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SU) MCSA Supervisors\Salary Schedules\"/>
    </mc:Choice>
  </mc:AlternateContent>
  <xr:revisionPtr revIDLastSave="0" documentId="8_{F3747B69-B44F-4C59-B55C-8DE6FF7BF341}" xr6:coauthVersionLast="47" xr6:coauthVersionMax="47" xr10:uidLastSave="{00000000-0000-0000-0000-000000000000}"/>
  <workbookProtection lockStructure="1"/>
  <bookViews>
    <workbookView xWindow="-120" yWindow="-120" windowWidth="29040" windowHeight="15720" firstSheet="16" activeTab="19" xr2:uid="{00000000-000D-0000-FFFF-FFFF00000000}"/>
  </bookViews>
  <sheets>
    <sheet name="sheet1" sheetId="7" state="hidden" r:id="rId1"/>
    <sheet name="January 2018" sheetId="1" state="hidden" r:id="rId2"/>
    <sheet name="March 2018" sheetId="2" state="hidden" r:id="rId3"/>
    <sheet name="May 2018" sheetId="9" state="hidden" r:id="rId4"/>
    <sheet name="July 2018" sheetId="3" state="hidden" r:id="rId5"/>
    <sheet name="February 2019" sheetId="4" state="hidden" r:id="rId6"/>
    <sheet name="March 2019" sheetId="10" state="hidden" r:id="rId7"/>
    <sheet name="May 2019" sheetId="11" state="hidden" r:id="rId8"/>
    <sheet name=" July 2019 " sheetId="5" state="hidden" r:id="rId9"/>
    <sheet name="November 2019" sheetId="12" state="hidden" r:id="rId10"/>
    <sheet name="January 2020" sheetId="15" state="hidden" r:id="rId11"/>
    <sheet name="January 2021" sheetId="17" state="hidden" r:id="rId12"/>
    <sheet name="January 2022" sheetId="18" state="hidden" r:id="rId13"/>
    <sheet name="January 2023" sheetId="19" state="hidden" r:id="rId14"/>
    <sheet name="April 2023" sheetId="20" state="hidden" r:id="rId15"/>
    <sheet name="January 2024" sheetId="22" state="hidden" r:id="rId16"/>
    <sheet name="April 2024" sheetId="23" r:id="rId17"/>
    <sheet name="January 1, 2025" sheetId="24" r:id="rId18"/>
    <sheet name="April 30, 2025" sheetId="27" r:id="rId19"/>
    <sheet name="January 1, 2026" sheetId="25" r:id="rId20"/>
    <sheet name="January 1, 2027" sheetId="26" r:id="rId21"/>
    <sheet name="April 2020" sheetId="13" state="hidden" r:id="rId22"/>
    <sheet name="Notes" sheetId="6" state="hidden" r:id="rId23"/>
  </sheets>
  <externalReferences>
    <externalReference r:id="rId24"/>
  </externalReferences>
  <definedNames>
    <definedName name="_xlnm._FilterDatabase" localSheetId="8" hidden="1">' July 2019 '!$A$5:$N$97</definedName>
    <definedName name="_xlnm._FilterDatabase" localSheetId="21" hidden="1">'April 2020'!$A$5:$N$103</definedName>
    <definedName name="_xlnm._FilterDatabase" localSheetId="14" hidden="1">'April 2023'!$A$7:$N$102</definedName>
    <definedName name="_xlnm._FilterDatabase" localSheetId="16" hidden="1">'April 2024'!$A$7:$N$106</definedName>
    <definedName name="_xlnm._FilterDatabase" localSheetId="18" hidden="1">'April 30, 2025'!$A$7:$O$90</definedName>
    <definedName name="_xlnm._FilterDatabase" localSheetId="5" hidden="1">'February 2019'!$A$6:$V$181</definedName>
    <definedName name="_xlnm._FilterDatabase" localSheetId="17" hidden="1">'January 1, 2025'!$A$7:$O$106</definedName>
    <definedName name="_xlnm._FilterDatabase" localSheetId="19" hidden="1">'January 1, 2026'!$A$7:$O$93</definedName>
    <definedName name="_xlnm._FilterDatabase" localSheetId="20" hidden="1">'January 1, 2027'!$A$7:$O$93</definedName>
    <definedName name="_xlnm._FilterDatabase" localSheetId="1" hidden="1">'January 2018'!$A$7:$V$191</definedName>
    <definedName name="_xlnm._FilterDatabase" localSheetId="10" hidden="1">'January 2020'!$A$6:$N$93</definedName>
    <definedName name="_xlnm._FilterDatabase" localSheetId="11" hidden="1">'January 2021'!$A$6:$N$98</definedName>
    <definedName name="_xlnm._FilterDatabase" localSheetId="12" hidden="1">'January 2022'!$A$7:$N$101</definedName>
    <definedName name="_xlnm._FilterDatabase" localSheetId="13" hidden="1">'January 2023'!$A$7:$N$100</definedName>
    <definedName name="_xlnm._FilterDatabase" localSheetId="15" hidden="1">'January 2024'!$A$7:$N$104</definedName>
    <definedName name="_xlnm._FilterDatabase" localSheetId="4" hidden="1">'July 2018'!$A$6:$V$189</definedName>
    <definedName name="_xlnm._FilterDatabase" localSheetId="2" hidden="1">'March 2018'!$A$6:$V$177</definedName>
    <definedName name="_xlnm._FilterDatabase" localSheetId="6" hidden="1">'March 2019'!$A$6:$V$189</definedName>
    <definedName name="_xlnm._FilterDatabase" localSheetId="3" hidden="1">'May 2018'!$A$6:$V$177</definedName>
    <definedName name="_xlnm._FilterDatabase" localSheetId="7" hidden="1">'May 2019'!$A$6:$V$189</definedName>
    <definedName name="_xlnm._FilterDatabase" localSheetId="22" hidden="1">Notes!$A$19:$U$178</definedName>
    <definedName name="_xlnm._FilterDatabase" localSheetId="9" hidden="1">'November 2019'!$A$5:$N$97</definedName>
    <definedName name="A" localSheetId="1">'[1]2000'!#REF!</definedName>
    <definedName name="A" localSheetId="4">'[1]2000'!#REF!</definedName>
    <definedName name="A" localSheetId="2">'[1]2000'!#REF!</definedName>
    <definedName name="A" localSheetId="6">'[1]2000'!#REF!</definedName>
    <definedName name="A" localSheetId="3">'[1]2000'!#REF!</definedName>
    <definedName name="A" localSheetId="7">'[1]2000'!#REF!</definedName>
    <definedName name="B" localSheetId="1">'[1]2000'!#REF!</definedName>
    <definedName name="B" localSheetId="4">'[1]2000'!#REF!</definedName>
    <definedName name="B" localSheetId="2">'[1]2000'!#REF!</definedName>
    <definedName name="B" localSheetId="6">'[1]2000'!#REF!</definedName>
    <definedName name="B" localSheetId="3">'[1]2000'!#REF!</definedName>
    <definedName name="B" localSheetId="7">'[1]2000'!#REF!</definedName>
    <definedName name="C_" localSheetId="1">'[1]2000'!#REF!</definedName>
    <definedName name="C_" localSheetId="4">'[1]2000'!#REF!</definedName>
    <definedName name="C_" localSheetId="2">'[1]2000'!#REF!</definedName>
    <definedName name="C_" localSheetId="6">'[1]2000'!#REF!</definedName>
    <definedName name="C_" localSheetId="3">'[1]2000'!#REF!</definedName>
    <definedName name="C_" localSheetId="7">'[1]2000'!#REF!</definedName>
    <definedName name="DataApr2024">'April 2024'!$O$8:$U$195</definedName>
    <definedName name="DataApr2025">'April 30, 2025'!$P$7:$W$179</definedName>
    <definedName name="DataApril2022">#REF!</definedName>
    <definedName name="DataApril2023">'April 2023'!$O$7:$U$193</definedName>
    <definedName name="DataFeb2019">'February 2019'!$N$6:$T$169</definedName>
    <definedName name="DataJan2020">'January 2020'!$O$6:$U$180</definedName>
    <definedName name="DataJan2021">'January 2021'!$O$6:$U$185</definedName>
    <definedName name="DataJan2022">'January 2022'!$O$7:$U$190</definedName>
    <definedName name="DataJan2023">'January 2023'!$O$7:$U$186</definedName>
    <definedName name="DataJan2024">'January 2024'!$O$7:$U$194</definedName>
    <definedName name="DataJan2025">'January 1, 2025'!$P$7:$W$195</definedName>
    <definedName name="DataJan2026">'January 1, 2026'!$P$7:$W$187</definedName>
    <definedName name="DataNov2019">'November 2019'!$O$5:$U$178</definedName>
    <definedName name="PercIncrApril2022">#REF!</definedName>
    <definedName name="PercIncrApril2024">'April 2024'!$O$2</definedName>
    <definedName name="PercIncrJan2020">'January 2020'!$O$1</definedName>
    <definedName name="PercIncrJan2021">'January 2021'!$O$1</definedName>
    <definedName name="PercIncrJan2022">'January 2022'!$O$2</definedName>
    <definedName name="PercIncrJan2023">'January 2023'!$O$2</definedName>
    <definedName name="PercIncrJan2024" localSheetId="16">'April 2024'!$O$2</definedName>
    <definedName name="PercIncrJan2024" localSheetId="15">'January 2024'!$O$2</definedName>
    <definedName name="PercIncrJan2024">'April 2023'!$O$2</definedName>
    <definedName name="PercIncrJan2025" localSheetId="18">'April 30, 2025'!$P$2</definedName>
    <definedName name="PercIncrJan2025">'January 1, 2025'!$P$2</definedName>
    <definedName name="PercIncrJan2026">'January 1, 2026'!$P$2</definedName>
    <definedName name="PercIncrJan2027">'January 1, 2027'!$P$2</definedName>
    <definedName name="PercIncrNov2019">'November 2019'!$O$1</definedName>
    <definedName name="_xlnm.Print_Area" localSheetId="1">'January 2018'!$A$158:$K$176</definedName>
    <definedName name="_xlnm.Print_Area" localSheetId="4">'July 2018'!$A$1:$K$175</definedName>
    <definedName name="_xlnm.Print_Area" localSheetId="2">'March 2018'!$A$1:$K$175</definedName>
    <definedName name="_xlnm.Print_Area" localSheetId="6">'March 2019'!$A$1:$K$175</definedName>
    <definedName name="_xlnm.Print_Area" localSheetId="3">'May 2018'!$A$1:$K$175</definedName>
    <definedName name="_xlnm.Print_Area" localSheetId="7">'May 2019'!$A$1:$K$175</definedName>
    <definedName name="_xlnm.Print_Area" localSheetId="22">Notes!$D$1:$J$163</definedName>
    <definedName name="Print_Area_MI" localSheetId="8">'[1]2000'!#REF!</definedName>
    <definedName name="Print_Area_MI" localSheetId="21">'[1]2000'!#REF!</definedName>
    <definedName name="Print_Area_MI" localSheetId="1">'[1]2000'!#REF!</definedName>
    <definedName name="Print_Area_MI" localSheetId="4">'[1]2000'!#REF!</definedName>
    <definedName name="Print_Area_MI" localSheetId="2">'[1]2000'!#REF!</definedName>
    <definedName name="Print_Area_MI" localSheetId="6">'[1]2000'!#REF!</definedName>
    <definedName name="Print_Area_MI" localSheetId="3">'[1]2000'!#REF!</definedName>
    <definedName name="Print_Area_MI" localSheetId="7">'[1]2000'!#REF!</definedName>
    <definedName name="Print_Area_MI" localSheetId="22">'[1]2000'!#REF!</definedName>
    <definedName name="twenty5">'January 1, 2025'!$A$7:$L$150</definedName>
    <definedName name="twenty6">'January 1, 2026'!$A$7:$L$142</definedName>
    <definedName name="twenty7">'January 1, 2027'!$A$7:$L$138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A77" i="26" l="1"/>
  <c r="Y77" i="26"/>
  <c r="R77" i="26"/>
  <c r="P77" i="26"/>
  <c r="X77" i="26"/>
  <c r="Q77" i="26"/>
  <c r="Z77" i="26"/>
  <c r="AA77" i="25"/>
  <c r="R77" i="25"/>
  <c r="X77" i="25"/>
  <c r="Q77" i="25"/>
  <c r="Z77" i="25"/>
  <c r="P77" i="25"/>
  <c r="Y77" i="25"/>
  <c r="AA79" i="27"/>
  <c r="R79" i="27"/>
  <c r="X79" i="27"/>
  <c r="Q79" i="27"/>
  <c r="Z79" i="27"/>
  <c r="P79" i="27"/>
  <c r="Y79" i="27"/>
  <c r="AA92" i="24"/>
  <c r="R92" i="24"/>
  <c r="X92" i="24"/>
  <c r="Q92" i="24"/>
  <c r="Z92" i="24"/>
  <c r="P92" i="24"/>
  <c r="Y92" i="24"/>
  <c r="AD93" i="23"/>
  <c r="AC93" i="23"/>
  <c r="AB93" i="23"/>
  <c r="AA93" i="23"/>
  <c r="X93" i="23"/>
  <c r="O93" i="23"/>
  <c r="W93" i="23"/>
  <c r="Q93" i="23"/>
  <c r="Z93" i="23"/>
  <c r="P93" i="23"/>
  <c r="Y93" i="23"/>
  <c r="S92" i="24" a="1"/>
  <c r="U92" i="24" a="1"/>
  <c r="T92" i="24" a="1"/>
  <c r="V92" i="24" a="1"/>
  <c r="V92" i="24" l="1"/>
  <c r="T92" i="24"/>
  <c r="U92" i="24"/>
  <c r="S92" i="24"/>
  <c r="H93" i="23"/>
  <c r="I93" i="23"/>
  <c r="J93" i="23"/>
  <c r="K93" i="23"/>
  <c r="V79" i="27" a="1"/>
  <c r="T79" i="27" a="1"/>
  <c r="U79" i="27" a="1"/>
  <c r="S79" i="27" a="1"/>
  <c r="S79" i="27" l="1"/>
  <c r="U79" i="27"/>
  <c r="T79" i="27"/>
  <c r="V79" i="27"/>
  <c r="AB92" i="24"/>
  <c r="H92" i="24"/>
  <c r="J92" i="24"/>
  <c r="AD92" i="24"/>
  <c r="I92" i="24"/>
  <c r="AC92" i="24"/>
  <c r="K92" i="24"/>
  <c r="W92" i="24"/>
  <c r="AE92" i="24"/>
  <c r="S77" i="25" a="1"/>
  <c r="U77" i="25" a="1"/>
  <c r="T77" i="25" a="1"/>
  <c r="V77" i="25" a="1"/>
  <c r="V77" i="25" l="1"/>
  <c r="T77" i="25"/>
  <c r="U77" i="25"/>
  <c r="S77" i="25"/>
  <c r="K79" i="27"/>
  <c r="W79" i="27"/>
  <c r="AE79" i="27"/>
  <c r="AD79" i="27"/>
  <c r="J79" i="27"/>
  <c r="I79" i="27"/>
  <c r="AC79" i="27"/>
  <c r="H79" i="27"/>
  <c r="AB79" i="27"/>
  <c r="L92" i="24"/>
  <c r="AF92" i="24"/>
  <c r="AB187" i="25"/>
  <c r="AB186" i="25"/>
  <c r="AE128" i="25"/>
  <c r="AD128" i="25"/>
  <c r="AC128" i="25"/>
  <c r="AB128" i="25"/>
  <c r="AA128" i="25"/>
  <c r="Y128" i="25"/>
  <c r="X128" i="25"/>
  <c r="T77" i="26" a="1"/>
  <c r="U77" i="26" a="1"/>
  <c r="S77" i="26" a="1"/>
  <c r="V77" i="26" a="1"/>
  <c r="W77" i="25" a="1"/>
  <c r="V77" i="26" l="1"/>
  <c r="S77" i="26"/>
  <c r="U77" i="26"/>
  <c r="T77" i="26"/>
  <c r="W77" i="25"/>
  <c r="K77" i="25"/>
  <c r="AE77" i="25"/>
  <c r="H77" i="25"/>
  <c r="AB77" i="25"/>
  <c r="J77" i="25"/>
  <c r="AD77" i="25"/>
  <c r="AC77" i="25"/>
  <c r="I77" i="25"/>
  <c r="L79" i="27"/>
  <c r="AF79" i="27"/>
  <c r="AE84" i="26"/>
  <c r="AD84" i="26"/>
  <c r="AC84" i="26"/>
  <c r="AB84" i="26"/>
  <c r="AA84" i="26"/>
  <c r="Y84" i="26"/>
  <c r="X84" i="26"/>
  <c r="AE84" i="25"/>
  <c r="AD84" i="25"/>
  <c r="AC84" i="25"/>
  <c r="AB84" i="25"/>
  <c r="AA84" i="25"/>
  <c r="Y84" i="25"/>
  <c r="X84" i="25"/>
  <c r="W77" i="26" a="1"/>
  <c r="K77" i="26" l="1"/>
  <c r="AE77" i="26"/>
  <c r="J77" i="26"/>
  <c r="AD77" i="26"/>
  <c r="H77" i="26"/>
  <c r="AB77" i="26"/>
  <c r="I77" i="26"/>
  <c r="AC77" i="26"/>
  <c r="W77" i="26"/>
  <c r="AF77" i="25"/>
  <c r="L77" i="25"/>
  <c r="A194" i="26"/>
  <c r="A198" i="25"/>
  <c r="A190" i="27"/>
  <c r="A207" i="24"/>
  <c r="A206" i="23"/>
  <c r="L77" i="26" l="1"/>
  <c r="AF77" i="26"/>
  <c r="P30" i="26"/>
  <c r="Q30" i="26"/>
  <c r="R30" i="26"/>
  <c r="X30" i="26"/>
  <c r="Y30" i="26"/>
  <c r="Z30" i="26"/>
  <c r="AA30" i="26"/>
  <c r="P30" i="25"/>
  <c r="Q30" i="25"/>
  <c r="R30" i="25"/>
  <c r="X30" i="25"/>
  <c r="Y30" i="25"/>
  <c r="Z30" i="25"/>
  <c r="AA30" i="25"/>
  <c r="AA30" i="27"/>
  <c r="R30" i="27"/>
  <c r="X30" i="27"/>
  <c r="P30" i="27"/>
  <c r="Y30" i="27"/>
  <c r="Q30" i="27"/>
  <c r="Z30" i="27"/>
  <c r="AD30" i="27" l="1"/>
  <c r="J30" i="27"/>
  <c r="I30" i="27"/>
  <c r="AC30" i="27"/>
  <c r="K30" i="27"/>
  <c r="AE30" i="27"/>
  <c r="H30" i="27"/>
  <c r="AB30" i="27"/>
  <c r="AF30" i="27" l="1"/>
  <c r="L30" i="27"/>
  <c r="AE117" i="26" l="1"/>
  <c r="AD117" i="26"/>
  <c r="AC117" i="26"/>
  <c r="AB117" i="26"/>
  <c r="AA117" i="26"/>
  <c r="Y117" i="26"/>
  <c r="X117" i="26"/>
  <c r="AE117" i="25"/>
  <c r="AD117" i="25"/>
  <c r="AC117" i="25"/>
  <c r="AB117" i="25"/>
  <c r="AA117" i="25"/>
  <c r="Y117" i="25"/>
  <c r="X117" i="25"/>
  <c r="U144" i="26"/>
  <c r="AB179" i="27"/>
  <c r="Z179" i="27"/>
  <c r="Y179" i="27"/>
  <c r="B179" i="27"/>
  <c r="AB178" i="27"/>
  <c r="Z178" i="27"/>
  <c r="Y178" i="27"/>
  <c r="Z173" i="27"/>
  <c r="Y173" i="27"/>
  <c r="X173" i="27"/>
  <c r="A173" i="27"/>
  <c r="Z162" i="27"/>
  <c r="Y162" i="27"/>
  <c r="X162" i="27"/>
  <c r="Z156" i="27"/>
  <c r="Y156" i="27"/>
  <c r="X156" i="27"/>
  <c r="Z155" i="27"/>
  <c r="Y155" i="27"/>
  <c r="X155" i="27"/>
  <c r="Z154" i="27"/>
  <c r="Y154" i="27"/>
  <c r="X154" i="27"/>
  <c r="Z149" i="27"/>
  <c r="Y149" i="27"/>
  <c r="X149" i="27"/>
  <c r="Y143" i="27"/>
  <c r="X143" i="27"/>
  <c r="Q143" i="27"/>
  <c r="Z143" i="27" s="1"/>
  <c r="Y142" i="27"/>
  <c r="X142" i="27"/>
  <c r="Q142" i="27"/>
  <c r="Z142" i="27" s="1"/>
  <c r="Y141" i="27"/>
  <c r="X141" i="27"/>
  <c r="Q141" i="27"/>
  <c r="Z141" i="27" s="1"/>
  <c r="Y140" i="27"/>
  <c r="X140" i="27"/>
  <c r="Q140" i="27"/>
  <c r="Z140" i="27" s="1"/>
  <c r="AA134" i="27"/>
  <c r="Z134" i="27"/>
  <c r="Y134" i="27"/>
  <c r="X134" i="27"/>
  <c r="R134" i="27"/>
  <c r="Q134" i="27"/>
  <c r="P134" i="27"/>
  <c r="AE133" i="27"/>
  <c r="AD133" i="27"/>
  <c r="AC133" i="27"/>
  <c r="AB133" i="27"/>
  <c r="AA133" i="27"/>
  <c r="Y133" i="27"/>
  <c r="X133" i="27"/>
  <c r="AB126" i="27"/>
  <c r="AA126" i="27"/>
  <c r="Z126" i="27"/>
  <c r="Y126" i="27"/>
  <c r="X126" i="27"/>
  <c r="R126" i="27"/>
  <c r="Q126" i="27"/>
  <c r="P126" i="27"/>
  <c r="H126" i="27"/>
  <c r="AB124" i="27"/>
  <c r="AA124" i="27"/>
  <c r="Z124" i="27"/>
  <c r="Y124" i="27"/>
  <c r="X124" i="27"/>
  <c r="R124" i="27"/>
  <c r="Q124" i="27"/>
  <c r="P124" i="27"/>
  <c r="H124" i="27"/>
  <c r="AE123" i="27"/>
  <c r="AD123" i="27"/>
  <c r="AC123" i="27"/>
  <c r="AB123" i="27"/>
  <c r="AA123" i="27"/>
  <c r="Y123" i="27"/>
  <c r="X123" i="27"/>
  <c r="AA121" i="27"/>
  <c r="Z121" i="27"/>
  <c r="Y121" i="27"/>
  <c r="X121" i="27"/>
  <c r="R121" i="27"/>
  <c r="Q121" i="27"/>
  <c r="P121" i="27"/>
  <c r="AA120" i="27"/>
  <c r="Z120" i="27"/>
  <c r="Y120" i="27"/>
  <c r="X120" i="27"/>
  <c r="R120" i="27"/>
  <c r="Q120" i="27"/>
  <c r="P120" i="27"/>
  <c r="AA119" i="27"/>
  <c r="Z119" i="27"/>
  <c r="Y119" i="27"/>
  <c r="X119" i="27"/>
  <c r="R119" i="27"/>
  <c r="Q119" i="27"/>
  <c r="P119" i="27"/>
  <c r="AA118" i="27"/>
  <c r="Z118" i="27"/>
  <c r="Y118" i="27"/>
  <c r="X118" i="27"/>
  <c r="R118" i="27"/>
  <c r="Q118" i="27"/>
  <c r="P118" i="27"/>
  <c r="AE117" i="27"/>
  <c r="AD117" i="27"/>
  <c r="AC117" i="27"/>
  <c r="AB117" i="27"/>
  <c r="AA117" i="27"/>
  <c r="Y117" i="27"/>
  <c r="X117" i="27"/>
  <c r="AA113" i="27"/>
  <c r="Z113" i="27"/>
  <c r="Y113" i="27"/>
  <c r="X113" i="27"/>
  <c r="R113" i="27"/>
  <c r="Q113" i="27"/>
  <c r="P113" i="27"/>
  <c r="AA112" i="27"/>
  <c r="Z112" i="27"/>
  <c r="Y112" i="27"/>
  <c r="X112" i="27"/>
  <c r="R112" i="27"/>
  <c r="Q112" i="27"/>
  <c r="P112" i="27"/>
  <c r="AA111" i="27"/>
  <c r="Z111" i="27"/>
  <c r="Y111" i="27"/>
  <c r="X111" i="27"/>
  <c r="R111" i="27"/>
  <c r="Q111" i="27"/>
  <c r="P111" i="27"/>
  <c r="AA110" i="27"/>
  <c r="Z110" i="27"/>
  <c r="Y110" i="27"/>
  <c r="X110" i="27"/>
  <c r="R110" i="27"/>
  <c r="Q110" i="27"/>
  <c r="P110" i="27"/>
  <c r="AA109" i="27"/>
  <c r="Z109" i="27"/>
  <c r="Y109" i="27"/>
  <c r="X109" i="27"/>
  <c r="R109" i="27"/>
  <c r="Q109" i="27"/>
  <c r="P109" i="27"/>
  <c r="AA108" i="27"/>
  <c r="Z108" i="27"/>
  <c r="Y108" i="27"/>
  <c r="X108" i="27"/>
  <c r="R108" i="27"/>
  <c r="Q108" i="27"/>
  <c r="P108" i="27"/>
  <c r="AA107" i="27"/>
  <c r="Z107" i="27"/>
  <c r="Y107" i="27"/>
  <c r="X107" i="27"/>
  <c r="R107" i="27"/>
  <c r="Q107" i="27"/>
  <c r="P107" i="27"/>
  <c r="AA106" i="27"/>
  <c r="Z106" i="27"/>
  <c r="Y106" i="27"/>
  <c r="X106" i="27"/>
  <c r="R106" i="27"/>
  <c r="Q106" i="27"/>
  <c r="P106" i="27"/>
  <c r="AA105" i="27"/>
  <c r="Z105" i="27"/>
  <c r="Y105" i="27"/>
  <c r="X105" i="27"/>
  <c r="R105" i="27"/>
  <c r="Q105" i="27"/>
  <c r="P105" i="27"/>
  <c r="AE104" i="27"/>
  <c r="AD104" i="27"/>
  <c r="AC104" i="27"/>
  <c r="AB104" i="27"/>
  <c r="AA104" i="27"/>
  <c r="Y104" i="27"/>
  <c r="X104" i="27"/>
  <c r="AA101" i="27"/>
  <c r="Z101" i="27"/>
  <c r="Y101" i="27"/>
  <c r="X101" i="27"/>
  <c r="R101" i="27"/>
  <c r="Q101" i="27"/>
  <c r="P101" i="27"/>
  <c r="AA100" i="27"/>
  <c r="Z100" i="27"/>
  <c r="Y100" i="27"/>
  <c r="X100" i="27"/>
  <c r="R100" i="27"/>
  <c r="Q100" i="27"/>
  <c r="P100" i="27"/>
  <c r="AA99" i="27"/>
  <c r="Z99" i="27"/>
  <c r="Y99" i="27"/>
  <c r="X99" i="27"/>
  <c r="R99" i="27"/>
  <c r="Q99" i="27"/>
  <c r="P99" i="27"/>
  <c r="AA98" i="27"/>
  <c r="Z98" i="27"/>
  <c r="Y98" i="27"/>
  <c r="X98" i="27"/>
  <c r="R98" i="27"/>
  <c r="Q98" i="27"/>
  <c r="P98" i="27"/>
  <c r="AA97" i="27"/>
  <c r="Z97" i="27"/>
  <c r="Y97" i="27"/>
  <c r="X97" i="27"/>
  <c r="R97" i="27"/>
  <c r="Q97" i="27"/>
  <c r="P97" i="27"/>
  <c r="AE96" i="27"/>
  <c r="AD96" i="27"/>
  <c r="AC96" i="27"/>
  <c r="AB96" i="27"/>
  <c r="AA96" i="27"/>
  <c r="Y96" i="27"/>
  <c r="X96" i="27"/>
  <c r="AA92" i="27"/>
  <c r="Z92" i="27"/>
  <c r="Y92" i="27"/>
  <c r="X92" i="27"/>
  <c r="R92" i="27"/>
  <c r="Q92" i="27"/>
  <c r="P92" i="27"/>
  <c r="AA91" i="27"/>
  <c r="Z91" i="27"/>
  <c r="Y91" i="27"/>
  <c r="X91" i="27"/>
  <c r="R91" i="27"/>
  <c r="Q91" i="27"/>
  <c r="P91" i="27"/>
  <c r="AA90" i="27"/>
  <c r="Z90" i="27"/>
  <c r="Y90" i="27"/>
  <c r="X90" i="27"/>
  <c r="R90" i="27"/>
  <c r="Q90" i="27"/>
  <c r="P90" i="27"/>
  <c r="AA89" i="27"/>
  <c r="Z89" i="27"/>
  <c r="Y89" i="27"/>
  <c r="X89" i="27"/>
  <c r="R89" i="27"/>
  <c r="Q89" i="27"/>
  <c r="P89" i="27"/>
  <c r="AA88" i="27"/>
  <c r="Z88" i="27"/>
  <c r="Y88" i="27"/>
  <c r="X88" i="27"/>
  <c r="R88" i="27"/>
  <c r="Q88" i="27"/>
  <c r="P88" i="27"/>
  <c r="AA87" i="27"/>
  <c r="Z87" i="27"/>
  <c r="Y87" i="27"/>
  <c r="X87" i="27"/>
  <c r="R87" i="27"/>
  <c r="Q87" i="27"/>
  <c r="P87" i="27"/>
  <c r="AA86" i="27"/>
  <c r="Z86" i="27"/>
  <c r="Y86" i="27"/>
  <c r="X86" i="27"/>
  <c r="R86" i="27"/>
  <c r="Q86" i="27"/>
  <c r="P86" i="27"/>
  <c r="AE85" i="27"/>
  <c r="AD85" i="27"/>
  <c r="AC85" i="27"/>
  <c r="AB85" i="27"/>
  <c r="AA85" i="27"/>
  <c r="Y85" i="27"/>
  <c r="X85" i="27"/>
  <c r="AA83" i="27"/>
  <c r="Z83" i="27"/>
  <c r="Y83" i="27"/>
  <c r="X83" i="27"/>
  <c r="R83" i="27"/>
  <c r="Q83" i="27"/>
  <c r="P83" i="27"/>
  <c r="AE82" i="27"/>
  <c r="AD82" i="27"/>
  <c r="AC82" i="27"/>
  <c r="AB82" i="27"/>
  <c r="AA82" i="27"/>
  <c r="Y82" i="27"/>
  <c r="X82" i="27"/>
  <c r="AA80" i="27"/>
  <c r="Z80" i="27"/>
  <c r="Y80" i="27"/>
  <c r="X80" i="27"/>
  <c r="R80" i="27"/>
  <c r="Q80" i="27"/>
  <c r="P80" i="27"/>
  <c r="AA78" i="27"/>
  <c r="Z78" i="27"/>
  <c r="Y78" i="27"/>
  <c r="X78" i="27"/>
  <c r="R78" i="27"/>
  <c r="Q78" i="27"/>
  <c r="P78" i="27"/>
  <c r="AA77" i="27"/>
  <c r="Z77" i="27"/>
  <c r="Y77" i="27"/>
  <c r="X77" i="27"/>
  <c r="R77" i="27"/>
  <c r="Q77" i="27"/>
  <c r="P77" i="27"/>
  <c r="AA76" i="27"/>
  <c r="Z76" i="27"/>
  <c r="Y76" i="27"/>
  <c r="X76" i="27"/>
  <c r="R76" i="27"/>
  <c r="Q76" i="27"/>
  <c r="P76" i="27"/>
  <c r="AA75" i="27"/>
  <c r="Z75" i="27"/>
  <c r="Y75" i="27"/>
  <c r="X75" i="27"/>
  <c r="R75" i="27"/>
  <c r="Q75" i="27"/>
  <c r="P75" i="27"/>
  <c r="AA74" i="27"/>
  <c r="Z74" i="27"/>
  <c r="Y74" i="27"/>
  <c r="X74" i="27"/>
  <c r="R74" i="27"/>
  <c r="Q74" i="27"/>
  <c r="P74" i="27"/>
  <c r="AA73" i="27"/>
  <c r="Z73" i="27"/>
  <c r="Y73" i="27"/>
  <c r="X73" i="27"/>
  <c r="R73" i="27"/>
  <c r="Q73" i="27"/>
  <c r="P73" i="27"/>
  <c r="AA72" i="27"/>
  <c r="Z72" i="27"/>
  <c r="Y72" i="27"/>
  <c r="X72" i="27"/>
  <c r="R72" i="27"/>
  <c r="Q72" i="27"/>
  <c r="P72" i="27"/>
  <c r="AA71" i="27"/>
  <c r="Z71" i="27"/>
  <c r="Y71" i="27"/>
  <c r="X71" i="27"/>
  <c r="R71" i="27"/>
  <c r="Q71" i="27"/>
  <c r="P71" i="27"/>
  <c r="AA70" i="27"/>
  <c r="Z70" i="27"/>
  <c r="Y70" i="27"/>
  <c r="X70" i="27"/>
  <c r="R70" i="27"/>
  <c r="Q70" i="27"/>
  <c r="P70" i="27"/>
  <c r="AA69" i="27"/>
  <c r="Z69" i="27"/>
  <c r="Y69" i="27"/>
  <c r="X69" i="27"/>
  <c r="R69" i="27"/>
  <c r="Q69" i="27"/>
  <c r="P69" i="27"/>
  <c r="AA68" i="27"/>
  <c r="Z68" i="27"/>
  <c r="Y68" i="27"/>
  <c r="X68" i="27"/>
  <c r="R68" i="27"/>
  <c r="Q68" i="27"/>
  <c r="P68" i="27"/>
  <c r="AA67" i="27"/>
  <c r="Z67" i="27"/>
  <c r="Y67" i="27"/>
  <c r="X67" i="27"/>
  <c r="R67" i="27"/>
  <c r="Q67" i="27"/>
  <c r="P67" i="27"/>
  <c r="AA66" i="27"/>
  <c r="Z66" i="27"/>
  <c r="Y66" i="27"/>
  <c r="X66" i="27"/>
  <c r="R66" i="27"/>
  <c r="Q66" i="27"/>
  <c r="P66" i="27"/>
  <c r="AA65" i="27"/>
  <c r="Z65" i="27"/>
  <c r="Y65" i="27"/>
  <c r="X65" i="27"/>
  <c r="R65" i="27"/>
  <c r="Q65" i="27"/>
  <c r="P65" i="27"/>
  <c r="AA64" i="27"/>
  <c r="Z64" i="27"/>
  <c r="Y64" i="27"/>
  <c r="X64" i="27"/>
  <c r="R64" i="27"/>
  <c r="Q64" i="27"/>
  <c r="P64" i="27"/>
  <c r="AA63" i="27"/>
  <c r="Z63" i="27"/>
  <c r="Y63" i="27"/>
  <c r="X63" i="27"/>
  <c r="R63" i="27"/>
  <c r="Q63" i="27"/>
  <c r="P63" i="27"/>
  <c r="AA62" i="27"/>
  <c r="Z62" i="27"/>
  <c r="Y62" i="27"/>
  <c r="X62" i="27"/>
  <c r="R62" i="27"/>
  <c r="Q62" i="27"/>
  <c r="P62" i="27"/>
  <c r="AA61" i="27"/>
  <c r="Z61" i="27"/>
  <c r="Y61" i="27"/>
  <c r="X61" i="27"/>
  <c r="R61" i="27"/>
  <c r="Q61" i="27"/>
  <c r="P61" i="27"/>
  <c r="AA60" i="27"/>
  <c r="Z60" i="27"/>
  <c r="Y60" i="27"/>
  <c r="X60" i="27"/>
  <c r="R60" i="27"/>
  <c r="Q60" i="27"/>
  <c r="P60" i="27"/>
  <c r="AA59" i="27"/>
  <c r="Z59" i="27"/>
  <c r="Y59" i="27"/>
  <c r="X59" i="27"/>
  <c r="R59" i="27"/>
  <c r="Q59" i="27"/>
  <c r="P59" i="27"/>
  <c r="AA58" i="27"/>
  <c r="Z58" i="27"/>
  <c r="Y58" i="27"/>
  <c r="X58" i="27"/>
  <c r="R58" i="27"/>
  <c r="Q58" i="27"/>
  <c r="P58" i="27"/>
  <c r="AA57" i="27"/>
  <c r="Z57" i="27"/>
  <c r="Y57" i="27"/>
  <c r="X57" i="27"/>
  <c r="R57" i="27"/>
  <c r="Q57" i="27"/>
  <c r="P57" i="27"/>
  <c r="AA56" i="27"/>
  <c r="Z56" i="27"/>
  <c r="Y56" i="27"/>
  <c r="X56" i="27"/>
  <c r="R56" i="27"/>
  <c r="Q56" i="27"/>
  <c r="P56" i="27"/>
  <c r="AA55" i="27"/>
  <c r="Z55" i="27"/>
  <c r="Y55" i="27"/>
  <c r="X55" i="27"/>
  <c r="R55" i="27"/>
  <c r="Q55" i="27"/>
  <c r="P55" i="27"/>
  <c r="AA54" i="27"/>
  <c r="Z54" i="27"/>
  <c r="Y54" i="27"/>
  <c r="X54" i="27"/>
  <c r="R54" i="27"/>
  <c r="Q54" i="27"/>
  <c r="P54" i="27"/>
  <c r="AE53" i="27"/>
  <c r="AD53" i="27"/>
  <c r="AC53" i="27"/>
  <c r="AB53" i="27"/>
  <c r="AA53" i="27"/>
  <c r="Y53" i="27"/>
  <c r="X53" i="27"/>
  <c r="Z49" i="27"/>
  <c r="Y49" i="27"/>
  <c r="X49" i="27"/>
  <c r="Z48" i="27"/>
  <c r="Y48" i="27"/>
  <c r="X48" i="27"/>
  <c r="Z47" i="27"/>
  <c r="Y47" i="27"/>
  <c r="X47" i="27"/>
  <c r="AA43" i="27"/>
  <c r="Z43" i="27"/>
  <c r="Y43" i="27"/>
  <c r="X43" i="27"/>
  <c r="R43" i="27"/>
  <c r="Q43" i="27"/>
  <c r="P43" i="27"/>
  <c r="AA42" i="27"/>
  <c r="Z42" i="27"/>
  <c r="Y42" i="27"/>
  <c r="X42" i="27"/>
  <c r="R42" i="27"/>
  <c r="Q42" i="27"/>
  <c r="P42" i="27"/>
  <c r="AA41" i="27"/>
  <c r="Z41" i="27"/>
  <c r="Y41" i="27"/>
  <c r="X41" i="27"/>
  <c r="R41" i="27"/>
  <c r="Q41" i="27"/>
  <c r="P41" i="27"/>
  <c r="AA40" i="27"/>
  <c r="Z40" i="27"/>
  <c r="Y40" i="27"/>
  <c r="X40" i="27"/>
  <c r="R40" i="27"/>
  <c r="Q40" i="27"/>
  <c r="P40" i="27"/>
  <c r="AA39" i="27"/>
  <c r="Z39" i="27"/>
  <c r="Y39" i="27"/>
  <c r="X39" i="27"/>
  <c r="R39" i="27"/>
  <c r="Q39" i="27"/>
  <c r="P39" i="27"/>
  <c r="AA38" i="27"/>
  <c r="Z38" i="27"/>
  <c r="Y38" i="27"/>
  <c r="X38" i="27"/>
  <c r="R38" i="27"/>
  <c r="Q38" i="27"/>
  <c r="P38" i="27"/>
  <c r="AA37" i="27"/>
  <c r="Z37" i="27"/>
  <c r="Y37" i="27"/>
  <c r="X37" i="27"/>
  <c r="R37" i="27"/>
  <c r="Q37" i="27"/>
  <c r="P37" i="27"/>
  <c r="AA36" i="27"/>
  <c r="Z36" i="27"/>
  <c r="Y36" i="27"/>
  <c r="X36" i="27"/>
  <c r="R36" i="27"/>
  <c r="Q36" i="27"/>
  <c r="P36" i="27"/>
  <c r="AA35" i="27"/>
  <c r="Z35" i="27"/>
  <c r="Y35" i="27"/>
  <c r="X35" i="27"/>
  <c r="R35" i="27"/>
  <c r="Q35" i="27"/>
  <c r="P35" i="27"/>
  <c r="AA34" i="27"/>
  <c r="Z34" i="27"/>
  <c r="Y34" i="27"/>
  <c r="X34" i="27"/>
  <c r="R34" i="27"/>
  <c r="Q34" i="27"/>
  <c r="P34" i="27"/>
  <c r="AA33" i="27"/>
  <c r="Z33" i="27"/>
  <c r="Y33" i="27"/>
  <c r="X33" i="27"/>
  <c r="R33" i="27"/>
  <c r="Q33" i="27"/>
  <c r="P33" i="27"/>
  <c r="AA32" i="27"/>
  <c r="Z32" i="27"/>
  <c r="Y32" i="27"/>
  <c r="X32" i="27"/>
  <c r="R32" i="27"/>
  <c r="Q32" i="27"/>
  <c r="P32" i="27"/>
  <c r="AA31" i="27"/>
  <c r="Z31" i="27"/>
  <c r="Y31" i="27"/>
  <c r="X31" i="27"/>
  <c r="R31" i="27"/>
  <c r="Q31" i="27"/>
  <c r="P31" i="27"/>
  <c r="AA29" i="27"/>
  <c r="Z29" i="27"/>
  <c r="Y29" i="27"/>
  <c r="X29" i="27"/>
  <c r="R29" i="27"/>
  <c r="Q29" i="27"/>
  <c r="P29" i="27"/>
  <c r="AA28" i="27"/>
  <c r="Z28" i="27"/>
  <c r="Y28" i="27"/>
  <c r="X28" i="27"/>
  <c r="R28" i="27"/>
  <c r="Q28" i="27"/>
  <c r="P28" i="27"/>
  <c r="AA27" i="27"/>
  <c r="Z27" i="27"/>
  <c r="Y27" i="27"/>
  <c r="X27" i="27"/>
  <c r="R27" i="27"/>
  <c r="Q27" i="27"/>
  <c r="P27" i="27"/>
  <c r="AA26" i="27"/>
  <c r="Z26" i="27"/>
  <c r="Y26" i="27"/>
  <c r="X26" i="27"/>
  <c r="R26" i="27"/>
  <c r="Q26" i="27"/>
  <c r="P26" i="27"/>
  <c r="AA25" i="27"/>
  <c r="Z25" i="27"/>
  <c r="Y25" i="27"/>
  <c r="X25" i="27"/>
  <c r="R25" i="27"/>
  <c r="Q25" i="27"/>
  <c r="P25" i="27"/>
  <c r="AA24" i="27"/>
  <c r="Z24" i="27"/>
  <c r="Y24" i="27"/>
  <c r="X24" i="27"/>
  <c r="R24" i="27"/>
  <c r="Q24" i="27"/>
  <c r="P24" i="27"/>
  <c r="AA23" i="27"/>
  <c r="Z23" i="27"/>
  <c r="Y23" i="27"/>
  <c r="X23" i="27"/>
  <c r="R23" i="27"/>
  <c r="Q23" i="27"/>
  <c r="P23" i="27"/>
  <c r="AA22" i="27"/>
  <c r="Z22" i="27"/>
  <c r="Y22" i="27"/>
  <c r="X22" i="27"/>
  <c r="R22" i="27"/>
  <c r="Q22" i="27"/>
  <c r="P22" i="27"/>
  <c r="AA21" i="27"/>
  <c r="Z21" i="27"/>
  <c r="Y21" i="27"/>
  <c r="X21" i="27"/>
  <c r="R21" i="27"/>
  <c r="Q21" i="27"/>
  <c r="P21" i="27"/>
  <c r="AE20" i="27"/>
  <c r="AD20" i="27"/>
  <c r="AC20" i="27"/>
  <c r="AB20" i="27"/>
  <c r="AA20" i="27"/>
  <c r="Y20" i="27"/>
  <c r="X20" i="27"/>
  <c r="AA17" i="27"/>
  <c r="Z17" i="27"/>
  <c r="Y17" i="27"/>
  <c r="X17" i="27"/>
  <c r="R17" i="27"/>
  <c r="Q17" i="27"/>
  <c r="P17" i="27"/>
  <c r="AA16" i="27"/>
  <c r="Z16" i="27"/>
  <c r="Y16" i="27"/>
  <c r="X16" i="27"/>
  <c r="R16" i="27"/>
  <c r="Q16" i="27"/>
  <c r="P16" i="27"/>
  <c r="AA15" i="27"/>
  <c r="Z15" i="27"/>
  <c r="Y15" i="27"/>
  <c r="X15" i="27"/>
  <c r="R15" i="27"/>
  <c r="Q15" i="27"/>
  <c r="P15" i="27"/>
  <c r="AA14" i="27"/>
  <c r="Z14" i="27"/>
  <c r="Y14" i="27"/>
  <c r="X14" i="27"/>
  <c r="R14" i="27"/>
  <c r="Q14" i="27"/>
  <c r="P14" i="27"/>
  <c r="AA13" i="27"/>
  <c r="Z13" i="27"/>
  <c r="Y13" i="27"/>
  <c r="X13" i="27"/>
  <c r="R13" i="27"/>
  <c r="Q13" i="27"/>
  <c r="P13" i="27"/>
  <c r="AA12" i="27"/>
  <c r="Z12" i="27"/>
  <c r="Y12" i="27"/>
  <c r="X12" i="27"/>
  <c r="R12" i="27"/>
  <c r="Q12" i="27"/>
  <c r="P12" i="27"/>
  <c r="AA11" i="27"/>
  <c r="Z11" i="27"/>
  <c r="Y11" i="27"/>
  <c r="X11" i="27"/>
  <c r="R11" i="27"/>
  <c r="Q11" i="27"/>
  <c r="P11" i="27"/>
  <c r="AA10" i="27"/>
  <c r="Z10" i="27"/>
  <c r="Y10" i="27"/>
  <c r="X10" i="27"/>
  <c r="R10" i="27"/>
  <c r="Q10" i="27"/>
  <c r="P10" i="27"/>
  <c r="AA9" i="27"/>
  <c r="Z9" i="27"/>
  <c r="Y9" i="27"/>
  <c r="X9" i="27"/>
  <c r="R9" i="27"/>
  <c r="Q9" i="27"/>
  <c r="P9" i="27"/>
  <c r="AA8" i="27"/>
  <c r="Z8" i="27"/>
  <c r="Y8" i="27"/>
  <c r="X8" i="27"/>
  <c r="R8" i="27"/>
  <c r="Q8" i="27"/>
  <c r="P8" i="27"/>
  <c r="AE7" i="27"/>
  <c r="AD7" i="27"/>
  <c r="AC7" i="27"/>
  <c r="AB7" i="27"/>
  <c r="AA7" i="27"/>
  <c r="Y7" i="27"/>
  <c r="X7" i="27"/>
  <c r="P2" i="26" l="1"/>
  <c r="AB183" i="26"/>
  <c r="Z183" i="26"/>
  <c r="Y183" i="26"/>
  <c r="B183" i="26"/>
  <c r="AB182" i="26"/>
  <c r="Z182" i="26"/>
  <c r="Y182" i="26"/>
  <c r="Z177" i="26"/>
  <c r="Y177" i="26"/>
  <c r="X177" i="26"/>
  <c r="A177" i="26"/>
  <c r="Z166" i="26"/>
  <c r="Y166" i="26"/>
  <c r="X166" i="26"/>
  <c r="Z160" i="26"/>
  <c r="Y160" i="26"/>
  <c r="X160" i="26"/>
  <c r="Z159" i="26"/>
  <c r="Y159" i="26"/>
  <c r="X159" i="26"/>
  <c r="Z158" i="26"/>
  <c r="Y158" i="26"/>
  <c r="X158" i="26"/>
  <c r="Z153" i="26"/>
  <c r="Y153" i="26"/>
  <c r="X153" i="26"/>
  <c r="Y147" i="26"/>
  <c r="X147" i="26"/>
  <c r="Q147" i="26"/>
  <c r="Z147" i="26" s="1"/>
  <c r="Y146" i="26"/>
  <c r="X146" i="26"/>
  <c r="Q146" i="26"/>
  <c r="Z146" i="26" s="1"/>
  <c r="Y145" i="26"/>
  <c r="X145" i="26"/>
  <c r="Q145" i="26"/>
  <c r="Z145" i="26" s="1"/>
  <c r="Y144" i="26"/>
  <c r="X144" i="26"/>
  <c r="Q144" i="26"/>
  <c r="Z144" i="26" s="1"/>
  <c r="AA138" i="26"/>
  <c r="Z138" i="26"/>
  <c r="Y138" i="26"/>
  <c r="X138" i="26"/>
  <c r="R138" i="26"/>
  <c r="Q138" i="26"/>
  <c r="P138" i="26"/>
  <c r="AE137" i="26"/>
  <c r="AD137" i="26"/>
  <c r="AC137" i="26"/>
  <c r="AB137" i="26"/>
  <c r="AA137" i="26"/>
  <c r="Y137" i="26"/>
  <c r="X137" i="26"/>
  <c r="AB130" i="26"/>
  <c r="AA130" i="26"/>
  <c r="Z130" i="26"/>
  <c r="Y130" i="26"/>
  <c r="X130" i="26"/>
  <c r="R130" i="26"/>
  <c r="Q130" i="26"/>
  <c r="P130" i="26"/>
  <c r="H130" i="26"/>
  <c r="AB128" i="26"/>
  <c r="AA128" i="26"/>
  <c r="Z128" i="26"/>
  <c r="Y128" i="26"/>
  <c r="X128" i="26"/>
  <c r="R128" i="26"/>
  <c r="Q128" i="26"/>
  <c r="P128" i="26"/>
  <c r="H128" i="26"/>
  <c r="AE127" i="26"/>
  <c r="AD127" i="26"/>
  <c r="AC127" i="26"/>
  <c r="AB127" i="26"/>
  <c r="AA127" i="26"/>
  <c r="Y127" i="26"/>
  <c r="X127" i="26"/>
  <c r="AA125" i="26"/>
  <c r="Z125" i="26"/>
  <c r="Y125" i="26"/>
  <c r="X125" i="26"/>
  <c r="R125" i="26"/>
  <c r="Q125" i="26"/>
  <c r="P125" i="26"/>
  <c r="AA124" i="26"/>
  <c r="Z124" i="26"/>
  <c r="Y124" i="26"/>
  <c r="X124" i="26"/>
  <c r="R124" i="26"/>
  <c r="Q124" i="26"/>
  <c r="P124" i="26"/>
  <c r="AA123" i="26"/>
  <c r="Z123" i="26"/>
  <c r="Y123" i="26"/>
  <c r="X123" i="26"/>
  <c r="R123" i="26"/>
  <c r="Q123" i="26"/>
  <c r="P123" i="26"/>
  <c r="AA122" i="26"/>
  <c r="Z122" i="26"/>
  <c r="Y122" i="26"/>
  <c r="X122" i="26"/>
  <c r="R122" i="26"/>
  <c r="Q122" i="26"/>
  <c r="P122" i="26"/>
  <c r="AE121" i="26"/>
  <c r="AD121" i="26"/>
  <c r="AC121" i="26"/>
  <c r="AB121" i="26"/>
  <c r="AA121" i="26"/>
  <c r="Y121" i="26"/>
  <c r="X121" i="26"/>
  <c r="AA115" i="26"/>
  <c r="Z115" i="26"/>
  <c r="Y115" i="26"/>
  <c r="X115" i="26"/>
  <c r="R115" i="26"/>
  <c r="Q115" i="26"/>
  <c r="P115" i="26"/>
  <c r="AA114" i="26"/>
  <c r="Z114" i="26"/>
  <c r="Y114" i="26"/>
  <c r="X114" i="26"/>
  <c r="R114" i="26"/>
  <c r="Q114" i="26"/>
  <c r="P114" i="26"/>
  <c r="AA113" i="26"/>
  <c r="Z113" i="26"/>
  <c r="Y113" i="26"/>
  <c r="X113" i="26"/>
  <c r="R113" i="26"/>
  <c r="Q113" i="26"/>
  <c r="P113" i="26"/>
  <c r="AA118" i="26"/>
  <c r="Z118" i="26"/>
  <c r="Y118" i="26"/>
  <c r="X118" i="26"/>
  <c r="R118" i="26"/>
  <c r="Q118" i="26"/>
  <c r="P118" i="26"/>
  <c r="AA112" i="26"/>
  <c r="Z112" i="26"/>
  <c r="Y112" i="26"/>
  <c r="X112" i="26"/>
  <c r="R112" i="26"/>
  <c r="Q112" i="26"/>
  <c r="P112" i="26"/>
  <c r="AA111" i="26"/>
  <c r="Z111" i="26"/>
  <c r="Y111" i="26"/>
  <c r="X111" i="26"/>
  <c r="R111" i="26"/>
  <c r="Q111" i="26"/>
  <c r="P111" i="26"/>
  <c r="AA110" i="26"/>
  <c r="Z110" i="26"/>
  <c r="Y110" i="26"/>
  <c r="X110" i="26"/>
  <c r="R110" i="26"/>
  <c r="Q110" i="26"/>
  <c r="P110" i="26"/>
  <c r="AA109" i="26"/>
  <c r="Z109" i="26"/>
  <c r="Y109" i="26"/>
  <c r="X109" i="26"/>
  <c r="R109" i="26"/>
  <c r="Q109" i="26"/>
  <c r="P109" i="26"/>
  <c r="AA108" i="26"/>
  <c r="Z108" i="26"/>
  <c r="Y108" i="26"/>
  <c r="X108" i="26"/>
  <c r="R108" i="26"/>
  <c r="Q108" i="26"/>
  <c r="P108" i="26"/>
  <c r="AE107" i="26"/>
  <c r="AD107" i="26"/>
  <c r="AC107" i="26"/>
  <c r="AB107" i="26"/>
  <c r="AA107" i="26"/>
  <c r="Y107" i="26"/>
  <c r="X107" i="26"/>
  <c r="AA104" i="26"/>
  <c r="Z104" i="26"/>
  <c r="Y104" i="26"/>
  <c r="X104" i="26"/>
  <c r="R104" i="26"/>
  <c r="Q104" i="26"/>
  <c r="P104" i="26"/>
  <c r="AA103" i="26"/>
  <c r="Z103" i="26"/>
  <c r="Y103" i="26"/>
  <c r="X103" i="26"/>
  <c r="R103" i="26"/>
  <c r="Q103" i="26"/>
  <c r="P103" i="26"/>
  <c r="AA102" i="26"/>
  <c r="Z102" i="26"/>
  <c r="Y102" i="26"/>
  <c r="X102" i="26"/>
  <c r="R102" i="26"/>
  <c r="Q102" i="26"/>
  <c r="P102" i="26"/>
  <c r="AA101" i="26"/>
  <c r="Z101" i="26"/>
  <c r="Y101" i="26"/>
  <c r="X101" i="26"/>
  <c r="R101" i="26"/>
  <c r="Q101" i="26"/>
  <c r="P101" i="26"/>
  <c r="AA100" i="26"/>
  <c r="Z100" i="26"/>
  <c r="Y100" i="26"/>
  <c r="X100" i="26"/>
  <c r="R100" i="26"/>
  <c r="Q100" i="26"/>
  <c r="P100" i="26"/>
  <c r="AE99" i="26"/>
  <c r="AD99" i="26"/>
  <c r="AC99" i="26"/>
  <c r="AB99" i="26"/>
  <c r="AA99" i="26"/>
  <c r="Y99" i="26"/>
  <c r="X99" i="26"/>
  <c r="AA95" i="26"/>
  <c r="Z95" i="26"/>
  <c r="Y95" i="26"/>
  <c r="X95" i="26"/>
  <c r="R95" i="26"/>
  <c r="Q95" i="26"/>
  <c r="P95" i="26"/>
  <c r="AA94" i="26"/>
  <c r="Z94" i="26"/>
  <c r="Y94" i="26"/>
  <c r="X94" i="26"/>
  <c r="R94" i="26"/>
  <c r="Q94" i="26"/>
  <c r="P94" i="26"/>
  <c r="AA93" i="26"/>
  <c r="Z93" i="26"/>
  <c r="Y93" i="26"/>
  <c r="X93" i="26"/>
  <c r="R93" i="26"/>
  <c r="Q93" i="26"/>
  <c r="P93" i="26"/>
  <c r="AA92" i="26"/>
  <c r="Z92" i="26"/>
  <c r="Y92" i="26"/>
  <c r="X92" i="26"/>
  <c r="R92" i="26"/>
  <c r="Q92" i="26"/>
  <c r="P92" i="26"/>
  <c r="AA91" i="26"/>
  <c r="Z91" i="26"/>
  <c r="Y91" i="26"/>
  <c r="X91" i="26"/>
  <c r="R91" i="26"/>
  <c r="Q91" i="26"/>
  <c r="P91" i="26"/>
  <c r="AA90" i="26"/>
  <c r="Z90" i="26"/>
  <c r="Y90" i="26"/>
  <c r="X90" i="26"/>
  <c r="R90" i="26"/>
  <c r="Q90" i="26"/>
  <c r="P90" i="26"/>
  <c r="AA89" i="26"/>
  <c r="Z89" i="26"/>
  <c r="Y89" i="26"/>
  <c r="X89" i="26"/>
  <c r="R89" i="26"/>
  <c r="Q89" i="26"/>
  <c r="P89" i="26"/>
  <c r="AE88" i="26"/>
  <c r="AD88" i="26"/>
  <c r="AC88" i="26"/>
  <c r="AB88" i="26"/>
  <c r="AA88" i="26"/>
  <c r="Y88" i="26"/>
  <c r="X88" i="26"/>
  <c r="AA81" i="26"/>
  <c r="Z81" i="26"/>
  <c r="Y81" i="26"/>
  <c r="X81" i="26"/>
  <c r="R81" i="26"/>
  <c r="Q81" i="26"/>
  <c r="P81" i="26"/>
  <c r="AE80" i="26"/>
  <c r="AD80" i="26"/>
  <c r="AC80" i="26"/>
  <c r="AB80" i="26"/>
  <c r="AA80" i="26"/>
  <c r="Y80" i="26"/>
  <c r="X80" i="26"/>
  <c r="AA78" i="26"/>
  <c r="Z78" i="26"/>
  <c r="Y78" i="26"/>
  <c r="X78" i="26"/>
  <c r="R78" i="26"/>
  <c r="Q78" i="26"/>
  <c r="P78" i="26"/>
  <c r="AA76" i="26"/>
  <c r="Z76" i="26"/>
  <c r="Y76" i="26"/>
  <c r="X76" i="26"/>
  <c r="R76" i="26"/>
  <c r="Q76" i="26"/>
  <c r="P76" i="26"/>
  <c r="AA75" i="26"/>
  <c r="Z75" i="26"/>
  <c r="Y75" i="26"/>
  <c r="X75" i="26"/>
  <c r="R75" i="26"/>
  <c r="Q75" i="26"/>
  <c r="P75" i="26"/>
  <c r="AA74" i="26"/>
  <c r="Z74" i="26"/>
  <c r="Y74" i="26"/>
  <c r="X74" i="26"/>
  <c r="R74" i="26"/>
  <c r="Q74" i="26"/>
  <c r="P74" i="26"/>
  <c r="AA73" i="26"/>
  <c r="Z73" i="26"/>
  <c r="Y73" i="26"/>
  <c r="X73" i="26"/>
  <c r="R73" i="26"/>
  <c r="Q73" i="26"/>
  <c r="P73" i="26"/>
  <c r="AA72" i="26"/>
  <c r="Z72" i="26"/>
  <c r="Y72" i="26"/>
  <c r="X72" i="26"/>
  <c r="R72" i="26"/>
  <c r="Q72" i="26"/>
  <c r="P72" i="26"/>
  <c r="AA71" i="26"/>
  <c r="Z71" i="26"/>
  <c r="Y71" i="26"/>
  <c r="X71" i="26"/>
  <c r="R71" i="26"/>
  <c r="Q71" i="26"/>
  <c r="P71" i="26"/>
  <c r="AA70" i="26"/>
  <c r="Z70" i="26"/>
  <c r="Y70" i="26"/>
  <c r="X70" i="26"/>
  <c r="R70" i="26"/>
  <c r="Q70" i="26"/>
  <c r="P70" i="26"/>
  <c r="AA69" i="26"/>
  <c r="Z69" i="26"/>
  <c r="Y69" i="26"/>
  <c r="X69" i="26"/>
  <c r="R69" i="26"/>
  <c r="Q69" i="26"/>
  <c r="P69" i="26"/>
  <c r="AA68" i="26"/>
  <c r="Z68" i="26"/>
  <c r="Y68" i="26"/>
  <c r="X68" i="26"/>
  <c r="R68" i="26"/>
  <c r="Q68" i="26"/>
  <c r="P68" i="26"/>
  <c r="AA67" i="26"/>
  <c r="Z67" i="26"/>
  <c r="Y67" i="26"/>
  <c r="X67" i="26"/>
  <c r="R67" i="26"/>
  <c r="Q67" i="26"/>
  <c r="P67" i="26"/>
  <c r="AA66" i="26"/>
  <c r="Z66" i="26"/>
  <c r="Y66" i="26"/>
  <c r="X66" i="26"/>
  <c r="R66" i="26"/>
  <c r="Q66" i="26"/>
  <c r="P66" i="26"/>
  <c r="AA65" i="26"/>
  <c r="Z65" i="26"/>
  <c r="Y65" i="26"/>
  <c r="X65" i="26"/>
  <c r="R65" i="26"/>
  <c r="Q65" i="26"/>
  <c r="P65" i="26"/>
  <c r="AA64" i="26"/>
  <c r="Z64" i="26"/>
  <c r="Y64" i="26"/>
  <c r="X64" i="26"/>
  <c r="R64" i="26"/>
  <c r="Q64" i="26"/>
  <c r="P64" i="26"/>
  <c r="AA63" i="26"/>
  <c r="Z63" i="26"/>
  <c r="Y63" i="26"/>
  <c r="X63" i="26"/>
  <c r="R63" i="26"/>
  <c r="Q63" i="26"/>
  <c r="P63" i="26"/>
  <c r="AA62" i="26"/>
  <c r="Z62" i="26"/>
  <c r="Y62" i="26"/>
  <c r="X62" i="26"/>
  <c r="R62" i="26"/>
  <c r="Q62" i="26"/>
  <c r="P62" i="26"/>
  <c r="AA61" i="26"/>
  <c r="Z61" i="26"/>
  <c r="Y61" i="26"/>
  <c r="X61" i="26"/>
  <c r="R61" i="26"/>
  <c r="Q61" i="26"/>
  <c r="P61" i="26"/>
  <c r="AA60" i="26"/>
  <c r="Z60" i="26"/>
  <c r="Y60" i="26"/>
  <c r="X60" i="26"/>
  <c r="R60" i="26"/>
  <c r="Q60" i="26"/>
  <c r="P60" i="26"/>
  <c r="AA59" i="26"/>
  <c r="Z59" i="26"/>
  <c r="Y59" i="26"/>
  <c r="X59" i="26"/>
  <c r="R59" i="26"/>
  <c r="Q59" i="26"/>
  <c r="P59" i="26"/>
  <c r="AA85" i="26"/>
  <c r="Z85" i="26"/>
  <c r="Y85" i="26"/>
  <c r="X85" i="26"/>
  <c r="R85" i="26"/>
  <c r="Q85" i="26"/>
  <c r="P85" i="26"/>
  <c r="AA58" i="26"/>
  <c r="Z58" i="26"/>
  <c r="Y58" i="26"/>
  <c r="X58" i="26"/>
  <c r="R58" i="26"/>
  <c r="Q58" i="26"/>
  <c r="P58" i="26"/>
  <c r="AA57" i="26"/>
  <c r="Z57" i="26"/>
  <c r="Y57" i="26"/>
  <c r="X57" i="26"/>
  <c r="R57" i="26"/>
  <c r="Q57" i="26"/>
  <c r="P57" i="26"/>
  <c r="AA56" i="26"/>
  <c r="Z56" i="26"/>
  <c r="Y56" i="26"/>
  <c r="X56" i="26"/>
  <c r="R56" i="26"/>
  <c r="Q56" i="26"/>
  <c r="P56" i="26"/>
  <c r="AA55" i="26"/>
  <c r="Z55" i="26"/>
  <c r="Y55" i="26"/>
  <c r="X55" i="26"/>
  <c r="R55" i="26"/>
  <c r="Q55" i="26"/>
  <c r="P55" i="26"/>
  <c r="AA54" i="26"/>
  <c r="Z54" i="26"/>
  <c r="Y54" i="26"/>
  <c r="X54" i="26"/>
  <c r="R54" i="26"/>
  <c r="Q54" i="26"/>
  <c r="P54" i="26"/>
  <c r="AE53" i="26"/>
  <c r="AD53" i="26"/>
  <c r="AC53" i="26"/>
  <c r="AB53" i="26"/>
  <c r="AA53" i="26"/>
  <c r="Y53" i="26"/>
  <c r="X53" i="26"/>
  <c r="Z49" i="26"/>
  <c r="Y49" i="26"/>
  <c r="X49" i="26"/>
  <c r="Z48" i="26"/>
  <c r="Y48" i="26"/>
  <c r="X48" i="26"/>
  <c r="Z47" i="26"/>
  <c r="Y47" i="26"/>
  <c r="X47" i="26"/>
  <c r="AA43" i="26"/>
  <c r="Z43" i="26"/>
  <c r="Y43" i="26"/>
  <c r="X43" i="26"/>
  <c r="R43" i="26"/>
  <c r="Q43" i="26"/>
  <c r="P43" i="26"/>
  <c r="AA42" i="26"/>
  <c r="Z42" i="26"/>
  <c r="Y42" i="26"/>
  <c r="X42" i="26"/>
  <c r="R42" i="26"/>
  <c r="Q42" i="26"/>
  <c r="P42" i="26"/>
  <c r="AA41" i="26"/>
  <c r="Z41" i="26"/>
  <c r="Y41" i="26"/>
  <c r="X41" i="26"/>
  <c r="R41" i="26"/>
  <c r="Q41" i="26"/>
  <c r="P41" i="26"/>
  <c r="AA40" i="26"/>
  <c r="Z40" i="26"/>
  <c r="Y40" i="26"/>
  <c r="X40" i="26"/>
  <c r="R40" i="26"/>
  <c r="Q40" i="26"/>
  <c r="P40" i="26"/>
  <c r="AA39" i="26"/>
  <c r="Z39" i="26"/>
  <c r="Y39" i="26"/>
  <c r="X39" i="26"/>
  <c r="R39" i="26"/>
  <c r="Q39" i="26"/>
  <c r="P39" i="26"/>
  <c r="AA38" i="26"/>
  <c r="Z38" i="26"/>
  <c r="Y38" i="26"/>
  <c r="X38" i="26"/>
  <c r="R38" i="26"/>
  <c r="Q38" i="26"/>
  <c r="P38" i="26"/>
  <c r="AA37" i="26"/>
  <c r="Z37" i="26"/>
  <c r="Y37" i="26"/>
  <c r="X37" i="26"/>
  <c r="R37" i="26"/>
  <c r="Q37" i="26"/>
  <c r="P37" i="26"/>
  <c r="AA36" i="26"/>
  <c r="Z36" i="26"/>
  <c r="Y36" i="26"/>
  <c r="X36" i="26"/>
  <c r="R36" i="26"/>
  <c r="Q36" i="26"/>
  <c r="P36" i="26"/>
  <c r="AA35" i="26"/>
  <c r="Z35" i="26"/>
  <c r="Y35" i="26"/>
  <c r="X35" i="26"/>
  <c r="R35" i="26"/>
  <c r="Q35" i="26"/>
  <c r="P35" i="26"/>
  <c r="AA34" i="26"/>
  <c r="Z34" i="26"/>
  <c r="Y34" i="26"/>
  <c r="X34" i="26"/>
  <c r="R34" i="26"/>
  <c r="Q34" i="26"/>
  <c r="P34" i="26"/>
  <c r="AA33" i="26"/>
  <c r="Z33" i="26"/>
  <c r="Y33" i="26"/>
  <c r="X33" i="26"/>
  <c r="R33" i="26"/>
  <c r="Q33" i="26"/>
  <c r="P33" i="26"/>
  <c r="AA32" i="26"/>
  <c r="Z32" i="26"/>
  <c r="Y32" i="26"/>
  <c r="X32" i="26"/>
  <c r="R32" i="26"/>
  <c r="Q32" i="26"/>
  <c r="P32" i="26"/>
  <c r="AA31" i="26"/>
  <c r="Z31" i="26"/>
  <c r="Y31" i="26"/>
  <c r="X31" i="26"/>
  <c r="R31" i="26"/>
  <c r="Q31" i="26"/>
  <c r="P31" i="26"/>
  <c r="AA29" i="26"/>
  <c r="Z29" i="26"/>
  <c r="Y29" i="26"/>
  <c r="X29" i="26"/>
  <c r="R29" i="26"/>
  <c r="Q29" i="26"/>
  <c r="P29" i="26"/>
  <c r="AA28" i="26"/>
  <c r="Z28" i="26"/>
  <c r="Y28" i="26"/>
  <c r="X28" i="26"/>
  <c r="R28" i="26"/>
  <c r="Q28" i="26"/>
  <c r="P28" i="26"/>
  <c r="AA27" i="26"/>
  <c r="Z27" i="26"/>
  <c r="Y27" i="26"/>
  <c r="X27" i="26"/>
  <c r="R27" i="26"/>
  <c r="Q27" i="26"/>
  <c r="P27" i="26"/>
  <c r="AA26" i="26"/>
  <c r="Z26" i="26"/>
  <c r="Y26" i="26"/>
  <c r="X26" i="26"/>
  <c r="R26" i="26"/>
  <c r="Q26" i="26"/>
  <c r="P26" i="26"/>
  <c r="AA25" i="26"/>
  <c r="Z25" i="26"/>
  <c r="Y25" i="26"/>
  <c r="X25" i="26"/>
  <c r="R25" i="26"/>
  <c r="Q25" i="26"/>
  <c r="P25" i="26"/>
  <c r="AA24" i="26"/>
  <c r="Z24" i="26"/>
  <c r="Y24" i="26"/>
  <c r="X24" i="26"/>
  <c r="R24" i="26"/>
  <c r="Q24" i="26"/>
  <c r="P24" i="26"/>
  <c r="AA23" i="26"/>
  <c r="Z23" i="26"/>
  <c r="Y23" i="26"/>
  <c r="X23" i="26"/>
  <c r="R23" i="26"/>
  <c r="Q23" i="26"/>
  <c r="P23" i="26"/>
  <c r="AA22" i="26"/>
  <c r="Z22" i="26"/>
  <c r="Y22" i="26"/>
  <c r="X22" i="26"/>
  <c r="R22" i="26"/>
  <c r="Q22" i="26"/>
  <c r="P22" i="26"/>
  <c r="AA21" i="26"/>
  <c r="Z21" i="26"/>
  <c r="Y21" i="26"/>
  <c r="X21" i="26"/>
  <c r="R21" i="26"/>
  <c r="Q21" i="26"/>
  <c r="P21" i="26"/>
  <c r="AE20" i="26"/>
  <c r="AD20" i="26"/>
  <c r="AC20" i="26"/>
  <c r="AB20" i="26"/>
  <c r="AA20" i="26"/>
  <c r="Y20" i="26"/>
  <c r="X20" i="26"/>
  <c r="AA17" i="26"/>
  <c r="Z17" i="26"/>
  <c r="Y17" i="26"/>
  <c r="X17" i="26"/>
  <c r="R17" i="26"/>
  <c r="Q17" i="26"/>
  <c r="P17" i="26"/>
  <c r="AA16" i="26"/>
  <c r="Z16" i="26"/>
  <c r="Y16" i="26"/>
  <c r="X16" i="26"/>
  <c r="R16" i="26"/>
  <c r="Q16" i="26"/>
  <c r="P16" i="26"/>
  <c r="AA15" i="26"/>
  <c r="Z15" i="26"/>
  <c r="Y15" i="26"/>
  <c r="X15" i="26"/>
  <c r="R15" i="26"/>
  <c r="Q15" i="26"/>
  <c r="P15" i="26"/>
  <c r="AA14" i="26"/>
  <c r="Z14" i="26"/>
  <c r="Y14" i="26"/>
  <c r="X14" i="26"/>
  <c r="R14" i="26"/>
  <c r="Q14" i="26"/>
  <c r="P14" i="26"/>
  <c r="AA13" i="26"/>
  <c r="Z13" i="26"/>
  <c r="Y13" i="26"/>
  <c r="X13" i="26"/>
  <c r="R13" i="26"/>
  <c r="Q13" i="26"/>
  <c r="P13" i="26"/>
  <c r="AA12" i="26"/>
  <c r="Z12" i="26"/>
  <c r="Y12" i="26"/>
  <c r="X12" i="26"/>
  <c r="R12" i="26"/>
  <c r="Q12" i="26"/>
  <c r="P12" i="26"/>
  <c r="AA11" i="26"/>
  <c r="Z11" i="26"/>
  <c r="Y11" i="26"/>
  <c r="X11" i="26"/>
  <c r="R11" i="26"/>
  <c r="Q11" i="26"/>
  <c r="P11" i="26"/>
  <c r="AA10" i="26"/>
  <c r="Z10" i="26"/>
  <c r="Y10" i="26"/>
  <c r="X10" i="26"/>
  <c r="R10" i="26"/>
  <c r="Q10" i="26"/>
  <c r="P10" i="26"/>
  <c r="AA9" i="26"/>
  <c r="Z9" i="26"/>
  <c r="Y9" i="26"/>
  <c r="X9" i="26"/>
  <c r="R9" i="26"/>
  <c r="Q9" i="26"/>
  <c r="P9" i="26"/>
  <c r="AA8" i="26"/>
  <c r="Z8" i="26"/>
  <c r="Y8" i="26"/>
  <c r="X8" i="26"/>
  <c r="R8" i="26"/>
  <c r="Q8" i="26"/>
  <c r="P8" i="26"/>
  <c r="AE7" i="26"/>
  <c r="AD7" i="26"/>
  <c r="AC7" i="26"/>
  <c r="AB7" i="26"/>
  <c r="AA7" i="26"/>
  <c r="Y7" i="26"/>
  <c r="X7" i="26"/>
  <c r="P2" i="25"/>
  <c r="Z187" i="25"/>
  <c r="Y187" i="25"/>
  <c r="B187" i="25"/>
  <c r="Z186" i="25"/>
  <c r="Y186" i="25"/>
  <c r="Z181" i="25"/>
  <c r="Y181" i="25"/>
  <c r="X181" i="25"/>
  <c r="A181" i="25"/>
  <c r="Z170" i="25"/>
  <c r="Y170" i="25"/>
  <c r="X170" i="25"/>
  <c r="Z164" i="25"/>
  <c r="Y164" i="25"/>
  <c r="X164" i="25"/>
  <c r="Z163" i="25"/>
  <c r="Y163" i="25"/>
  <c r="X163" i="25"/>
  <c r="Z162" i="25"/>
  <c r="Y162" i="25"/>
  <c r="X162" i="25"/>
  <c r="Z157" i="25"/>
  <c r="Y157" i="25"/>
  <c r="X157" i="25"/>
  <c r="Y151" i="25"/>
  <c r="X151" i="25"/>
  <c r="Q151" i="25"/>
  <c r="Z151" i="25" s="1"/>
  <c r="Y150" i="25"/>
  <c r="X150" i="25"/>
  <c r="Q150" i="25"/>
  <c r="Z150" i="25" s="1"/>
  <c r="Y149" i="25"/>
  <c r="X149" i="25"/>
  <c r="Q149" i="25"/>
  <c r="Z149" i="25" s="1"/>
  <c r="Y148" i="25"/>
  <c r="X148" i="25"/>
  <c r="Q148" i="25"/>
  <c r="Z148" i="25" s="1"/>
  <c r="AA142" i="25"/>
  <c r="Z142" i="25"/>
  <c r="Y142" i="25"/>
  <c r="X142" i="25"/>
  <c r="R142" i="25"/>
  <c r="Q142" i="25"/>
  <c r="P142" i="25"/>
  <c r="AE141" i="25"/>
  <c r="AD141" i="25"/>
  <c r="AC141" i="25"/>
  <c r="AB141" i="25"/>
  <c r="AA141" i="25"/>
  <c r="Y141" i="25"/>
  <c r="X141" i="25"/>
  <c r="AB134" i="25"/>
  <c r="AA134" i="25"/>
  <c r="Z134" i="25"/>
  <c r="Y134" i="25"/>
  <c r="X134" i="25"/>
  <c r="R134" i="25"/>
  <c r="Q134" i="25"/>
  <c r="P134" i="25"/>
  <c r="H134" i="25"/>
  <c r="AB133" i="25"/>
  <c r="AA133" i="25"/>
  <c r="Z133" i="25"/>
  <c r="Y133" i="25"/>
  <c r="X133" i="25"/>
  <c r="R133" i="25"/>
  <c r="Q133" i="25"/>
  <c r="P133" i="25"/>
  <c r="H133" i="25"/>
  <c r="AE132" i="25"/>
  <c r="AD132" i="25"/>
  <c r="AC132" i="25"/>
  <c r="AB132" i="25"/>
  <c r="AA132" i="25"/>
  <c r="Y132" i="25"/>
  <c r="X132" i="25"/>
  <c r="AA125" i="25"/>
  <c r="Z125" i="25"/>
  <c r="Y125" i="25"/>
  <c r="X125" i="25"/>
  <c r="R125" i="25"/>
  <c r="Q125" i="25"/>
  <c r="P125" i="25"/>
  <c r="AA124" i="25"/>
  <c r="Z124" i="25"/>
  <c r="Y124" i="25"/>
  <c r="X124" i="25"/>
  <c r="R124" i="25"/>
  <c r="Q124" i="25"/>
  <c r="P124" i="25"/>
  <c r="AA123" i="25"/>
  <c r="Z123" i="25"/>
  <c r="Y123" i="25"/>
  <c r="X123" i="25"/>
  <c r="R123" i="25"/>
  <c r="Q123" i="25"/>
  <c r="P123" i="25"/>
  <c r="AA122" i="25"/>
  <c r="Z122" i="25"/>
  <c r="Y122" i="25"/>
  <c r="X122" i="25"/>
  <c r="R122" i="25"/>
  <c r="Q122" i="25"/>
  <c r="P122" i="25"/>
  <c r="AE121" i="25"/>
  <c r="AD121" i="25"/>
  <c r="AC121" i="25"/>
  <c r="AB121" i="25"/>
  <c r="AA121" i="25"/>
  <c r="Y121" i="25"/>
  <c r="X121" i="25"/>
  <c r="AA115" i="25"/>
  <c r="Z115" i="25"/>
  <c r="Y115" i="25"/>
  <c r="X115" i="25"/>
  <c r="R115" i="25"/>
  <c r="Q115" i="25"/>
  <c r="P115" i="25"/>
  <c r="AA114" i="25"/>
  <c r="Z114" i="25"/>
  <c r="Y114" i="25"/>
  <c r="X114" i="25"/>
  <c r="R114" i="25"/>
  <c r="Q114" i="25"/>
  <c r="P114" i="25"/>
  <c r="AA113" i="25"/>
  <c r="Z113" i="25"/>
  <c r="Y113" i="25"/>
  <c r="X113" i="25"/>
  <c r="R113" i="25"/>
  <c r="Q113" i="25"/>
  <c r="P113" i="25"/>
  <c r="AA118" i="25"/>
  <c r="Z118" i="25"/>
  <c r="Y118" i="25"/>
  <c r="X118" i="25"/>
  <c r="R118" i="25"/>
  <c r="Q118" i="25"/>
  <c r="P118" i="25"/>
  <c r="AA112" i="25"/>
  <c r="Z112" i="25"/>
  <c r="Y112" i="25"/>
  <c r="X112" i="25"/>
  <c r="R112" i="25"/>
  <c r="Q112" i="25"/>
  <c r="P112" i="25"/>
  <c r="AA111" i="25"/>
  <c r="Z111" i="25"/>
  <c r="Y111" i="25"/>
  <c r="X111" i="25"/>
  <c r="R111" i="25"/>
  <c r="Q111" i="25"/>
  <c r="P111" i="25"/>
  <c r="AA110" i="25"/>
  <c r="Z110" i="25"/>
  <c r="Y110" i="25"/>
  <c r="X110" i="25"/>
  <c r="R110" i="25"/>
  <c r="Q110" i="25"/>
  <c r="P110" i="25"/>
  <c r="AA109" i="25"/>
  <c r="Z109" i="25"/>
  <c r="Y109" i="25"/>
  <c r="X109" i="25"/>
  <c r="R109" i="25"/>
  <c r="Q109" i="25"/>
  <c r="P109" i="25"/>
  <c r="AA108" i="25"/>
  <c r="Z108" i="25"/>
  <c r="Y108" i="25"/>
  <c r="X108" i="25"/>
  <c r="R108" i="25"/>
  <c r="Q108" i="25"/>
  <c r="P108" i="25"/>
  <c r="AE107" i="25"/>
  <c r="AD107" i="25"/>
  <c r="AC107" i="25"/>
  <c r="AB107" i="25"/>
  <c r="AA107" i="25"/>
  <c r="Y107" i="25"/>
  <c r="X107" i="25"/>
  <c r="AA104" i="25"/>
  <c r="Z104" i="25"/>
  <c r="Y104" i="25"/>
  <c r="X104" i="25"/>
  <c r="R104" i="25"/>
  <c r="Q104" i="25"/>
  <c r="P104" i="25"/>
  <c r="AA103" i="25"/>
  <c r="Z103" i="25"/>
  <c r="Y103" i="25"/>
  <c r="X103" i="25"/>
  <c r="R103" i="25"/>
  <c r="Q103" i="25"/>
  <c r="P103" i="25"/>
  <c r="AA102" i="25"/>
  <c r="Z102" i="25"/>
  <c r="Y102" i="25"/>
  <c r="X102" i="25"/>
  <c r="R102" i="25"/>
  <c r="Q102" i="25"/>
  <c r="P102" i="25"/>
  <c r="AA101" i="25"/>
  <c r="Z101" i="25"/>
  <c r="Y101" i="25"/>
  <c r="X101" i="25"/>
  <c r="R101" i="25"/>
  <c r="Q101" i="25"/>
  <c r="P101" i="25"/>
  <c r="AA100" i="25"/>
  <c r="Z100" i="25"/>
  <c r="Y100" i="25"/>
  <c r="X100" i="25"/>
  <c r="R100" i="25"/>
  <c r="Q100" i="25"/>
  <c r="P100" i="25"/>
  <c r="AE99" i="25"/>
  <c r="AD99" i="25"/>
  <c r="AC99" i="25"/>
  <c r="AB99" i="25"/>
  <c r="AA99" i="25"/>
  <c r="Y99" i="25"/>
  <c r="X99" i="25"/>
  <c r="AA95" i="25"/>
  <c r="Z95" i="25"/>
  <c r="Y95" i="25"/>
  <c r="X95" i="25"/>
  <c r="R95" i="25"/>
  <c r="Q95" i="25"/>
  <c r="P95" i="25"/>
  <c r="AA94" i="25"/>
  <c r="Z94" i="25"/>
  <c r="Y94" i="25"/>
  <c r="X94" i="25"/>
  <c r="R94" i="25"/>
  <c r="Q94" i="25"/>
  <c r="P94" i="25"/>
  <c r="AA93" i="25"/>
  <c r="Z93" i="25"/>
  <c r="Y93" i="25"/>
  <c r="X93" i="25"/>
  <c r="R93" i="25"/>
  <c r="Q93" i="25"/>
  <c r="P93" i="25"/>
  <c r="AA92" i="25"/>
  <c r="Z92" i="25"/>
  <c r="Y92" i="25"/>
  <c r="X92" i="25"/>
  <c r="R92" i="25"/>
  <c r="Q92" i="25"/>
  <c r="P92" i="25"/>
  <c r="AA91" i="25"/>
  <c r="Z91" i="25"/>
  <c r="Y91" i="25"/>
  <c r="X91" i="25"/>
  <c r="R91" i="25"/>
  <c r="Q91" i="25"/>
  <c r="P91" i="25"/>
  <c r="AA90" i="25"/>
  <c r="Z90" i="25"/>
  <c r="Y90" i="25"/>
  <c r="X90" i="25"/>
  <c r="R90" i="25"/>
  <c r="Q90" i="25"/>
  <c r="P90" i="25"/>
  <c r="AA89" i="25"/>
  <c r="Z89" i="25"/>
  <c r="Y89" i="25"/>
  <c r="X89" i="25"/>
  <c r="R89" i="25"/>
  <c r="Q89" i="25"/>
  <c r="P89" i="25"/>
  <c r="AE88" i="25"/>
  <c r="AD88" i="25"/>
  <c r="AC88" i="25"/>
  <c r="AB88" i="25"/>
  <c r="AA88" i="25"/>
  <c r="Y88" i="25"/>
  <c r="X88" i="25"/>
  <c r="AA81" i="25"/>
  <c r="Z81" i="25"/>
  <c r="Y81" i="25"/>
  <c r="X81" i="25"/>
  <c r="R81" i="25"/>
  <c r="Q81" i="25"/>
  <c r="P81" i="25"/>
  <c r="AE80" i="25"/>
  <c r="AD80" i="25"/>
  <c r="AC80" i="25"/>
  <c r="AB80" i="25"/>
  <c r="AA80" i="25"/>
  <c r="Y80" i="25"/>
  <c r="X80" i="25"/>
  <c r="AA78" i="25"/>
  <c r="Z78" i="25"/>
  <c r="Y78" i="25"/>
  <c r="X78" i="25"/>
  <c r="R78" i="25"/>
  <c r="Q78" i="25"/>
  <c r="P78" i="25"/>
  <c r="AA76" i="25"/>
  <c r="Z76" i="25"/>
  <c r="Y76" i="25"/>
  <c r="X76" i="25"/>
  <c r="R76" i="25"/>
  <c r="Q76" i="25"/>
  <c r="P76" i="25"/>
  <c r="AA75" i="25"/>
  <c r="Z75" i="25"/>
  <c r="Y75" i="25"/>
  <c r="X75" i="25"/>
  <c r="R75" i="25"/>
  <c r="Q75" i="25"/>
  <c r="P75" i="25"/>
  <c r="AA74" i="25"/>
  <c r="Z74" i="25"/>
  <c r="Y74" i="25"/>
  <c r="X74" i="25"/>
  <c r="R74" i="25"/>
  <c r="Q74" i="25"/>
  <c r="P74" i="25"/>
  <c r="AA73" i="25"/>
  <c r="Z73" i="25"/>
  <c r="Y73" i="25"/>
  <c r="X73" i="25"/>
  <c r="R73" i="25"/>
  <c r="Q73" i="25"/>
  <c r="P73" i="25"/>
  <c r="AA72" i="25"/>
  <c r="Z72" i="25"/>
  <c r="Y72" i="25"/>
  <c r="X72" i="25"/>
  <c r="R72" i="25"/>
  <c r="Q72" i="25"/>
  <c r="P72" i="25"/>
  <c r="AA71" i="25"/>
  <c r="Z71" i="25"/>
  <c r="Y71" i="25"/>
  <c r="X71" i="25"/>
  <c r="R71" i="25"/>
  <c r="Q71" i="25"/>
  <c r="P71" i="25"/>
  <c r="AA70" i="25"/>
  <c r="Z70" i="25"/>
  <c r="Y70" i="25"/>
  <c r="X70" i="25"/>
  <c r="R70" i="25"/>
  <c r="Q70" i="25"/>
  <c r="P70" i="25"/>
  <c r="AA69" i="25"/>
  <c r="Z69" i="25"/>
  <c r="Y69" i="25"/>
  <c r="X69" i="25"/>
  <c r="R69" i="25"/>
  <c r="Q69" i="25"/>
  <c r="P69" i="25"/>
  <c r="AA68" i="25"/>
  <c r="Z68" i="25"/>
  <c r="Y68" i="25"/>
  <c r="X68" i="25"/>
  <c r="R68" i="25"/>
  <c r="Q68" i="25"/>
  <c r="P68" i="25"/>
  <c r="AA67" i="25"/>
  <c r="Z67" i="25"/>
  <c r="Y67" i="25"/>
  <c r="X67" i="25"/>
  <c r="R67" i="25"/>
  <c r="Q67" i="25"/>
  <c r="P67" i="25"/>
  <c r="AA66" i="25"/>
  <c r="Z66" i="25"/>
  <c r="Y66" i="25"/>
  <c r="X66" i="25"/>
  <c r="R66" i="25"/>
  <c r="Q66" i="25"/>
  <c r="P66" i="25"/>
  <c r="AA65" i="25"/>
  <c r="Z65" i="25"/>
  <c r="Y65" i="25"/>
  <c r="X65" i="25"/>
  <c r="R65" i="25"/>
  <c r="Q65" i="25"/>
  <c r="P65" i="25"/>
  <c r="AA64" i="25"/>
  <c r="Z64" i="25"/>
  <c r="Y64" i="25"/>
  <c r="X64" i="25"/>
  <c r="R64" i="25"/>
  <c r="Q64" i="25"/>
  <c r="P64" i="25"/>
  <c r="AA63" i="25"/>
  <c r="Z63" i="25"/>
  <c r="Y63" i="25"/>
  <c r="X63" i="25"/>
  <c r="R63" i="25"/>
  <c r="Q63" i="25"/>
  <c r="P63" i="25"/>
  <c r="AA62" i="25"/>
  <c r="Z62" i="25"/>
  <c r="Y62" i="25"/>
  <c r="X62" i="25"/>
  <c r="R62" i="25"/>
  <c r="Q62" i="25"/>
  <c r="P62" i="25"/>
  <c r="AA61" i="25"/>
  <c r="Z61" i="25"/>
  <c r="Y61" i="25"/>
  <c r="X61" i="25"/>
  <c r="R61" i="25"/>
  <c r="Q61" i="25"/>
  <c r="P61" i="25"/>
  <c r="AA60" i="25"/>
  <c r="Z60" i="25"/>
  <c r="Y60" i="25"/>
  <c r="X60" i="25"/>
  <c r="R60" i="25"/>
  <c r="Q60" i="25"/>
  <c r="P60" i="25"/>
  <c r="AA59" i="25"/>
  <c r="Z59" i="25"/>
  <c r="Y59" i="25"/>
  <c r="X59" i="25"/>
  <c r="R59" i="25"/>
  <c r="Q59" i="25"/>
  <c r="P59" i="25"/>
  <c r="AA85" i="25"/>
  <c r="Z85" i="25"/>
  <c r="Y85" i="25"/>
  <c r="X85" i="25"/>
  <c r="R85" i="25"/>
  <c r="Q85" i="25"/>
  <c r="P85" i="25"/>
  <c r="AA58" i="25"/>
  <c r="Z58" i="25"/>
  <c r="Y58" i="25"/>
  <c r="X58" i="25"/>
  <c r="R58" i="25"/>
  <c r="Q58" i="25"/>
  <c r="P58" i="25"/>
  <c r="AA57" i="25"/>
  <c r="Z57" i="25"/>
  <c r="Y57" i="25"/>
  <c r="X57" i="25"/>
  <c r="R57" i="25"/>
  <c r="Q57" i="25"/>
  <c r="P57" i="25"/>
  <c r="AA56" i="25"/>
  <c r="Z56" i="25"/>
  <c r="Y56" i="25"/>
  <c r="X56" i="25"/>
  <c r="R56" i="25"/>
  <c r="Q56" i="25"/>
  <c r="P56" i="25"/>
  <c r="AA55" i="25"/>
  <c r="Z55" i="25"/>
  <c r="Y55" i="25"/>
  <c r="X55" i="25"/>
  <c r="R55" i="25"/>
  <c r="Q55" i="25"/>
  <c r="P55" i="25"/>
  <c r="AA54" i="25"/>
  <c r="Z54" i="25"/>
  <c r="Y54" i="25"/>
  <c r="X54" i="25"/>
  <c r="R54" i="25"/>
  <c r="Q54" i="25"/>
  <c r="P54" i="25"/>
  <c r="AE53" i="25"/>
  <c r="AD53" i="25"/>
  <c r="AC53" i="25"/>
  <c r="AB53" i="25"/>
  <c r="AA53" i="25"/>
  <c r="Y53" i="25"/>
  <c r="X53" i="25"/>
  <c r="Z49" i="25"/>
  <c r="Y49" i="25"/>
  <c r="X49" i="25"/>
  <c r="Z48" i="25"/>
  <c r="Y48" i="25"/>
  <c r="X48" i="25"/>
  <c r="Z47" i="25"/>
  <c r="Y47" i="25"/>
  <c r="X47" i="25"/>
  <c r="AA43" i="25"/>
  <c r="Z43" i="25"/>
  <c r="Y43" i="25"/>
  <c r="X43" i="25"/>
  <c r="R43" i="25"/>
  <c r="Q43" i="25"/>
  <c r="P43" i="25"/>
  <c r="AA42" i="25"/>
  <c r="Z42" i="25"/>
  <c r="Y42" i="25"/>
  <c r="X42" i="25"/>
  <c r="R42" i="25"/>
  <c r="Q42" i="25"/>
  <c r="P42" i="25"/>
  <c r="AA41" i="25"/>
  <c r="Z41" i="25"/>
  <c r="Y41" i="25"/>
  <c r="X41" i="25"/>
  <c r="R41" i="25"/>
  <c r="Q41" i="25"/>
  <c r="P41" i="25"/>
  <c r="AA40" i="25"/>
  <c r="Z40" i="25"/>
  <c r="Y40" i="25"/>
  <c r="X40" i="25"/>
  <c r="R40" i="25"/>
  <c r="Q40" i="25"/>
  <c r="P40" i="25"/>
  <c r="AA39" i="25"/>
  <c r="Z39" i="25"/>
  <c r="Y39" i="25"/>
  <c r="X39" i="25"/>
  <c r="R39" i="25"/>
  <c r="Q39" i="25"/>
  <c r="P39" i="25"/>
  <c r="AA38" i="25"/>
  <c r="Z38" i="25"/>
  <c r="Y38" i="25"/>
  <c r="X38" i="25"/>
  <c r="R38" i="25"/>
  <c r="Q38" i="25"/>
  <c r="P38" i="25"/>
  <c r="AA37" i="25"/>
  <c r="Z37" i="25"/>
  <c r="Y37" i="25"/>
  <c r="X37" i="25"/>
  <c r="R37" i="25"/>
  <c r="Q37" i="25"/>
  <c r="P37" i="25"/>
  <c r="AA36" i="25"/>
  <c r="Z36" i="25"/>
  <c r="Y36" i="25"/>
  <c r="X36" i="25"/>
  <c r="R36" i="25"/>
  <c r="Q36" i="25"/>
  <c r="P36" i="25"/>
  <c r="AA35" i="25"/>
  <c r="Z35" i="25"/>
  <c r="Y35" i="25"/>
  <c r="X35" i="25"/>
  <c r="R35" i="25"/>
  <c r="Q35" i="25"/>
  <c r="P35" i="25"/>
  <c r="AA34" i="25"/>
  <c r="Z34" i="25"/>
  <c r="Y34" i="25"/>
  <c r="X34" i="25"/>
  <c r="R34" i="25"/>
  <c r="Q34" i="25"/>
  <c r="P34" i="25"/>
  <c r="AA33" i="25"/>
  <c r="Z33" i="25"/>
  <c r="Y33" i="25"/>
  <c r="X33" i="25"/>
  <c r="R33" i="25"/>
  <c r="Q33" i="25"/>
  <c r="P33" i="25"/>
  <c r="AA32" i="25"/>
  <c r="Z32" i="25"/>
  <c r="Y32" i="25"/>
  <c r="X32" i="25"/>
  <c r="R32" i="25"/>
  <c r="Q32" i="25"/>
  <c r="P32" i="25"/>
  <c r="AA31" i="25"/>
  <c r="Z31" i="25"/>
  <c r="Y31" i="25"/>
  <c r="X31" i="25"/>
  <c r="R31" i="25"/>
  <c r="Q31" i="25"/>
  <c r="P31" i="25"/>
  <c r="AA29" i="25"/>
  <c r="Z29" i="25"/>
  <c r="Y29" i="25"/>
  <c r="X29" i="25"/>
  <c r="R29" i="25"/>
  <c r="Q29" i="25"/>
  <c r="P29" i="25"/>
  <c r="AA28" i="25"/>
  <c r="Z28" i="25"/>
  <c r="Y28" i="25"/>
  <c r="X28" i="25"/>
  <c r="R28" i="25"/>
  <c r="Q28" i="25"/>
  <c r="P28" i="25"/>
  <c r="AA27" i="25"/>
  <c r="Z27" i="25"/>
  <c r="Y27" i="25"/>
  <c r="X27" i="25"/>
  <c r="R27" i="25"/>
  <c r="Q27" i="25"/>
  <c r="P27" i="25"/>
  <c r="AA26" i="25"/>
  <c r="Z26" i="25"/>
  <c r="Y26" i="25"/>
  <c r="X26" i="25"/>
  <c r="R26" i="25"/>
  <c r="Q26" i="25"/>
  <c r="P26" i="25"/>
  <c r="AA25" i="25"/>
  <c r="Z25" i="25"/>
  <c r="Y25" i="25"/>
  <c r="X25" i="25"/>
  <c r="R25" i="25"/>
  <c r="Q25" i="25"/>
  <c r="P25" i="25"/>
  <c r="AA24" i="25"/>
  <c r="Z24" i="25"/>
  <c r="Y24" i="25"/>
  <c r="X24" i="25"/>
  <c r="R24" i="25"/>
  <c r="Q24" i="25"/>
  <c r="P24" i="25"/>
  <c r="AA23" i="25"/>
  <c r="Z23" i="25"/>
  <c r="Y23" i="25"/>
  <c r="X23" i="25"/>
  <c r="R23" i="25"/>
  <c r="Q23" i="25"/>
  <c r="P23" i="25"/>
  <c r="AA22" i="25"/>
  <c r="Z22" i="25"/>
  <c r="Y22" i="25"/>
  <c r="X22" i="25"/>
  <c r="R22" i="25"/>
  <c r="Q22" i="25"/>
  <c r="P22" i="25"/>
  <c r="AA21" i="25"/>
  <c r="Z21" i="25"/>
  <c r="Y21" i="25"/>
  <c r="X21" i="25"/>
  <c r="R21" i="25"/>
  <c r="Q21" i="25"/>
  <c r="P21" i="25"/>
  <c r="AE20" i="25"/>
  <c r="AD20" i="25"/>
  <c r="AC20" i="25"/>
  <c r="AB20" i="25"/>
  <c r="AA20" i="25"/>
  <c r="Y20" i="25"/>
  <c r="X20" i="25"/>
  <c r="AA17" i="25"/>
  <c r="Z17" i="25"/>
  <c r="Y17" i="25"/>
  <c r="X17" i="25"/>
  <c r="R17" i="25"/>
  <c r="Q17" i="25"/>
  <c r="P17" i="25"/>
  <c r="AA16" i="25"/>
  <c r="Z16" i="25"/>
  <c r="Y16" i="25"/>
  <c r="X16" i="25"/>
  <c r="R16" i="25"/>
  <c r="Q16" i="25"/>
  <c r="P16" i="25"/>
  <c r="AA15" i="25"/>
  <c r="Z15" i="25"/>
  <c r="Y15" i="25"/>
  <c r="X15" i="25"/>
  <c r="R15" i="25"/>
  <c r="Q15" i="25"/>
  <c r="P15" i="25"/>
  <c r="AA14" i="25"/>
  <c r="Z14" i="25"/>
  <c r="Y14" i="25"/>
  <c r="X14" i="25"/>
  <c r="R14" i="25"/>
  <c r="Q14" i="25"/>
  <c r="P14" i="25"/>
  <c r="AA13" i="25"/>
  <c r="Z13" i="25"/>
  <c r="Y13" i="25"/>
  <c r="X13" i="25"/>
  <c r="R13" i="25"/>
  <c r="Q13" i="25"/>
  <c r="P13" i="25"/>
  <c r="AA12" i="25"/>
  <c r="Z12" i="25"/>
  <c r="Y12" i="25"/>
  <c r="X12" i="25"/>
  <c r="R12" i="25"/>
  <c r="Q12" i="25"/>
  <c r="P12" i="25"/>
  <c r="AA11" i="25"/>
  <c r="Z11" i="25"/>
  <c r="Y11" i="25"/>
  <c r="X11" i="25"/>
  <c r="R11" i="25"/>
  <c r="Q11" i="25"/>
  <c r="P11" i="25"/>
  <c r="AA10" i="25"/>
  <c r="Z10" i="25"/>
  <c r="Y10" i="25"/>
  <c r="X10" i="25"/>
  <c r="R10" i="25"/>
  <c r="Q10" i="25"/>
  <c r="P10" i="25"/>
  <c r="AA9" i="25"/>
  <c r="Z9" i="25"/>
  <c r="Y9" i="25"/>
  <c r="X9" i="25"/>
  <c r="R9" i="25"/>
  <c r="Q9" i="25"/>
  <c r="P9" i="25"/>
  <c r="AA8" i="25"/>
  <c r="Z8" i="25"/>
  <c r="Y8" i="25"/>
  <c r="X8" i="25"/>
  <c r="R8" i="25"/>
  <c r="Q8" i="25"/>
  <c r="P8" i="25"/>
  <c r="AE7" i="25"/>
  <c r="AD7" i="25"/>
  <c r="AC7" i="25"/>
  <c r="AB7" i="25"/>
  <c r="AA7" i="25"/>
  <c r="Y7" i="25"/>
  <c r="X7" i="25"/>
  <c r="P2" i="24"/>
  <c r="AB195" i="24"/>
  <c r="Z195" i="24"/>
  <c r="Y195" i="24"/>
  <c r="B195" i="24"/>
  <c r="AB194" i="24"/>
  <c r="Z194" i="24"/>
  <c r="Y194" i="24"/>
  <c r="Z189" i="24"/>
  <c r="Y189" i="24"/>
  <c r="X189" i="24"/>
  <c r="A189" i="24"/>
  <c r="Z178" i="24"/>
  <c r="Y178" i="24"/>
  <c r="X178" i="24"/>
  <c r="Z172" i="24"/>
  <c r="Y172" i="24"/>
  <c r="X172" i="24"/>
  <c r="Z171" i="24"/>
  <c r="Y171" i="24"/>
  <c r="X171" i="24"/>
  <c r="Z170" i="24"/>
  <c r="Y170" i="24"/>
  <c r="X170" i="24"/>
  <c r="Z165" i="24"/>
  <c r="Y165" i="24"/>
  <c r="X165" i="24"/>
  <c r="Y159" i="24"/>
  <c r="X159" i="24"/>
  <c r="Q159" i="24"/>
  <c r="Z159" i="24" s="1"/>
  <c r="Y158" i="24"/>
  <c r="X158" i="24"/>
  <c r="Q158" i="24"/>
  <c r="Z158" i="24" s="1"/>
  <c r="Y157" i="24"/>
  <c r="X157" i="24"/>
  <c r="Q157" i="24"/>
  <c r="Z157" i="24" s="1"/>
  <c r="Y156" i="24"/>
  <c r="X156" i="24"/>
  <c r="Q156" i="24"/>
  <c r="Z156" i="24" s="1"/>
  <c r="AA150" i="24"/>
  <c r="Z150" i="24"/>
  <c r="Y150" i="24"/>
  <c r="X150" i="24"/>
  <c r="R150" i="24"/>
  <c r="Q150" i="24"/>
  <c r="P150" i="24"/>
  <c r="AE149" i="24"/>
  <c r="AD149" i="24"/>
  <c r="AC149" i="24"/>
  <c r="AB149" i="24"/>
  <c r="AA149" i="24"/>
  <c r="Y149" i="24"/>
  <c r="X149" i="24"/>
  <c r="AB142" i="24"/>
  <c r="AA142" i="24"/>
  <c r="Z142" i="24"/>
  <c r="Y142" i="24"/>
  <c r="X142" i="24"/>
  <c r="R142" i="24"/>
  <c r="Q142" i="24"/>
  <c r="P142" i="24"/>
  <c r="H142" i="24"/>
  <c r="AB140" i="24"/>
  <c r="AA140" i="24"/>
  <c r="Z140" i="24"/>
  <c r="Y140" i="24"/>
  <c r="X140" i="24"/>
  <c r="R140" i="24"/>
  <c r="Q140" i="24"/>
  <c r="P140" i="24"/>
  <c r="H140" i="24"/>
  <c r="AE139" i="24"/>
  <c r="AD139" i="24"/>
  <c r="AC139" i="24"/>
  <c r="AB139" i="24"/>
  <c r="AA139" i="24"/>
  <c r="Y139" i="24"/>
  <c r="X139" i="24"/>
  <c r="AA137" i="24"/>
  <c r="Z137" i="24"/>
  <c r="Y137" i="24"/>
  <c r="X137" i="24"/>
  <c r="R137" i="24"/>
  <c r="Q137" i="24"/>
  <c r="P137" i="24"/>
  <c r="AA136" i="24"/>
  <c r="Z136" i="24"/>
  <c r="Y136" i="24"/>
  <c r="X136" i="24"/>
  <c r="R136" i="24"/>
  <c r="Q136" i="24"/>
  <c r="P136" i="24"/>
  <c r="AA135" i="24"/>
  <c r="Z135" i="24"/>
  <c r="Y135" i="24"/>
  <c r="X135" i="24"/>
  <c r="R135" i="24"/>
  <c r="Q135" i="24"/>
  <c r="P135" i="24"/>
  <c r="AA134" i="24"/>
  <c r="Z134" i="24"/>
  <c r="Y134" i="24"/>
  <c r="X134" i="24"/>
  <c r="R134" i="24"/>
  <c r="Q134" i="24"/>
  <c r="P134" i="24"/>
  <c r="AE133" i="24"/>
  <c r="AD133" i="24"/>
  <c r="AC133" i="24"/>
  <c r="AB133" i="24"/>
  <c r="AA133" i="24"/>
  <c r="Y133" i="24"/>
  <c r="X133" i="24"/>
  <c r="AA129" i="24"/>
  <c r="Z129" i="24"/>
  <c r="Y129" i="24"/>
  <c r="X129" i="24"/>
  <c r="R129" i="24"/>
  <c r="Q129" i="24"/>
  <c r="P129" i="24"/>
  <c r="AA128" i="24"/>
  <c r="Z128" i="24"/>
  <c r="Y128" i="24"/>
  <c r="X128" i="24"/>
  <c r="R128" i="24"/>
  <c r="Q128" i="24"/>
  <c r="P128" i="24"/>
  <c r="AA127" i="24"/>
  <c r="Z127" i="24"/>
  <c r="Y127" i="24"/>
  <c r="X127" i="24"/>
  <c r="R127" i="24"/>
  <c r="Q127" i="24"/>
  <c r="P127" i="24"/>
  <c r="AA126" i="24"/>
  <c r="Z126" i="24"/>
  <c r="Y126" i="24"/>
  <c r="X126" i="24"/>
  <c r="R126" i="24"/>
  <c r="Q126" i="24"/>
  <c r="P126" i="24"/>
  <c r="AA125" i="24"/>
  <c r="Z125" i="24"/>
  <c r="Y125" i="24"/>
  <c r="X125" i="24"/>
  <c r="R125" i="24"/>
  <c r="Q125" i="24"/>
  <c r="P125" i="24"/>
  <c r="AA124" i="24"/>
  <c r="Z124" i="24"/>
  <c r="Y124" i="24"/>
  <c r="X124" i="24"/>
  <c r="R124" i="24"/>
  <c r="Q124" i="24"/>
  <c r="P124" i="24"/>
  <c r="AA123" i="24"/>
  <c r="Z123" i="24"/>
  <c r="Y123" i="24"/>
  <c r="X123" i="24"/>
  <c r="R123" i="24"/>
  <c r="Q123" i="24"/>
  <c r="P123" i="24"/>
  <c r="AA122" i="24"/>
  <c r="Z122" i="24"/>
  <c r="Y122" i="24"/>
  <c r="X122" i="24"/>
  <c r="R122" i="24"/>
  <c r="Q122" i="24"/>
  <c r="P122" i="24"/>
  <c r="AA121" i="24"/>
  <c r="Z121" i="24"/>
  <c r="Y121" i="24"/>
  <c r="X121" i="24"/>
  <c r="R121" i="24"/>
  <c r="Q121" i="24"/>
  <c r="P121" i="24"/>
  <c r="AE120" i="24"/>
  <c r="AD120" i="24"/>
  <c r="AC120" i="24"/>
  <c r="AB120" i="24"/>
  <c r="AA120" i="24"/>
  <c r="Y120" i="24"/>
  <c r="X120" i="24"/>
  <c r="AA117" i="24"/>
  <c r="Z117" i="24"/>
  <c r="Y117" i="24"/>
  <c r="X117" i="24"/>
  <c r="R117" i="24"/>
  <c r="Q117" i="24"/>
  <c r="P117" i="24"/>
  <c r="AA116" i="24"/>
  <c r="Z116" i="24"/>
  <c r="Y116" i="24"/>
  <c r="X116" i="24"/>
  <c r="R116" i="24"/>
  <c r="Q116" i="24"/>
  <c r="P116" i="24"/>
  <c r="AA115" i="24"/>
  <c r="Z115" i="24"/>
  <c r="Y115" i="24"/>
  <c r="X115" i="24"/>
  <c r="R115" i="24"/>
  <c r="Q115" i="24"/>
  <c r="P115" i="24"/>
  <c r="AA114" i="24"/>
  <c r="Z114" i="24"/>
  <c r="Y114" i="24"/>
  <c r="X114" i="24"/>
  <c r="R114" i="24"/>
  <c r="Q114" i="24"/>
  <c r="P114" i="24"/>
  <c r="AA113" i="24"/>
  <c r="Z113" i="24"/>
  <c r="Y113" i="24"/>
  <c r="X113" i="24"/>
  <c r="R113" i="24"/>
  <c r="Q113" i="24"/>
  <c r="P113" i="24"/>
  <c r="AE112" i="24"/>
  <c r="AD112" i="24"/>
  <c r="AC112" i="24"/>
  <c r="AB112" i="24"/>
  <c r="AA112" i="24"/>
  <c r="Y112" i="24"/>
  <c r="X112" i="24"/>
  <c r="AA108" i="24"/>
  <c r="Z108" i="24"/>
  <c r="Y108" i="24"/>
  <c r="X108" i="24"/>
  <c r="R108" i="24"/>
  <c r="Q108" i="24"/>
  <c r="P108" i="24"/>
  <c r="AA107" i="24"/>
  <c r="Z107" i="24"/>
  <c r="Y107" i="24"/>
  <c r="X107" i="24"/>
  <c r="R107" i="24"/>
  <c r="Q107" i="24"/>
  <c r="P107" i="24"/>
  <c r="AA106" i="24"/>
  <c r="Z106" i="24"/>
  <c r="Y106" i="24"/>
  <c r="X106" i="24"/>
  <c r="R106" i="24"/>
  <c r="Q106" i="24"/>
  <c r="P106" i="24"/>
  <c r="AA105" i="24"/>
  <c r="Z105" i="24"/>
  <c r="Y105" i="24"/>
  <c r="X105" i="24"/>
  <c r="R105" i="24"/>
  <c r="Q105" i="24"/>
  <c r="P105" i="24"/>
  <c r="AA104" i="24"/>
  <c r="Z104" i="24"/>
  <c r="Y104" i="24"/>
  <c r="X104" i="24"/>
  <c r="R104" i="24"/>
  <c r="Q104" i="24"/>
  <c r="P104" i="24"/>
  <c r="AA103" i="24"/>
  <c r="Z103" i="24"/>
  <c r="Y103" i="24"/>
  <c r="X103" i="24"/>
  <c r="R103" i="24"/>
  <c r="Q103" i="24"/>
  <c r="P103" i="24"/>
  <c r="AA102" i="24"/>
  <c r="Z102" i="24"/>
  <c r="Y102" i="24"/>
  <c r="X102" i="24"/>
  <c r="R102" i="24"/>
  <c r="Q102" i="24"/>
  <c r="P102" i="24"/>
  <c r="AA101" i="24"/>
  <c r="Z101" i="24"/>
  <c r="Y101" i="24"/>
  <c r="X101" i="24"/>
  <c r="R101" i="24"/>
  <c r="Q101" i="24"/>
  <c r="P101" i="24"/>
  <c r="AA100" i="24"/>
  <c r="Z100" i="24"/>
  <c r="Y100" i="24"/>
  <c r="X100" i="24"/>
  <c r="R100" i="24"/>
  <c r="Q100" i="24"/>
  <c r="P100" i="24"/>
  <c r="AE99" i="24"/>
  <c r="AD99" i="24"/>
  <c r="AC99" i="24"/>
  <c r="AB99" i="24"/>
  <c r="AA99" i="24"/>
  <c r="Y99" i="24"/>
  <c r="X99" i="24"/>
  <c r="AA96" i="24"/>
  <c r="Z96" i="24"/>
  <c r="Y96" i="24"/>
  <c r="X96" i="24"/>
  <c r="R96" i="24"/>
  <c r="Q96" i="24"/>
  <c r="P96" i="24"/>
  <c r="AE95" i="24"/>
  <c r="AD95" i="24"/>
  <c r="AC95" i="24"/>
  <c r="AB95" i="24"/>
  <c r="AA95" i="24"/>
  <c r="Y95" i="24"/>
  <c r="X95" i="24"/>
  <c r="AA93" i="24"/>
  <c r="Z93" i="24"/>
  <c r="Y93" i="24"/>
  <c r="X93" i="24"/>
  <c r="R93" i="24"/>
  <c r="Q93" i="24"/>
  <c r="P93" i="24"/>
  <c r="AA91" i="24"/>
  <c r="Z91" i="24"/>
  <c r="Y91" i="24"/>
  <c r="X91" i="24"/>
  <c r="R91" i="24"/>
  <c r="Q91" i="24"/>
  <c r="P91" i="24"/>
  <c r="AA90" i="24"/>
  <c r="Z90" i="24"/>
  <c r="Y90" i="24"/>
  <c r="X90" i="24"/>
  <c r="R90" i="24"/>
  <c r="Q90" i="24"/>
  <c r="P90" i="24"/>
  <c r="AA89" i="24"/>
  <c r="Z89" i="24"/>
  <c r="Y89" i="24"/>
  <c r="X89" i="24"/>
  <c r="R89" i="24"/>
  <c r="Q89" i="24"/>
  <c r="P89" i="24"/>
  <c r="AA88" i="24"/>
  <c r="Z88" i="24"/>
  <c r="Y88" i="24"/>
  <c r="X88" i="24"/>
  <c r="R88" i="24"/>
  <c r="Q88" i="24"/>
  <c r="P88" i="24"/>
  <c r="AA87" i="24"/>
  <c r="Z87" i="24"/>
  <c r="Y87" i="24"/>
  <c r="X87" i="24"/>
  <c r="R87" i="24"/>
  <c r="Q87" i="24"/>
  <c r="P87" i="24"/>
  <c r="AA86" i="24"/>
  <c r="Z86" i="24"/>
  <c r="Y86" i="24"/>
  <c r="X86" i="24"/>
  <c r="R86" i="24"/>
  <c r="Q86" i="24"/>
  <c r="P86" i="24"/>
  <c r="AA85" i="24"/>
  <c r="Z85" i="24"/>
  <c r="Y85" i="24"/>
  <c r="X85" i="24"/>
  <c r="R85" i="24"/>
  <c r="Q85" i="24"/>
  <c r="P85" i="24"/>
  <c r="AA84" i="24"/>
  <c r="Z84" i="24"/>
  <c r="Y84" i="24"/>
  <c r="X84" i="24"/>
  <c r="R84" i="24"/>
  <c r="Q84" i="24"/>
  <c r="P84" i="24"/>
  <c r="AA83" i="24"/>
  <c r="Z83" i="24"/>
  <c r="Y83" i="24"/>
  <c r="X83" i="24"/>
  <c r="R83" i="24"/>
  <c r="Q83" i="24"/>
  <c r="P83" i="24"/>
  <c r="AA82" i="24"/>
  <c r="Z82" i="24"/>
  <c r="Y82" i="24"/>
  <c r="X82" i="24"/>
  <c r="R82" i="24"/>
  <c r="Q82" i="24"/>
  <c r="P82" i="24"/>
  <c r="AA81" i="24"/>
  <c r="Z81" i="24"/>
  <c r="Y81" i="24"/>
  <c r="X81" i="24"/>
  <c r="R81" i="24"/>
  <c r="Q81" i="24"/>
  <c r="P81" i="24"/>
  <c r="AA80" i="24"/>
  <c r="Z80" i="24"/>
  <c r="Y80" i="24"/>
  <c r="X80" i="24"/>
  <c r="R80" i="24"/>
  <c r="Q80" i="24"/>
  <c r="P80" i="24"/>
  <c r="AA79" i="24"/>
  <c r="Z79" i="24"/>
  <c r="Y79" i="24"/>
  <c r="X79" i="24"/>
  <c r="R79" i="24"/>
  <c r="Q79" i="24"/>
  <c r="P79" i="24"/>
  <c r="AA78" i="24"/>
  <c r="Z78" i="24"/>
  <c r="Y78" i="24"/>
  <c r="X78" i="24"/>
  <c r="R78" i="24"/>
  <c r="Q78" i="24"/>
  <c r="P78" i="24"/>
  <c r="AA77" i="24"/>
  <c r="Z77" i="24"/>
  <c r="Y77" i="24"/>
  <c r="X77" i="24"/>
  <c r="R77" i="24"/>
  <c r="Q77" i="24"/>
  <c r="P77" i="24"/>
  <c r="AA76" i="24"/>
  <c r="Z76" i="24"/>
  <c r="Y76" i="24"/>
  <c r="X76" i="24"/>
  <c r="R76" i="24"/>
  <c r="Q76" i="24"/>
  <c r="P76" i="24"/>
  <c r="AA75" i="24"/>
  <c r="Z75" i="24"/>
  <c r="Y75" i="24"/>
  <c r="X75" i="24"/>
  <c r="R75" i="24"/>
  <c r="Q75" i="24"/>
  <c r="P75" i="24"/>
  <c r="AA74" i="24"/>
  <c r="Z74" i="24"/>
  <c r="Y74" i="24"/>
  <c r="X74" i="24"/>
  <c r="R74" i="24"/>
  <c r="Q74" i="24"/>
  <c r="P74" i="24"/>
  <c r="AA73" i="24"/>
  <c r="Z73" i="24"/>
  <c r="Y73" i="24"/>
  <c r="X73" i="24"/>
  <c r="R73" i="24"/>
  <c r="Q73" i="24"/>
  <c r="P73" i="24"/>
  <c r="AA72" i="24"/>
  <c r="Z72" i="24"/>
  <c r="Y72" i="24"/>
  <c r="X72" i="24"/>
  <c r="R72" i="24"/>
  <c r="Q72" i="24"/>
  <c r="P72" i="24"/>
  <c r="AA71" i="24"/>
  <c r="Z71" i="24"/>
  <c r="Y71" i="24"/>
  <c r="X71" i="24"/>
  <c r="R71" i="24"/>
  <c r="Q71" i="24"/>
  <c r="P71" i="24"/>
  <c r="AA70" i="24"/>
  <c r="Z70" i="24"/>
  <c r="Y70" i="24"/>
  <c r="X70" i="24"/>
  <c r="R70" i="24"/>
  <c r="Q70" i="24"/>
  <c r="P70" i="24"/>
  <c r="AA69" i="24"/>
  <c r="Z69" i="24"/>
  <c r="Y69" i="24"/>
  <c r="X69" i="24"/>
  <c r="R69" i="24"/>
  <c r="Q69" i="24"/>
  <c r="P69" i="24"/>
  <c r="AA68" i="24"/>
  <c r="Z68" i="24"/>
  <c r="Y68" i="24"/>
  <c r="X68" i="24"/>
  <c r="R68" i="24"/>
  <c r="Q68" i="24"/>
  <c r="P68" i="24"/>
  <c r="AA67" i="24"/>
  <c r="Z67" i="24"/>
  <c r="Y67" i="24"/>
  <c r="X67" i="24"/>
  <c r="R67" i="24"/>
  <c r="Q67" i="24"/>
  <c r="P67" i="24"/>
  <c r="AA66" i="24"/>
  <c r="Z66" i="24"/>
  <c r="Y66" i="24"/>
  <c r="X66" i="24"/>
  <c r="R66" i="24"/>
  <c r="Q66" i="24"/>
  <c r="P66" i="24"/>
  <c r="AA65" i="24"/>
  <c r="Z65" i="24"/>
  <c r="Y65" i="24"/>
  <c r="X65" i="24"/>
  <c r="R65" i="24"/>
  <c r="Q65" i="24"/>
  <c r="P65" i="24"/>
  <c r="AE64" i="24"/>
  <c r="AD64" i="24"/>
  <c r="AC64" i="24"/>
  <c r="AB64" i="24"/>
  <c r="AA64" i="24"/>
  <c r="Y64" i="24"/>
  <c r="X64" i="24"/>
  <c r="AA61" i="24"/>
  <c r="Z61" i="24"/>
  <c r="Y61" i="24"/>
  <c r="X61" i="24"/>
  <c r="R61" i="24"/>
  <c r="Q61" i="24"/>
  <c r="P61" i="24"/>
  <c r="AE60" i="24"/>
  <c r="AD60" i="24"/>
  <c r="AC60" i="24"/>
  <c r="AB60" i="24"/>
  <c r="AA60" i="24"/>
  <c r="Y60" i="24"/>
  <c r="X60" i="24"/>
  <c r="Z57" i="24"/>
  <c r="Y57" i="24"/>
  <c r="X57" i="24"/>
  <c r="Z56" i="24"/>
  <c r="Y56" i="24"/>
  <c r="X56" i="24"/>
  <c r="Z55" i="24"/>
  <c r="Y55" i="24"/>
  <c r="X55" i="24"/>
  <c r="AA51" i="24"/>
  <c r="Z51" i="24"/>
  <c r="Y51" i="24"/>
  <c r="X51" i="24"/>
  <c r="R51" i="24"/>
  <c r="Q51" i="24"/>
  <c r="P51" i="24"/>
  <c r="AA50" i="24"/>
  <c r="Z50" i="24"/>
  <c r="Y50" i="24"/>
  <c r="X50" i="24"/>
  <c r="R50" i="24"/>
  <c r="Q50" i="24"/>
  <c r="P50" i="24"/>
  <c r="AA49" i="24"/>
  <c r="Z49" i="24"/>
  <c r="Y49" i="24"/>
  <c r="X49" i="24"/>
  <c r="R49" i="24"/>
  <c r="Q49" i="24"/>
  <c r="P49" i="24"/>
  <c r="AA48" i="24"/>
  <c r="Z48" i="24"/>
  <c r="Y48" i="24"/>
  <c r="X48" i="24"/>
  <c r="R48" i="24"/>
  <c r="Q48" i="24"/>
  <c r="P48" i="24"/>
  <c r="AA47" i="24"/>
  <c r="Z47" i="24"/>
  <c r="Y47" i="24"/>
  <c r="X47" i="24"/>
  <c r="R47" i="24"/>
  <c r="Q47" i="24"/>
  <c r="P47" i="24"/>
  <c r="AA46" i="24"/>
  <c r="Z46" i="24"/>
  <c r="Y46" i="24"/>
  <c r="X46" i="24"/>
  <c r="R46" i="24"/>
  <c r="Q46" i="24"/>
  <c r="P46" i="24"/>
  <c r="AA45" i="24"/>
  <c r="Z45" i="24"/>
  <c r="Y45" i="24"/>
  <c r="X45" i="24"/>
  <c r="R45" i="24"/>
  <c r="Q45" i="24"/>
  <c r="P45" i="24"/>
  <c r="AA44" i="24"/>
  <c r="Z44" i="24"/>
  <c r="Y44" i="24"/>
  <c r="X44" i="24"/>
  <c r="R44" i="24"/>
  <c r="Q44" i="24"/>
  <c r="P44" i="24"/>
  <c r="AA43" i="24"/>
  <c r="Z43" i="24"/>
  <c r="Y43" i="24"/>
  <c r="X43" i="24"/>
  <c r="R43" i="24"/>
  <c r="Q43" i="24"/>
  <c r="P43" i="24"/>
  <c r="AA42" i="24"/>
  <c r="Z42" i="24"/>
  <c r="Y42" i="24"/>
  <c r="X42" i="24"/>
  <c r="R42" i="24"/>
  <c r="Q42" i="24"/>
  <c r="P42" i="24"/>
  <c r="AA41" i="24"/>
  <c r="Z41" i="24"/>
  <c r="Y41" i="24"/>
  <c r="X41" i="24"/>
  <c r="R41" i="24"/>
  <c r="Q41" i="24"/>
  <c r="P41" i="24"/>
  <c r="AA40" i="24"/>
  <c r="Z40" i="24"/>
  <c r="Y40" i="24"/>
  <c r="X40" i="24"/>
  <c r="R40" i="24"/>
  <c r="Q40" i="24"/>
  <c r="P40" i="24"/>
  <c r="AA39" i="24"/>
  <c r="Z39" i="24"/>
  <c r="Y39" i="24"/>
  <c r="X39" i="24"/>
  <c r="R39" i="24"/>
  <c r="Q39" i="24"/>
  <c r="P39" i="24"/>
  <c r="AA38" i="24"/>
  <c r="Z38" i="24"/>
  <c r="Y38" i="24"/>
  <c r="X38" i="24"/>
  <c r="R38" i="24"/>
  <c r="Q38" i="24"/>
  <c r="P38" i="24"/>
  <c r="AA37" i="24"/>
  <c r="Z37" i="24"/>
  <c r="Y37" i="24"/>
  <c r="X37" i="24"/>
  <c r="R37" i="24"/>
  <c r="Q37" i="24"/>
  <c r="P37" i="24"/>
  <c r="AA36" i="24"/>
  <c r="Z36" i="24"/>
  <c r="Y36" i="24"/>
  <c r="X36" i="24"/>
  <c r="R36" i="24"/>
  <c r="Q36" i="24"/>
  <c r="P36" i="24"/>
  <c r="AA35" i="24"/>
  <c r="Z35" i="24"/>
  <c r="Y35" i="24"/>
  <c r="X35" i="24"/>
  <c r="R35" i="24"/>
  <c r="Q35" i="24"/>
  <c r="P35" i="24"/>
  <c r="AA34" i="24"/>
  <c r="Z34" i="24"/>
  <c r="Y34" i="24"/>
  <c r="X34" i="24"/>
  <c r="R34" i="24"/>
  <c r="Q34" i="24"/>
  <c r="P34" i="24"/>
  <c r="AA33" i="24"/>
  <c r="Z33" i="24"/>
  <c r="Y33" i="24"/>
  <c r="X33" i="24"/>
  <c r="R33" i="24"/>
  <c r="Q33" i="24"/>
  <c r="P33" i="24"/>
  <c r="AA32" i="24"/>
  <c r="Z32" i="24"/>
  <c r="Y32" i="24"/>
  <c r="X32" i="24"/>
  <c r="R32" i="24"/>
  <c r="Q32" i="24"/>
  <c r="P32" i="24"/>
  <c r="AA31" i="24"/>
  <c r="Z31" i="24"/>
  <c r="Y31" i="24"/>
  <c r="X31" i="24"/>
  <c r="R31" i="24"/>
  <c r="Q31" i="24"/>
  <c r="P31" i="24"/>
  <c r="AA30" i="24"/>
  <c r="Z30" i="24"/>
  <c r="Y30" i="24"/>
  <c r="X30" i="24"/>
  <c r="R30" i="24"/>
  <c r="Q30" i="24"/>
  <c r="P30" i="24"/>
  <c r="AA29" i="24"/>
  <c r="Z29" i="24"/>
  <c r="Y29" i="24"/>
  <c r="X29" i="24"/>
  <c r="R29" i="24"/>
  <c r="Q29" i="24"/>
  <c r="P29" i="24"/>
  <c r="AA28" i="24"/>
  <c r="Z28" i="24"/>
  <c r="Y28" i="24"/>
  <c r="X28" i="24"/>
  <c r="R28" i="24"/>
  <c r="Q28" i="24"/>
  <c r="P28" i="24"/>
  <c r="AA27" i="24"/>
  <c r="Z27" i="24"/>
  <c r="Y27" i="24"/>
  <c r="X27" i="24"/>
  <c r="R27" i="24"/>
  <c r="Q27" i="24"/>
  <c r="P27" i="24"/>
  <c r="AA26" i="24"/>
  <c r="Z26" i="24"/>
  <c r="Y26" i="24"/>
  <c r="X26" i="24"/>
  <c r="R26" i="24"/>
  <c r="Q26" i="24"/>
  <c r="P26" i="24"/>
  <c r="AE25" i="24"/>
  <c r="AD25" i="24"/>
  <c r="AC25" i="24"/>
  <c r="AB25" i="24"/>
  <c r="AA25" i="24"/>
  <c r="Y25" i="24"/>
  <c r="X25" i="24"/>
  <c r="AA22" i="24"/>
  <c r="Z22" i="24"/>
  <c r="Y22" i="24"/>
  <c r="X22" i="24"/>
  <c r="R22" i="24"/>
  <c r="Q22" i="24"/>
  <c r="P22" i="24"/>
  <c r="AA21" i="24"/>
  <c r="Z21" i="24"/>
  <c r="Y21" i="24"/>
  <c r="X21" i="24"/>
  <c r="R21" i="24"/>
  <c r="Q21" i="24"/>
  <c r="P21" i="24"/>
  <c r="AA20" i="24"/>
  <c r="Z20" i="24"/>
  <c r="Y20" i="24"/>
  <c r="X20" i="24"/>
  <c r="R20" i="24"/>
  <c r="Q20" i="24"/>
  <c r="P20" i="24"/>
  <c r="AA19" i="24"/>
  <c r="Z19" i="24"/>
  <c r="Y19" i="24"/>
  <c r="X19" i="24"/>
  <c r="R19" i="24"/>
  <c r="Q19" i="24"/>
  <c r="P19" i="24"/>
  <c r="AA18" i="24"/>
  <c r="Z18" i="24"/>
  <c r="Y18" i="24"/>
  <c r="X18" i="24"/>
  <c r="R18" i="24"/>
  <c r="Q18" i="24"/>
  <c r="P18" i="24"/>
  <c r="AA17" i="24"/>
  <c r="Z17" i="24"/>
  <c r="Y17" i="24"/>
  <c r="X17" i="24"/>
  <c r="R17" i="24"/>
  <c r="Q17" i="24"/>
  <c r="P17" i="24"/>
  <c r="AA16" i="24"/>
  <c r="Z16" i="24"/>
  <c r="Y16" i="24"/>
  <c r="X16" i="24"/>
  <c r="R16" i="24"/>
  <c r="Q16" i="24"/>
  <c r="P16" i="24"/>
  <c r="AA15" i="24"/>
  <c r="Z15" i="24"/>
  <c r="Y15" i="24"/>
  <c r="X15" i="24"/>
  <c r="R15" i="24"/>
  <c r="Q15" i="24"/>
  <c r="P15" i="24"/>
  <c r="AA14" i="24"/>
  <c r="Z14" i="24"/>
  <c r="Y14" i="24"/>
  <c r="X14" i="24"/>
  <c r="R14" i="24"/>
  <c r="Q14" i="24"/>
  <c r="P14" i="24"/>
  <c r="AA13" i="24"/>
  <c r="Z13" i="24"/>
  <c r="Y13" i="24"/>
  <c r="X13" i="24"/>
  <c r="R13" i="24"/>
  <c r="Q13" i="24"/>
  <c r="P13" i="24"/>
  <c r="AA12" i="24"/>
  <c r="Z12" i="24"/>
  <c r="Y12" i="24"/>
  <c r="X12" i="24"/>
  <c r="R12" i="24"/>
  <c r="Q12" i="24"/>
  <c r="P12" i="24"/>
  <c r="AA11" i="24"/>
  <c r="Z11" i="24"/>
  <c r="Y11" i="24"/>
  <c r="X11" i="24"/>
  <c r="R11" i="24"/>
  <c r="Q11" i="24"/>
  <c r="P11" i="24"/>
  <c r="AA10" i="24"/>
  <c r="Z10" i="24"/>
  <c r="Y10" i="24"/>
  <c r="X10" i="24"/>
  <c r="R10" i="24"/>
  <c r="Q10" i="24"/>
  <c r="P10" i="24"/>
  <c r="AA9" i="24"/>
  <c r="Z9" i="24"/>
  <c r="Y9" i="24"/>
  <c r="X9" i="24"/>
  <c r="R9" i="24"/>
  <c r="Q9" i="24"/>
  <c r="P9" i="24"/>
  <c r="AA8" i="24"/>
  <c r="Z8" i="24"/>
  <c r="Y8" i="24"/>
  <c r="X8" i="24"/>
  <c r="R8" i="24"/>
  <c r="Q8" i="24"/>
  <c r="P8" i="24"/>
  <c r="AE7" i="24"/>
  <c r="AD7" i="24"/>
  <c r="AC7" i="24"/>
  <c r="AB7" i="24"/>
  <c r="AA7" i="24"/>
  <c r="Y7" i="24"/>
  <c r="X7" i="24"/>
  <c r="W122" i="23"/>
  <c r="X122" i="23"/>
  <c r="Y122" i="23"/>
  <c r="Z122" i="23"/>
  <c r="AA122" i="23"/>
  <c r="AB122" i="23"/>
  <c r="AC122" i="23"/>
  <c r="AD122" i="23"/>
  <c r="O122" i="23"/>
  <c r="P122" i="23"/>
  <c r="Q122" i="23"/>
  <c r="W69" i="23"/>
  <c r="X69" i="23"/>
  <c r="Y69" i="23"/>
  <c r="Z69" i="23"/>
  <c r="W67" i="23"/>
  <c r="X67" i="23"/>
  <c r="Y67" i="23"/>
  <c r="Z67" i="23"/>
  <c r="O67" i="23"/>
  <c r="P67" i="23"/>
  <c r="Q67" i="23"/>
  <c r="W82" i="23"/>
  <c r="Q82" i="23"/>
  <c r="Z82" i="23"/>
  <c r="P82" i="23"/>
  <c r="Y82" i="23"/>
  <c r="O82" i="23"/>
  <c r="X82" i="23"/>
  <c r="W80" i="22"/>
  <c r="Q80" i="22"/>
  <c r="Z80" i="22"/>
  <c r="P80" i="22"/>
  <c r="Y80" i="22"/>
  <c r="O80" i="22"/>
  <c r="X80" i="22"/>
  <c r="W30" i="25" a="1"/>
  <c r="S30" i="25" a="1"/>
  <c r="T30" i="25" a="1"/>
  <c r="V30" i="25" a="1"/>
  <c r="U30" i="25" a="1"/>
  <c r="W30" i="25" l="1"/>
  <c r="S30" i="25"/>
  <c r="V30" i="25"/>
  <c r="T30" i="25"/>
  <c r="U30" i="25"/>
  <c r="H122" i="23"/>
  <c r="S30" i="26" a="1"/>
  <c r="T30" i="26" a="1"/>
  <c r="U30" i="26" a="1"/>
  <c r="W30" i="26" a="1"/>
  <c r="V30" i="26" a="1"/>
  <c r="H30" i="25" l="1"/>
  <c r="AB30" i="25"/>
  <c r="J30" i="25"/>
  <c r="AD30" i="25"/>
  <c r="K30" i="25"/>
  <c r="AE30" i="25"/>
  <c r="L30" i="25"/>
  <c r="AF30" i="25"/>
  <c r="I30" i="25"/>
  <c r="AC30" i="25"/>
  <c r="V30" i="26"/>
  <c r="AE30" i="26" s="1"/>
  <c r="T30" i="26"/>
  <c r="AC30" i="26" s="1"/>
  <c r="S30" i="26"/>
  <c r="H30" i="26" s="1"/>
  <c r="U30" i="26"/>
  <c r="J30" i="26" s="1"/>
  <c r="W30" i="26"/>
  <c r="AF30" i="26" s="1"/>
  <c r="J122" i="23"/>
  <c r="I122" i="23"/>
  <c r="K122" i="23"/>
  <c r="H80" i="22"/>
  <c r="AA80" i="22"/>
  <c r="I80" i="22"/>
  <c r="AB80" i="22"/>
  <c r="K80" i="22"/>
  <c r="AD80" i="22"/>
  <c r="J80" i="22"/>
  <c r="AC80" i="22"/>
  <c r="AB30" i="26" l="1"/>
  <c r="L30" i="26"/>
  <c r="K30" i="26"/>
  <c r="AD30" i="26"/>
  <c r="I30" i="26"/>
  <c r="W125" i="23"/>
  <c r="X125" i="23"/>
  <c r="Y125" i="23"/>
  <c r="Z125" i="23"/>
  <c r="AA125" i="23"/>
  <c r="AB125" i="23"/>
  <c r="AC125" i="23"/>
  <c r="AD125" i="23"/>
  <c r="O124" i="23"/>
  <c r="P124" i="23"/>
  <c r="Q124" i="23"/>
  <c r="W124" i="23"/>
  <c r="X124" i="23"/>
  <c r="Y124" i="23"/>
  <c r="Z124" i="23"/>
  <c r="P15" i="23"/>
  <c r="Y15" i="23"/>
  <c r="O15" i="23"/>
  <c r="X15" i="23"/>
  <c r="Z15" i="23"/>
  <c r="AA14" i="23"/>
  <c r="AB14" i="23"/>
  <c r="AC14" i="23"/>
  <c r="AD14" i="23"/>
  <c r="AA15" i="23"/>
  <c r="AB15" i="23"/>
  <c r="AC15" i="23"/>
  <c r="AD15" i="23"/>
  <c r="W14" i="23"/>
  <c r="W15" i="23"/>
  <c r="Q15" i="23"/>
  <c r="H14" i="23"/>
  <c r="I14" i="23"/>
  <c r="J14" i="23"/>
  <c r="K14" i="23"/>
  <c r="H15" i="23"/>
  <c r="I15" i="23"/>
  <c r="J15" i="23"/>
  <c r="K15" i="23"/>
  <c r="Q14" i="23"/>
  <c r="Z14" i="23"/>
  <c r="P14" i="23"/>
  <c r="Y14" i="23"/>
  <c r="O14" i="23"/>
  <c r="X14" i="23"/>
  <c r="Z30" i="23" l="1"/>
  <c r="Y30" i="23"/>
  <c r="X30" i="23"/>
  <c r="W30" i="23"/>
  <c r="Q30" i="23"/>
  <c r="P30" i="23"/>
  <c r="O30" i="23"/>
  <c r="Z29" i="22"/>
  <c r="Y29" i="22"/>
  <c r="X29" i="22"/>
  <c r="W29" i="22"/>
  <c r="Q29" i="22"/>
  <c r="P29" i="22"/>
  <c r="O29" i="22"/>
  <c r="Z48" i="23"/>
  <c r="Y48" i="23"/>
  <c r="X48" i="23"/>
  <c r="W48" i="23"/>
  <c r="Q48" i="23"/>
  <c r="P48" i="23"/>
  <c r="O48" i="23"/>
  <c r="Z47" i="22"/>
  <c r="Y47" i="22"/>
  <c r="X47" i="22"/>
  <c r="W47" i="22"/>
  <c r="Q47" i="22"/>
  <c r="P47" i="22"/>
  <c r="O47" i="22"/>
  <c r="H140" i="23"/>
  <c r="H142" i="23"/>
  <c r="H138" i="22"/>
  <c r="H136" i="22"/>
  <c r="Z97" i="23"/>
  <c r="Y97" i="23"/>
  <c r="X97" i="23"/>
  <c r="W97" i="23"/>
  <c r="Q97" i="23"/>
  <c r="P97" i="23"/>
  <c r="O97" i="23"/>
  <c r="AD96" i="23"/>
  <c r="AC96" i="23"/>
  <c r="AB96" i="23"/>
  <c r="AA96" i="23"/>
  <c r="Z96" i="23"/>
  <c r="X96" i="23"/>
  <c r="W96" i="23"/>
  <c r="Z95" i="22"/>
  <c r="Y95" i="22"/>
  <c r="X95" i="22"/>
  <c r="W95" i="22"/>
  <c r="Q95" i="22"/>
  <c r="P95" i="22"/>
  <c r="O95" i="22"/>
  <c r="AD94" i="22"/>
  <c r="AC94" i="22"/>
  <c r="AB94" i="22"/>
  <c r="AA94" i="22"/>
  <c r="Z94" i="22"/>
  <c r="X94" i="22"/>
  <c r="W94" i="22"/>
  <c r="Z93" i="20"/>
  <c r="Y93" i="20"/>
  <c r="X93" i="20"/>
  <c r="W93" i="20"/>
  <c r="Q93" i="20"/>
  <c r="P93" i="20"/>
  <c r="O93" i="20"/>
  <c r="AD92" i="20"/>
  <c r="AC92" i="20"/>
  <c r="AB92" i="20"/>
  <c r="AA92" i="20"/>
  <c r="Z92" i="20"/>
  <c r="X92" i="20"/>
  <c r="W92" i="20"/>
  <c r="Z92" i="19"/>
  <c r="Y92" i="19"/>
  <c r="X92" i="19"/>
  <c r="W92" i="19"/>
  <c r="Q92" i="19"/>
  <c r="P92" i="19"/>
  <c r="O92" i="19"/>
  <c r="AD91" i="19"/>
  <c r="AC91" i="19"/>
  <c r="AB91" i="19"/>
  <c r="AA91" i="19"/>
  <c r="Z91" i="19"/>
  <c r="X91" i="19"/>
  <c r="W91" i="19"/>
  <c r="AD92" i="18"/>
  <c r="AC92" i="18"/>
  <c r="AB92" i="18"/>
  <c r="AA92" i="18"/>
  <c r="Z92" i="18"/>
  <c r="X92" i="18"/>
  <c r="W92" i="18"/>
  <c r="AB124" i="23" l="1"/>
  <c r="I124" i="23"/>
  <c r="AA124" i="23"/>
  <c r="H124" i="23"/>
  <c r="AC124" i="23" l="1"/>
  <c r="J124" i="23"/>
  <c r="AD124" i="23"/>
  <c r="K124" i="23"/>
  <c r="AA30" i="23"/>
  <c r="H30" i="23"/>
  <c r="W121" i="22" l="1"/>
  <c r="X121" i="22"/>
  <c r="Y121" i="22"/>
  <c r="Z121" i="22"/>
  <c r="AA121" i="22"/>
  <c r="AB121" i="22"/>
  <c r="AC121" i="22"/>
  <c r="AD121" i="22"/>
  <c r="AD19" i="20"/>
  <c r="AC19" i="20"/>
  <c r="AB19" i="20"/>
  <c r="AA19" i="20"/>
  <c r="K19" i="20"/>
  <c r="J19" i="20"/>
  <c r="I19" i="20"/>
  <c r="H19" i="20"/>
  <c r="Z13" i="20"/>
  <c r="Y13" i="20"/>
  <c r="X13" i="20"/>
  <c r="W13" i="20"/>
  <c r="Q13" i="20"/>
  <c r="P13" i="20"/>
  <c r="O13" i="20"/>
  <c r="H13" i="22"/>
  <c r="I13" i="22"/>
  <c r="J13" i="22"/>
  <c r="K13" i="22"/>
  <c r="AD13" i="22"/>
  <c r="AC13" i="22"/>
  <c r="AB13" i="22"/>
  <c r="AA13" i="22"/>
  <c r="Z13" i="22"/>
  <c r="Y13" i="22"/>
  <c r="X13" i="22"/>
  <c r="W13" i="22"/>
  <c r="Q13" i="22"/>
  <c r="P13" i="22"/>
  <c r="O13" i="22"/>
  <c r="O13" i="23"/>
  <c r="P13" i="23"/>
  <c r="Q13" i="23"/>
  <c r="W13" i="23"/>
  <c r="X13" i="23"/>
  <c r="Y13" i="23"/>
  <c r="Z13" i="23"/>
  <c r="O105" i="22"/>
  <c r="X105" i="22"/>
  <c r="O103" i="20"/>
  <c r="X103" i="20"/>
  <c r="O107" i="23"/>
  <c r="X107" i="23"/>
  <c r="W107" i="23"/>
  <c r="Q107" i="23"/>
  <c r="Z107" i="23"/>
  <c r="P107" i="23"/>
  <c r="Y107" i="23"/>
  <c r="W105" i="22"/>
  <c r="Q105" i="22"/>
  <c r="Z105" i="22"/>
  <c r="P105" i="22"/>
  <c r="Y105" i="22"/>
  <c r="AD103" i="20"/>
  <c r="AC103" i="20"/>
  <c r="AB103" i="20"/>
  <c r="AA103" i="20"/>
  <c r="W103" i="20"/>
  <c r="Q103" i="20"/>
  <c r="Z103" i="20"/>
  <c r="P103" i="20"/>
  <c r="Y103" i="20"/>
  <c r="O104" i="20"/>
  <c r="P104" i="20"/>
  <c r="Q104" i="20"/>
  <c r="J103" i="20" l="1"/>
  <c r="K103" i="20"/>
  <c r="I103" i="20"/>
  <c r="H103" i="20"/>
  <c r="I13" i="20" l="1"/>
  <c r="AB13" i="20"/>
  <c r="AC13" i="20"/>
  <c r="J13" i="20"/>
  <c r="AA13" i="20"/>
  <c r="H13" i="20"/>
  <c r="K13" i="20"/>
  <c r="AD13" i="20"/>
  <c r="W104" i="20"/>
  <c r="X104" i="20"/>
  <c r="Y104" i="20"/>
  <c r="Z104" i="20"/>
  <c r="K131" i="19"/>
  <c r="J131" i="19"/>
  <c r="I131" i="19"/>
  <c r="H131" i="19"/>
  <c r="O29" i="23"/>
  <c r="P29" i="23"/>
  <c r="Q29" i="23"/>
  <c r="W29" i="23"/>
  <c r="X29" i="23"/>
  <c r="Y29" i="23"/>
  <c r="Z29" i="23"/>
  <c r="O28" i="22"/>
  <c r="P28" i="22"/>
  <c r="Q28" i="22"/>
  <c r="W28" i="22"/>
  <c r="X28" i="22"/>
  <c r="Y28" i="22"/>
  <c r="Z28" i="22"/>
  <c r="Y28" i="20"/>
  <c r="Z28" i="20"/>
  <c r="O28" i="20"/>
  <c r="P28" i="20"/>
  <c r="Q28" i="20"/>
  <c r="X28" i="20"/>
  <c r="Y26" i="19"/>
  <c r="Z26" i="19"/>
  <c r="O26" i="19"/>
  <c r="P26" i="19"/>
  <c r="Q26" i="19"/>
  <c r="X26" i="19"/>
  <c r="Y26" i="18"/>
  <c r="Z26" i="18"/>
  <c r="Q26" i="18"/>
  <c r="P26" i="18"/>
  <c r="O26" i="18"/>
  <c r="X26" i="18"/>
  <c r="AD25" i="17"/>
  <c r="AC25" i="17"/>
  <c r="AB25" i="17"/>
  <c r="AA25" i="17"/>
  <c r="Y25" i="17"/>
  <c r="Q25" i="17"/>
  <c r="P25" i="17"/>
  <c r="O25" i="17"/>
  <c r="K25" i="17"/>
  <c r="J25" i="17"/>
  <c r="I25" i="17"/>
  <c r="H25" i="17"/>
  <c r="Z25" i="17"/>
  <c r="X25" i="17"/>
  <c r="R26" i="18" a="1"/>
  <c r="T26" i="18" a="1"/>
  <c r="S26" i="18" a="1"/>
  <c r="U26" i="18" a="1"/>
  <c r="T26" i="18" l="1"/>
  <c r="U26" i="18"/>
  <c r="R26" i="18"/>
  <c r="S26" i="18"/>
  <c r="I26" i="18" l="1"/>
  <c r="AB26" i="18"/>
  <c r="H26" i="18"/>
  <c r="AA26" i="18"/>
  <c r="K26" i="18"/>
  <c r="AD26" i="18"/>
  <c r="J26" i="18"/>
  <c r="AC26" i="18"/>
  <c r="Z105" i="23" l="1"/>
  <c r="Y105" i="23"/>
  <c r="X105" i="23"/>
  <c r="W105" i="23"/>
  <c r="Q105" i="23"/>
  <c r="P105" i="23"/>
  <c r="O105" i="23"/>
  <c r="Z103" i="22"/>
  <c r="Y103" i="22"/>
  <c r="X103" i="22"/>
  <c r="W103" i="22"/>
  <c r="Q103" i="22"/>
  <c r="P103" i="22"/>
  <c r="O103" i="22"/>
  <c r="X137" i="22"/>
  <c r="Y135" i="20"/>
  <c r="Z135" i="20"/>
  <c r="P135" i="20"/>
  <c r="Q135" i="20"/>
  <c r="X135" i="20"/>
  <c r="O131" i="19"/>
  <c r="P131" i="19"/>
  <c r="Q131" i="19"/>
  <c r="AD131" i="19"/>
  <c r="AC131" i="19"/>
  <c r="AB131" i="19"/>
  <c r="AA131" i="19"/>
  <c r="Z131" i="19"/>
  <c r="Y131" i="19"/>
  <c r="X131" i="19"/>
  <c r="O108" i="23" l="1"/>
  <c r="P108" i="23"/>
  <c r="Q108" i="23"/>
  <c r="W108" i="23"/>
  <c r="X108" i="23"/>
  <c r="Y108" i="23"/>
  <c r="Z108" i="23"/>
  <c r="O106" i="22"/>
  <c r="P106" i="22"/>
  <c r="Q106" i="22"/>
  <c r="W106" i="22"/>
  <c r="X106" i="22"/>
  <c r="Y106" i="22"/>
  <c r="Z106" i="22"/>
  <c r="X101" i="19"/>
  <c r="Y101" i="19"/>
  <c r="Z101" i="19"/>
  <c r="AA101" i="19"/>
  <c r="AB101" i="19"/>
  <c r="AC101" i="19"/>
  <c r="AD101" i="19"/>
  <c r="O101" i="19"/>
  <c r="P101" i="19"/>
  <c r="Q101" i="19"/>
  <c r="W101" i="19"/>
  <c r="AA142" i="23"/>
  <c r="Z142" i="23"/>
  <c r="Y142" i="23"/>
  <c r="X142" i="23"/>
  <c r="AA140" i="23"/>
  <c r="Z140" i="23"/>
  <c r="Y140" i="23"/>
  <c r="X140" i="23"/>
  <c r="AA138" i="22"/>
  <c r="Z138" i="22"/>
  <c r="Y138" i="22"/>
  <c r="X138" i="22"/>
  <c r="AA136" i="22"/>
  <c r="Z136" i="22"/>
  <c r="Y136" i="22"/>
  <c r="X136" i="22"/>
  <c r="AA136" i="20"/>
  <c r="Z136" i="20"/>
  <c r="Y136" i="20"/>
  <c r="X136" i="20"/>
  <c r="AA134" i="20"/>
  <c r="Z134" i="20"/>
  <c r="Y134" i="20"/>
  <c r="X134" i="20"/>
  <c r="AA132" i="19"/>
  <c r="Z132" i="19"/>
  <c r="Y132" i="19"/>
  <c r="X132" i="19"/>
  <c r="AA130" i="19"/>
  <c r="Z130" i="19"/>
  <c r="Y130" i="19"/>
  <c r="X130" i="19"/>
  <c r="H123" i="15"/>
  <c r="H122" i="15"/>
  <c r="H128" i="17"/>
  <c r="H127" i="17"/>
  <c r="H132" i="18"/>
  <c r="H131" i="18"/>
  <c r="H132" i="19"/>
  <c r="H130" i="19"/>
  <c r="H136" i="20"/>
  <c r="H134" i="20"/>
  <c r="A179" i="18"/>
  <c r="A179" i="19"/>
  <c r="A183" i="20"/>
  <c r="A185" i="22"/>
  <c r="A189" i="23"/>
  <c r="O125" i="23"/>
  <c r="P125" i="23"/>
  <c r="Q125" i="23"/>
  <c r="H125" i="23"/>
  <c r="I125" i="23"/>
  <c r="J125" i="23"/>
  <c r="K125" i="23"/>
  <c r="O121" i="22"/>
  <c r="P121" i="22"/>
  <c r="Q121" i="22"/>
  <c r="H121" i="22"/>
  <c r="I121" i="22"/>
  <c r="J121" i="22"/>
  <c r="K121" i="22"/>
  <c r="O119" i="20"/>
  <c r="P119" i="20"/>
  <c r="Q119" i="20"/>
  <c r="H119" i="20"/>
  <c r="I119" i="20"/>
  <c r="J119" i="20"/>
  <c r="K119" i="20"/>
  <c r="O115" i="19"/>
  <c r="P115" i="19"/>
  <c r="Q115" i="19"/>
  <c r="H115" i="19"/>
  <c r="I115" i="19"/>
  <c r="J115" i="19"/>
  <c r="K115" i="19"/>
  <c r="P116" i="18"/>
  <c r="Q116" i="18"/>
  <c r="H116" i="18"/>
  <c r="I116" i="18"/>
  <c r="J116" i="18"/>
  <c r="K116" i="18"/>
  <c r="X147" i="19"/>
  <c r="X148" i="19"/>
  <c r="X149" i="19"/>
  <c r="X146" i="19"/>
  <c r="W54" i="19"/>
  <c r="W53" i="19"/>
  <c r="W52" i="19"/>
  <c r="X53" i="19"/>
  <c r="Y53" i="19"/>
  <c r="X54" i="19"/>
  <c r="Y54" i="19"/>
  <c r="Y52" i="19"/>
  <c r="X52" i="19"/>
  <c r="O69" i="23"/>
  <c r="P69" i="23"/>
  <c r="Q69" i="23"/>
  <c r="O67" i="22"/>
  <c r="P67" i="22"/>
  <c r="Q67" i="22"/>
  <c r="O66" i="20"/>
  <c r="P66" i="20"/>
  <c r="Q66" i="20"/>
  <c r="O64" i="19"/>
  <c r="P64" i="19"/>
  <c r="Q64" i="19"/>
  <c r="O64" i="18"/>
  <c r="P64" i="18"/>
  <c r="Q64" i="18"/>
  <c r="H64" i="18"/>
  <c r="I64" i="18"/>
  <c r="J64" i="18"/>
  <c r="K64" i="18"/>
  <c r="Z64" i="18"/>
  <c r="AA195" i="23"/>
  <c r="Y195" i="23"/>
  <c r="X195" i="23"/>
  <c r="AA194" i="23"/>
  <c r="Y194" i="23"/>
  <c r="X194" i="23"/>
  <c r="Y189" i="23"/>
  <c r="X189" i="23"/>
  <c r="W189" i="23"/>
  <c r="Y178" i="23"/>
  <c r="X178" i="23"/>
  <c r="W178" i="23"/>
  <c r="Y172" i="23"/>
  <c r="X172" i="23"/>
  <c r="W172" i="23"/>
  <c r="Y171" i="23"/>
  <c r="X171" i="23"/>
  <c r="W171" i="23"/>
  <c r="Y170" i="23"/>
  <c r="X170" i="23"/>
  <c r="W170" i="23"/>
  <c r="Y165" i="23"/>
  <c r="X165" i="23"/>
  <c r="W165" i="23"/>
  <c r="W159" i="23"/>
  <c r="X159" i="23"/>
  <c r="X158" i="23"/>
  <c r="W158" i="23"/>
  <c r="X157" i="23"/>
  <c r="W157" i="23"/>
  <c r="X156" i="23"/>
  <c r="W156" i="23"/>
  <c r="W57" i="23"/>
  <c r="X57" i="23"/>
  <c r="Y57" i="23"/>
  <c r="W58" i="23"/>
  <c r="X58" i="23"/>
  <c r="Y58" i="23"/>
  <c r="Y56" i="23"/>
  <c r="X56" i="23"/>
  <c r="W56" i="23"/>
  <c r="Y150" i="23"/>
  <c r="Z150" i="23"/>
  <c r="X150" i="23"/>
  <c r="W150" i="23"/>
  <c r="AD149" i="23"/>
  <c r="AC149" i="23"/>
  <c r="AB149" i="23"/>
  <c r="AA149" i="23"/>
  <c r="Z149" i="23"/>
  <c r="X149" i="23"/>
  <c r="W149" i="23"/>
  <c r="W142" i="23"/>
  <c r="W140" i="23"/>
  <c r="AD139" i="23"/>
  <c r="AC139" i="23"/>
  <c r="AB139" i="23"/>
  <c r="AA139" i="23"/>
  <c r="Z139" i="23"/>
  <c r="X139" i="23"/>
  <c r="W139" i="23"/>
  <c r="W137" i="23"/>
  <c r="X137" i="23"/>
  <c r="Z137" i="23"/>
  <c r="Y137" i="23"/>
  <c r="Y135" i="23"/>
  <c r="Z135" i="23"/>
  <c r="X135" i="23"/>
  <c r="W135" i="23"/>
  <c r="Y134" i="23"/>
  <c r="Z134" i="23"/>
  <c r="X134" i="23"/>
  <c r="W134" i="23"/>
  <c r="AD133" i="23"/>
  <c r="AC133" i="23"/>
  <c r="AB133" i="23"/>
  <c r="AA133" i="23"/>
  <c r="Z133" i="23"/>
  <c r="X133" i="23"/>
  <c r="W133" i="23"/>
  <c r="W20" i="23"/>
  <c r="X20" i="23"/>
  <c r="Z20" i="23"/>
  <c r="Y20" i="23"/>
  <c r="Y129" i="23"/>
  <c r="Z129" i="23"/>
  <c r="X129" i="23"/>
  <c r="W129" i="23"/>
  <c r="Y128" i="23"/>
  <c r="Z128" i="23"/>
  <c r="X128" i="23"/>
  <c r="W128" i="23"/>
  <c r="Y127" i="23"/>
  <c r="Z127" i="23"/>
  <c r="X127" i="23"/>
  <c r="W127" i="23"/>
  <c r="Y126" i="23"/>
  <c r="Z126" i="23"/>
  <c r="X126" i="23"/>
  <c r="W126" i="23"/>
  <c r="Y136" i="23"/>
  <c r="Z136" i="23"/>
  <c r="X136" i="23"/>
  <c r="W136" i="23"/>
  <c r="Y123" i="23"/>
  <c r="Z123" i="23"/>
  <c r="X123" i="23"/>
  <c r="W123" i="23"/>
  <c r="AD120" i="23"/>
  <c r="AC120" i="23"/>
  <c r="AB120" i="23"/>
  <c r="AA120" i="23"/>
  <c r="Z120" i="23"/>
  <c r="X120" i="23"/>
  <c r="W120" i="23"/>
  <c r="W121" i="23"/>
  <c r="X121" i="23"/>
  <c r="Z121" i="23"/>
  <c r="Y121" i="23"/>
  <c r="W114" i="23"/>
  <c r="X114" i="23"/>
  <c r="Z114" i="23"/>
  <c r="Y114" i="23"/>
  <c r="W115" i="23"/>
  <c r="X115" i="23"/>
  <c r="Z115" i="23"/>
  <c r="Y115" i="23"/>
  <c r="W116" i="23"/>
  <c r="X116" i="23"/>
  <c r="Z116" i="23"/>
  <c r="Y116" i="23"/>
  <c r="W117" i="23"/>
  <c r="X117" i="23"/>
  <c r="Z117" i="23"/>
  <c r="Y117" i="23"/>
  <c r="Y113" i="23"/>
  <c r="Z113" i="23"/>
  <c r="X113" i="23"/>
  <c r="W113" i="23"/>
  <c r="AD112" i="23"/>
  <c r="AC112" i="23"/>
  <c r="AB112" i="23"/>
  <c r="AA112" i="23"/>
  <c r="Z112" i="23"/>
  <c r="X112" i="23"/>
  <c r="W112" i="23"/>
  <c r="W104" i="23"/>
  <c r="X104" i="23"/>
  <c r="Z104" i="23"/>
  <c r="Y104" i="23"/>
  <c r="W106" i="23"/>
  <c r="X106" i="23"/>
  <c r="Z106" i="23"/>
  <c r="Y106" i="23"/>
  <c r="Y103" i="23"/>
  <c r="Z103" i="23"/>
  <c r="X103" i="23"/>
  <c r="W103" i="23"/>
  <c r="Y102" i="23"/>
  <c r="Z102" i="23"/>
  <c r="X102" i="23"/>
  <c r="W102" i="23"/>
  <c r="Y101" i="23"/>
  <c r="Z101" i="23"/>
  <c r="X101" i="23"/>
  <c r="W101" i="23"/>
  <c r="Y100" i="23"/>
  <c r="Z100" i="23"/>
  <c r="X100" i="23"/>
  <c r="W100" i="23"/>
  <c r="AD99" i="23"/>
  <c r="AC99" i="23"/>
  <c r="AB99" i="23"/>
  <c r="AA99" i="23"/>
  <c r="Z99" i="23"/>
  <c r="X99" i="23"/>
  <c r="W99" i="23"/>
  <c r="W66" i="23"/>
  <c r="X66" i="23"/>
  <c r="Z66" i="23"/>
  <c r="Y66" i="23"/>
  <c r="W68" i="23"/>
  <c r="X68" i="23"/>
  <c r="Z68" i="23"/>
  <c r="Y68" i="23"/>
  <c r="W70" i="23"/>
  <c r="X70" i="23"/>
  <c r="Z70" i="23"/>
  <c r="Y70" i="23"/>
  <c r="W71" i="23"/>
  <c r="X71" i="23"/>
  <c r="Z71" i="23"/>
  <c r="Y71" i="23"/>
  <c r="W72" i="23"/>
  <c r="X72" i="23"/>
  <c r="Z72" i="23"/>
  <c r="Y72" i="23"/>
  <c r="W73" i="23"/>
  <c r="X73" i="23"/>
  <c r="Z73" i="23"/>
  <c r="Y73" i="23"/>
  <c r="W74" i="23"/>
  <c r="X74" i="23"/>
  <c r="Z74" i="23"/>
  <c r="Y74" i="23"/>
  <c r="W75" i="23"/>
  <c r="X75" i="23"/>
  <c r="Z75" i="23"/>
  <c r="Y75" i="23"/>
  <c r="W76" i="23"/>
  <c r="X76" i="23"/>
  <c r="Z76" i="23"/>
  <c r="Y76" i="23"/>
  <c r="W77" i="23"/>
  <c r="X77" i="23"/>
  <c r="Z77" i="23"/>
  <c r="Y77" i="23"/>
  <c r="W78" i="23"/>
  <c r="X78" i="23"/>
  <c r="Z78" i="23"/>
  <c r="Y78" i="23"/>
  <c r="W79" i="23"/>
  <c r="X79" i="23"/>
  <c r="Z79" i="23"/>
  <c r="Y79" i="23"/>
  <c r="W80" i="23"/>
  <c r="X80" i="23"/>
  <c r="Z80" i="23"/>
  <c r="Y80" i="23"/>
  <c r="W81" i="23"/>
  <c r="X81" i="23"/>
  <c r="Z81" i="23"/>
  <c r="Y81" i="23"/>
  <c r="W83" i="23"/>
  <c r="X83" i="23"/>
  <c r="Z83" i="23"/>
  <c r="Y83" i="23"/>
  <c r="W84" i="23"/>
  <c r="X84" i="23"/>
  <c r="Z84" i="23"/>
  <c r="Y84" i="23"/>
  <c r="W85" i="23"/>
  <c r="X85" i="23"/>
  <c r="Z85" i="23"/>
  <c r="Y85" i="23"/>
  <c r="W86" i="23"/>
  <c r="X86" i="23"/>
  <c r="Z86" i="23"/>
  <c r="Y86" i="23"/>
  <c r="W87" i="23"/>
  <c r="X87" i="23"/>
  <c r="Z87" i="23"/>
  <c r="Y87" i="23"/>
  <c r="W88" i="23"/>
  <c r="X88" i="23"/>
  <c r="Z88" i="23"/>
  <c r="Y88" i="23"/>
  <c r="W89" i="23"/>
  <c r="X89" i="23"/>
  <c r="Z89" i="23"/>
  <c r="Y89" i="23"/>
  <c r="W90" i="23"/>
  <c r="X90" i="23"/>
  <c r="Z90" i="23"/>
  <c r="Y90" i="23"/>
  <c r="W91" i="23"/>
  <c r="X91" i="23"/>
  <c r="Z91" i="23"/>
  <c r="Y91" i="23"/>
  <c r="W92" i="23"/>
  <c r="X92" i="23"/>
  <c r="Z92" i="23"/>
  <c r="Y92" i="23"/>
  <c r="W94" i="23"/>
  <c r="X94" i="23"/>
  <c r="Z94" i="23"/>
  <c r="Y94" i="23"/>
  <c r="AD65" i="23"/>
  <c r="AC65" i="23"/>
  <c r="AB65" i="23"/>
  <c r="AA65" i="23"/>
  <c r="Z65" i="23"/>
  <c r="X65" i="23"/>
  <c r="W65" i="23"/>
  <c r="Y62" i="23"/>
  <c r="Z62" i="23"/>
  <c r="X62" i="23"/>
  <c r="W62" i="23"/>
  <c r="AD61" i="23"/>
  <c r="AC61" i="23"/>
  <c r="AB61" i="23"/>
  <c r="AA61" i="23"/>
  <c r="Z61" i="23"/>
  <c r="X61" i="23"/>
  <c r="W61" i="23"/>
  <c r="W40" i="23"/>
  <c r="X40" i="23"/>
  <c r="Z40" i="23"/>
  <c r="Y40" i="23"/>
  <c r="W41" i="23"/>
  <c r="X41" i="23"/>
  <c r="Z41" i="23"/>
  <c r="Y41" i="23"/>
  <c r="W42" i="23"/>
  <c r="X42" i="23"/>
  <c r="Z42" i="23"/>
  <c r="Y42" i="23"/>
  <c r="W43" i="23"/>
  <c r="X43" i="23"/>
  <c r="Z43" i="23"/>
  <c r="Y43" i="23"/>
  <c r="W44" i="23"/>
  <c r="X44" i="23"/>
  <c r="Z44" i="23"/>
  <c r="Y44" i="23"/>
  <c r="W45" i="23"/>
  <c r="X45" i="23"/>
  <c r="Z45" i="23"/>
  <c r="Y45" i="23"/>
  <c r="W46" i="23"/>
  <c r="X46" i="23"/>
  <c r="Z46" i="23"/>
  <c r="Y46" i="23"/>
  <c r="W47" i="23"/>
  <c r="X47" i="23"/>
  <c r="Z47" i="23"/>
  <c r="Y47" i="23"/>
  <c r="W49" i="23"/>
  <c r="X49" i="23"/>
  <c r="Z49" i="23"/>
  <c r="Y49" i="23"/>
  <c r="W50" i="23"/>
  <c r="X50" i="23"/>
  <c r="Z50" i="23"/>
  <c r="Y50" i="23"/>
  <c r="W51" i="23"/>
  <c r="X51" i="23"/>
  <c r="Z51" i="23"/>
  <c r="Y51" i="23"/>
  <c r="W52" i="23"/>
  <c r="X52" i="23"/>
  <c r="Z52" i="23"/>
  <c r="Y52" i="23"/>
  <c r="Y39" i="23"/>
  <c r="Z39" i="23"/>
  <c r="X39" i="23"/>
  <c r="W39" i="23"/>
  <c r="Y38" i="23"/>
  <c r="Z38" i="23"/>
  <c r="X38" i="23"/>
  <c r="W38" i="23"/>
  <c r="Y37" i="23"/>
  <c r="Z37" i="23"/>
  <c r="X37" i="23"/>
  <c r="W37" i="23"/>
  <c r="Y36" i="23"/>
  <c r="Z36" i="23"/>
  <c r="X36" i="23"/>
  <c r="W36" i="23"/>
  <c r="Y35" i="23"/>
  <c r="Z35" i="23"/>
  <c r="X35" i="23"/>
  <c r="W35" i="23"/>
  <c r="Y34" i="23"/>
  <c r="Z34" i="23"/>
  <c r="X34" i="23"/>
  <c r="W34" i="23"/>
  <c r="Y33" i="23"/>
  <c r="Z33" i="23"/>
  <c r="X33" i="23"/>
  <c r="W33" i="23"/>
  <c r="Y32" i="23"/>
  <c r="Z32" i="23"/>
  <c r="X32" i="23"/>
  <c r="W32" i="23"/>
  <c r="Y31" i="23"/>
  <c r="Z31" i="23"/>
  <c r="X31" i="23"/>
  <c r="W31" i="23"/>
  <c r="Y28" i="23"/>
  <c r="Z28" i="23"/>
  <c r="X28" i="23"/>
  <c r="W28" i="23"/>
  <c r="Y27" i="23"/>
  <c r="Z27" i="23"/>
  <c r="X27" i="23"/>
  <c r="W27" i="23"/>
  <c r="Y26" i="23"/>
  <c r="Z26" i="23"/>
  <c r="X26" i="23"/>
  <c r="W26" i="23"/>
  <c r="AD25" i="23"/>
  <c r="AC25" i="23"/>
  <c r="AB25" i="23"/>
  <c r="AA25" i="23"/>
  <c r="Z25" i="23"/>
  <c r="X25" i="23"/>
  <c r="W25" i="23"/>
  <c r="W9" i="23"/>
  <c r="X9" i="23"/>
  <c r="Z9" i="23"/>
  <c r="Y9" i="23"/>
  <c r="W10" i="23"/>
  <c r="X10" i="23"/>
  <c r="Z10" i="23"/>
  <c r="Y10" i="23"/>
  <c r="W11" i="23"/>
  <c r="X11" i="23"/>
  <c r="Z11" i="23"/>
  <c r="Y11" i="23"/>
  <c r="W12" i="23"/>
  <c r="X12" i="23"/>
  <c r="Z12" i="23"/>
  <c r="Y12" i="23"/>
  <c r="W16" i="23"/>
  <c r="X16" i="23"/>
  <c r="Z16" i="23"/>
  <c r="Y16" i="23"/>
  <c r="W17" i="23"/>
  <c r="X17" i="23"/>
  <c r="Z17" i="23"/>
  <c r="Y17" i="23"/>
  <c r="W18" i="23"/>
  <c r="X18" i="23"/>
  <c r="Z18" i="23"/>
  <c r="Y18" i="23"/>
  <c r="W19" i="23"/>
  <c r="X19" i="23"/>
  <c r="Z19" i="23"/>
  <c r="Y19" i="23"/>
  <c r="W21" i="23"/>
  <c r="X21" i="23"/>
  <c r="Z21" i="23"/>
  <c r="Y21" i="23"/>
  <c r="W22" i="23"/>
  <c r="X22" i="23"/>
  <c r="Z22" i="23"/>
  <c r="Y22" i="23"/>
  <c r="Y8" i="23"/>
  <c r="Z8" i="23"/>
  <c r="X8" i="23"/>
  <c r="W8" i="23"/>
  <c r="AD7" i="23"/>
  <c r="AC7" i="23"/>
  <c r="AB7" i="23"/>
  <c r="AA7" i="23"/>
  <c r="Z7" i="23"/>
  <c r="X7" i="23"/>
  <c r="W7" i="23"/>
  <c r="Y191" i="22"/>
  <c r="X191" i="22"/>
  <c r="W191" i="22"/>
  <c r="Y190" i="22"/>
  <c r="X190" i="22"/>
  <c r="W190" i="22"/>
  <c r="Y185" i="22"/>
  <c r="X185" i="22"/>
  <c r="W185" i="22"/>
  <c r="Y174" i="22"/>
  <c r="X174" i="22"/>
  <c r="W174" i="22"/>
  <c r="Y168" i="22"/>
  <c r="X168" i="22"/>
  <c r="W168" i="22"/>
  <c r="Y167" i="22"/>
  <c r="X167" i="22"/>
  <c r="W167" i="22"/>
  <c r="Y166" i="22"/>
  <c r="X166" i="22"/>
  <c r="W166" i="22"/>
  <c r="Y161" i="22"/>
  <c r="X161" i="22"/>
  <c r="W161" i="22"/>
  <c r="W155" i="22"/>
  <c r="X155" i="22"/>
  <c r="X154" i="22"/>
  <c r="W154" i="22"/>
  <c r="X153" i="22"/>
  <c r="W153" i="22"/>
  <c r="X152" i="22"/>
  <c r="W152" i="22"/>
  <c r="W56" i="22"/>
  <c r="X56" i="22"/>
  <c r="Y56" i="22"/>
  <c r="W57" i="22"/>
  <c r="X57" i="22"/>
  <c r="Y57" i="22"/>
  <c r="Y55" i="22"/>
  <c r="X55" i="22"/>
  <c r="W55" i="22"/>
  <c r="Y146" i="22"/>
  <c r="Z146" i="22"/>
  <c r="X146" i="22"/>
  <c r="W146" i="22"/>
  <c r="AD145" i="22"/>
  <c r="AC145" i="22"/>
  <c r="AB145" i="22"/>
  <c r="AA145" i="22"/>
  <c r="Z145" i="22"/>
  <c r="X145" i="22"/>
  <c r="W145" i="22"/>
  <c r="AD135" i="22"/>
  <c r="AC135" i="22"/>
  <c r="AB135" i="22"/>
  <c r="AA135" i="22"/>
  <c r="Z135" i="22"/>
  <c r="X135" i="22"/>
  <c r="W135" i="22"/>
  <c r="W131" i="22"/>
  <c r="X131" i="22"/>
  <c r="Z131" i="22"/>
  <c r="Y131" i="22"/>
  <c r="W133" i="22"/>
  <c r="X133" i="22"/>
  <c r="Z133" i="22"/>
  <c r="Y133" i="22"/>
  <c r="Y130" i="22"/>
  <c r="Z130" i="22"/>
  <c r="X130" i="22"/>
  <c r="W130" i="22"/>
  <c r="AD129" i="22"/>
  <c r="AC129" i="22"/>
  <c r="AB129" i="22"/>
  <c r="AA129" i="22"/>
  <c r="Z129" i="22"/>
  <c r="X129" i="22"/>
  <c r="W129" i="22"/>
  <c r="W19" i="22"/>
  <c r="X19" i="22"/>
  <c r="Z19" i="22"/>
  <c r="Y19" i="22"/>
  <c r="Y125" i="22"/>
  <c r="Z125" i="22"/>
  <c r="X125" i="22"/>
  <c r="W125" i="22"/>
  <c r="Y124" i="22"/>
  <c r="Z124" i="22"/>
  <c r="X124" i="22"/>
  <c r="W124" i="22"/>
  <c r="Y123" i="22"/>
  <c r="Z123" i="22"/>
  <c r="X123" i="22"/>
  <c r="W123" i="22"/>
  <c r="Y122" i="22"/>
  <c r="Z122" i="22"/>
  <c r="X122" i="22"/>
  <c r="W122" i="22"/>
  <c r="Y132" i="22"/>
  <c r="Z132" i="22"/>
  <c r="X132" i="22"/>
  <c r="W132" i="22"/>
  <c r="Y120" i="22"/>
  <c r="Z120" i="22"/>
  <c r="X120" i="22"/>
  <c r="W120" i="22"/>
  <c r="AD118" i="22"/>
  <c r="AC118" i="22"/>
  <c r="AB118" i="22"/>
  <c r="AA118" i="22"/>
  <c r="Z118" i="22"/>
  <c r="X118" i="22"/>
  <c r="W118" i="22"/>
  <c r="W119" i="22"/>
  <c r="X119" i="22"/>
  <c r="Z119" i="22"/>
  <c r="Y119" i="22"/>
  <c r="W112" i="22"/>
  <c r="X112" i="22"/>
  <c r="Z112" i="22"/>
  <c r="Y112" i="22"/>
  <c r="W113" i="22"/>
  <c r="X113" i="22"/>
  <c r="Z113" i="22"/>
  <c r="Y113" i="22"/>
  <c r="W114" i="22"/>
  <c r="X114" i="22"/>
  <c r="Z114" i="22"/>
  <c r="Y114" i="22"/>
  <c r="W115" i="22"/>
  <c r="X115" i="22"/>
  <c r="Z115" i="22"/>
  <c r="Y115" i="22"/>
  <c r="W99" i="22"/>
  <c r="X99" i="22"/>
  <c r="Z99" i="22"/>
  <c r="Y99" i="22"/>
  <c r="W100" i="22"/>
  <c r="X100" i="22"/>
  <c r="Z100" i="22"/>
  <c r="Y100" i="22"/>
  <c r="W101" i="22"/>
  <c r="X101" i="22"/>
  <c r="Z101" i="22"/>
  <c r="Y101" i="22"/>
  <c r="W102" i="22"/>
  <c r="X102" i="22"/>
  <c r="Z102" i="22"/>
  <c r="Y102" i="22"/>
  <c r="W104" i="22"/>
  <c r="X104" i="22"/>
  <c r="Z104" i="22"/>
  <c r="Y104" i="22"/>
  <c r="Y111" i="22"/>
  <c r="Z111" i="22"/>
  <c r="X111" i="22"/>
  <c r="W111" i="22"/>
  <c r="AD110" i="22"/>
  <c r="AC110" i="22"/>
  <c r="AB110" i="22"/>
  <c r="AA110" i="22"/>
  <c r="Z110" i="22"/>
  <c r="X110" i="22"/>
  <c r="W110" i="22"/>
  <c r="Y98" i="22"/>
  <c r="Z98" i="22"/>
  <c r="X98" i="22"/>
  <c r="W98" i="22"/>
  <c r="AD97" i="22"/>
  <c r="AC97" i="22"/>
  <c r="AB97" i="22"/>
  <c r="AA97" i="22"/>
  <c r="Z97" i="22"/>
  <c r="X97" i="22"/>
  <c r="W97" i="22"/>
  <c r="W65" i="22"/>
  <c r="X65" i="22"/>
  <c r="Z65" i="22"/>
  <c r="Y65" i="22"/>
  <c r="W66" i="22"/>
  <c r="X66" i="22"/>
  <c r="Z66" i="22"/>
  <c r="Y66" i="22"/>
  <c r="W68" i="22"/>
  <c r="X68" i="22"/>
  <c r="Z68" i="22"/>
  <c r="Y68" i="22"/>
  <c r="W69" i="22"/>
  <c r="X69" i="22"/>
  <c r="Z69" i="22"/>
  <c r="Y69" i="22"/>
  <c r="W70" i="22"/>
  <c r="X70" i="22"/>
  <c r="Z70" i="22"/>
  <c r="Y70" i="22"/>
  <c r="W71" i="22"/>
  <c r="X71" i="22"/>
  <c r="Z71" i="22"/>
  <c r="Y71" i="22"/>
  <c r="W72" i="22"/>
  <c r="X72" i="22"/>
  <c r="Z72" i="22"/>
  <c r="Y72" i="22"/>
  <c r="AA72" i="22"/>
  <c r="AB72" i="22"/>
  <c r="AC72" i="22"/>
  <c r="AD72" i="22"/>
  <c r="W73" i="22"/>
  <c r="X73" i="22"/>
  <c r="Z73" i="22"/>
  <c r="Y73" i="22"/>
  <c r="W74" i="22"/>
  <c r="X74" i="22"/>
  <c r="Z74" i="22"/>
  <c r="Y74" i="22"/>
  <c r="W75" i="22"/>
  <c r="X75" i="22"/>
  <c r="Z75" i="22"/>
  <c r="Y75" i="22"/>
  <c r="W76" i="22"/>
  <c r="X76" i="22"/>
  <c r="Z76" i="22"/>
  <c r="Y76" i="22"/>
  <c r="W77" i="22"/>
  <c r="X77" i="22"/>
  <c r="Z77" i="22"/>
  <c r="Y77" i="22"/>
  <c r="W78" i="22"/>
  <c r="X78" i="22"/>
  <c r="Z78" i="22"/>
  <c r="Y78" i="22"/>
  <c r="W79" i="22"/>
  <c r="X79" i="22"/>
  <c r="Z79" i="22"/>
  <c r="Y79" i="22"/>
  <c r="W81" i="22"/>
  <c r="X81" i="22"/>
  <c r="Z81" i="22"/>
  <c r="Y81" i="22"/>
  <c r="W82" i="22"/>
  <c r="X82" i="22"/>
  <c r="Z82" i="22"/>
  <c r="Y82" i="22"/>
  <c r="W83" i="22"/>
  <c r="X83" i="22"/>
  <c r="Z83" i="22"/>
  <c r="Y83" i="22"/>
  <c r="W84" i="22"/>
  <c r="X84" i="22"/>
  <c r="Z84" i="22"/>
  <c r="Y84" i="22"/>
  <c r="W85" i="22"/>
  <c r="X85" i="22"/>
  <c r="Z85" i="22"/>
  <c r="Y85" i="22"/>
  <c r="W86" i="22"/>
  <c r="X86" i="22"/>
  <c r="Z86" i="22"/>
  <c r="Y86" i="22"/>
  <c r="W87" i="22"/>
  <c r="X87" i="22"/>
  <c r="Z87" i="22"/>
  <c r="Y87" i="22"/>
  <c r="W88" i="22"/>
  <c r="X88" i="22"/>
  <c r="Z88" i="22"/>
  <c r="Y88" i="22"/>
  <c r="W89" i="22"/>
  <c r="X89" i="22"/>
  <c r="Z89" i="22"/>
  <c r="Y89" i="22"/>
  <c r="W90" i="22"/>
  <c r="X90" i="22"/>
  <c r="Z90" i="22"/>
  <c r="Y90" i="22"/>
  <c r="W91" i="22"/>
  <c r="X91" i="22"/>
  <c r="Z91" i="22"/>
  <c r="Y91" i="22"/>
  <c r="W92" i="22"/>
  <c r="X92" i="22"/>
  <c r="Z92" i="22"/>
  <c r="Y92" i="22"/>
  <c r="AD64" i="22"/>
  <c r="AC64" i="22"/>
  <c r="AB64" i="22"/>
  <c r="AA64" i="22"/>
  <c r="Z64" i="22"/>
  <c r="X64" i="22"/>
  <c r="W64" i="22"/>
  <c r="Y61" i="22"/>
  <c r="Z61" i="22"/>
  <c r="X61" i="22"/>
  <c r="W61" i="22"/>
  <c r="AD60" i="22"/>
  <c r="AC60" i="22"/>
  <c r="AB60" i="22"/>
  <c r="AA60" i="22"/>
  <c r="Z60" i="22"/>
  <c r="X60" i="22"/>
  <c r="W60" i="22"/>
  <c r="W26" i="22"/>
  <c r="X26" i="22"/>
  <c r="Z26" i="22"/>
  <c r="Y26" i="22"/>
  <c r="W27" i="22"/>
  <c r="X27" i="22"/>
  <c r="Z27" i="22"/>
  <c r="Y27" i="22"/>
  <c r="W30" i="22"/>
  <c r="X30" i="22"/>
  <c r="Z30" i="22"/>
  <c r="Y30" i="22"/>
  <c r="W31" i="22"/>
  <c r="X31" i="22"/>
  <c r="Z31" i="22"/>
  <c r="Y31" i="22"/>
  <c r="W32" i="22"/>
  <c r="X32" i="22"/>
  <c r="Z32" i="22"/>
  <c r="Y32" i="22"/>
  <c r="W33" i="22"/>
  <c r="X33" i="22"/>
  <c r="Z33" i="22"/>
  <c r="Y33" i="22"/>
  <c r="W34" i="22"/>
  <c r="X34" i="22"/>
  <c r="Z34" i="22"/>
  <c r="Y34" i="22"/>
  <c r="W35" i="22"/>
  <c r="X35" i="22"/>
  <c r="Z35" i="22"/>
  <c r="Y35" i="22"/>
  <c r="W36" i="22"/>
  <c r="X36" i="22"/>
  <c r="Z36" i="22"/>
  <c r="Y36" i="22"/>
  <c r="W37" i="22"/>
  <c r="X37" i="22"/>
  <c r="Z37" i="22"/>
  <c r="Y37" i="22"/>
  <c r="W38" i="22"/>
  <c r="X38" i="22"/>
  <c r="Z38" i="22"/>
  <c r="Y38" i="22"/>
  <c r="W39" i="22"/>
  <c r="X39" i="22"/>
  <c r="Z39" i="22"/>
  <c r="Y39" i="22"/>
  <c r="W40" i="22"/>
  <c r="X40" i="22"/>
  <c r="Z40" i="22"/>
  <c r="Y40" i="22"/>
  <c r="W41" i="22"/>
  <c r="X41" i="22"/>
  <c r="Z41" i="22"/>
  <c r="Y41" i="22"/>
  <c r="W42" i="22"/>
  <c r="X42" i="22"/>
  <c r="Z42" i="22"/>
  <c r="Y42" i="22"/>
  <c r="W43" i="22"/>
  <c r="X43" i="22"/>
  <c r="Z43" i="22"/>
  <c r="Y43" i="22"/>
  <c r="W44" i="22"/>
  <c r="X44" i="22"/>
  <c r="Z44" i="22"/>
  <c r="Y44" i="22"/>
  <c r="W45" i="22"/>
  <c r="X45" i="22"/>
  <c r="Z45" i="22"/>
  <c r="Y45" i="22"/>
  <c r="W46" i="22"/>
  <c r="X46" i="22"/>
  <c r="Z46" i="22"/>
  <c r="Y46" i="22"/>
  <c r="W48" i="22"/>
  <c r="X48" i="22"/>
  <c r="Z48" i="22"/>
  <c r="Y48" i="22"/>
  <c r="W49" i="22"/>
  <c r="X49" i="22"/>
  <c r="Z49" i="22"/>
  <c r="Y49" i="22"/>
  <c r="W50" i="22"/>
  <c r="X50" i="22"/>
  <c r="Z50" i="22"/>
  <c r="Y50" i="22"/>
  <c r="W51" i="22"/>
  <c r="X51" i="22"/>
  <c r="Z51" i="22"/>
  <c r="Y51" i="22"/>
  <c r="Y25" i="22"/>
  <c r="Z25" i="22"/>
  <c r="X25" i="22"/>
  <c r="W25" i="22"/>
  <c r="AD24" i="22"/>
  <c r="AC24" i="22"/>
  <c r="AB24" i="22"/>
  <c r="AA24" i="22"/>
  <c r="Z24" i="22"/>
  <c r="X24" i="22"/>
  <c r="W24" i="22"/>
  <c r="W9" i="22"/>
  <c r="X9" i="22"/>
  <c r="Z9" i="22"/>
  <c r="Y9" i="22"/>
  <c r="W10" i="22"/>
  <c r="X10" i="22"/>
  <c r="Z10" i="22"/>
  <c r="Y10" i="22"/>
  <c r="W11" i="22"/>
  <c r="X11" i="22"/>
  <c r="Z11" i="22"/>
  <c r="Y11" i="22"/>
  <c r="W12" i="22"/>
  <c r="X12" i="22"/>
  <c r="Z12" i="22"/>
  <c r="Y12" i="22"/>
  <c r="W14" i="22"/>
  <c r="X14" i="22"/>
  <c r="Z14" i="22"/>
  <c r="Y14" i="22"/>
  <c r="W15" i="22"/>
  <c r="X15" i="22"/>
  <c r="Z15" i="22"/>
  <c r="Y15" i="22"/>
  <c r="W16" i="22"/>
  <c r="X16" i="22"/>
  <c r="Z16" i="22"/>
  <c r="Y16" i="22"/>
  <c r="W17" i="22"/>
  <c r="X17" i="22"/>
  <c r="Z17" i="22"/>
  <c r="Y17" i="22"/>
  <c r="W18" i="22"/>
  <c r="X18" i="22"/>
  <c r="Z18" i="22"/>
  <c r="Y18" i="22"/>
  <c r="W20" i="22"/>
  <c r="X20" i="22"/>
  <c r="Z20" i="22"/>
  <c r="Y20" i="22"/>
  <c r="W21" i="22"/>
  <c r="X21" i="22"/>
  <c r="Z21" i="22"/>
  <c r="Y21" i="22"/>
  <c r="Y8" i="22"/>
  <c r="Z8" i="22"/>
  <c r="X8" i="22"/>
  <c r="W8" i="22"/>
  <c r="AD7" i="22"/>
  <c r="AC7" i="22"/>
  <c r="AB7" i="22"/>
  <c r="AA7" i="22"/>
  <c r="Z7" i="22"/>
  <c r="X7" i="22"/>
  <c r="W7" i="22"/>
  <c r="Y189" i="20"/>
  <c r="X189" i="20"/>
  <c r="W189" i="20"/>
  <c r="Y188" i="20"/>
  <c r="X188" i="20"/>
  <c r="W188" i="20"/>
  <c r="Y183" i="20"/>
  <c r="X183" i="20"/>
  <c r="W183" i="20"/>
  <c r="Y172" i="20"/>
  <c r="X172" i="20"/>
  <c r="W172" i="20"/>
  <c r="Y166" i="20"/>
  <c r="X166" i="20"/>
  <c r="W166" i="20"/>
  <c r="Y165" i="20"/>
  <c r="X165" i="20"/>
  <c r="W165" i="20"/>
  <c r="Y164" i="20"/>
  <c r="X164" i="20"/>
  <c r="W164" i="20"/>
  <c r="Y159" i="20"/>
  <c r="X159" i="20"/>
  <c r="W159" i="20"/>
  <c r="X153" i="20"/>
  <c r="W153" i="20"/>
  <c r="X152" i="20"/>
  <c r="W152" i="20"/>
  <c r="X151" i="20"/>
  <c r="W151" i="20"/>
  <c r="X150" i="20"/>
  <c r="W150" i="20"/>
  <c r="Y144" i="20"/>
  <c r="Z144" i="20"/>
  <c r="X144" i="20"/>
  <c r="W144" i="20"/>
  <c r="AD143" i="20"/>
  <c r="AC143" i="20"/>
  <c r="AB143" i="20"/>
  <c r="AA143" i="20"/>
  <c r="Z143" i="20"/>
  <c r="X143" i="20"/>
  <c r="W143" i="20"/>
  <c r="AD133" i="20"/>
  <c r="AC133" i="20"/>
  <c r="AB133" i="20"/>
  <c r="AA133" i="20"/>
  <c r="Z133" i="20"/>
  <c r="X133" i="20"/>
  <c r="W133" i="20"/>
  <c r="W129" i="20"/>
  <c r="X129" i="20"/>
  <c r="Z129" i="20"/>
  <c r="Y129" i="20"/>
  <c r="W131" i="20"/>
  <c r="X131" i="20"/>
  <c r="Z131" i="20"/>
  <c r="Y131" i="20"/>
  <c r="Y128" i="20"/>
  <c r="Z128" i="20"/>
  <c r="X128" i="20"/>
  <c r="W128" i="20"/>
  <c r="AD127" i="20"/>
  <c r="AC127" i="20"/>
  <c r="AB127" i="20"/>
  <c r="AA127" i="20"/>
  <c r="Z127" i="20"/>
  <c r="X127" i="20"/>
  <c r="W127" i="20"/>
  <c r="W19" i="20"/>
  <c r="X19" i="20"/>
  <c r="Z19" i="20"/>
  <c r="Y19" i="20"/>
  <c r="Y123" i="20"/>
  <c r="Z123" i="20"/>
  <c r="X123" i="20"/>
  <c r="W123" i="20"/>
  <c r="Y122" i="20"/>
  <c r="Z122" i="20"/>
  <c r="X122" i="20"/>
  <c r="W122" i="20"/>
  <c r="Y121" i="20"/>
  <c r="Z121" i="20"/>
  <c r="X121" i="20"/>
  <c r="W121" i="20"/>
  <c r="Y120" i="20"/>
  <c r="Z120" i="20"/>
  <c r="X120" i="20"/>
  <c r="W120" i="20"/>
  <c r="Y130" i="20"/>
  <c r="Z130" i="20"/>
  <c r="X130" i="20"/>
  <c r="W130" i="20"/>
  <c r="Y118" i="20"/>
  <c r="Z118" i="20"/>
  <c r="X118" i="20"/>
  <c r="W118" i="20"/>
  <c r="AD116" i="20"/>
  <c r="AC116" i="20"/>
  <c r="AB116" i="20"/>
  <c r="AA116" i="20"/>
  <c r="Z116" i="20"/>
  <c r="X116" i="20"/>
  <c r="W116" i="20"/>
  <c r="W117" i="20"/>
  <c r="X117" i="20"/>
  <c r="Z117" i="20"/>
  <c r="Y117" i="20"/>
  <c r="W110" i="20"/>
  <c r="X110" i="20"/>
  <c r="Z110" i="20"/>
  <c r="Y110" i="20"/>
  <c r="W111" i="20"/>
  <c r="X111" i="20"/>
  <c r="Z111" i="20"/>
  <c r="Y111" i="20"/>
  <c r="W112" i="20"/>
  <c r="X112" i="20"/>
  <c r="Z112" i="20"/>
  <c r="Y112" i="20"/>
  <c r="W113" i="20"/>
  <c r="X113" i="20"/>
  <c r="Z113" i="20"/>
  <c r="Y113" i="20"/>
  <c r="Y109" i="20"/>
  <c r="Z109" i="20"/>
  <c r="X109" i="20"/>
  <c r="W109" i="20"/>
  <c r="AD108" i="20"/>
  <c r="AC108" i="20"/>
  <c r="AB108" i="20"/>
  <c r="AA108" i="20"/>
  <c r="Z108" i="20"/>
  <c r="X108" i="20"/>
  <c r="W108" i="20"/>
  <c r="W97" i="20"/>
  <c r="X97" i="20"/>
  <c r="Z97" i="20"/>
  <c r="Y97" i="20"/>
  <c r="W98" i="20"/>
  <c r="X98" i="20"/>
  <c r="Z98" i="20"/>
  <c r="Y98" i="20"/>
  <c r="W99" i="20"/>
  <c r="X99" i="20"/>
  <c r="Z99" i="20"/>
  <c r="Y99" i="20"/>
  <c r="W100" i="20"/>
  <c r="X100" i="20"/>
  <c r="Z100" i="20"/>
  <c r="Y100" i="20"/>
  <c r="W102" i="20"/>
  <c r="X102" i="20"/>
  <c r="Z102" i="20"/>
  <c r="Y102" i="20"/>
  <c r="Y96" i="20"/>
  <c r="Z96" i="20"/>
  <c r="X96" i="20"/>
  <c r="W96" i="20"/>
  <c r="AD95" i="20"/>
  <c r="AC95" i="20"/>
  <c r="AB95" i="20"/>
  <c r="AA95" i="20"/>
  <c r="Z95" i="20"/>
  <c r="X95" i="20"/>
  <c r="W95" i="20"/>
  <c r="W64" i="20"/>
  <c r="X64" i="20"/>
  <c r="Z64" i="20"/>
  <c r="Y64" i="20"/>
  <c r="W65" i="20"/>
  <c r="X65" i="20"/>
  <c r="Z65" i="20"/>
  <c r="Y65" i="20"/>
  <c r="W67" i="20"/>
  <c r="X67" i="20"/>
  <c r="Z67" i="20"/>
  <c r="Y67" i="20"/>
  <c r="W68" i="20"/>
  <c r="X68" i="20"/>
  <c r="Z68" i="20"/>
  <c r="Y68" i="20"/>
  <c r="W69" i="20"/>
  <c r="X69" i="20"/>
  <c r="Z69" i="20"/>
  <c r="Y69" i="20"/>
  <c r="W70" i="20"/>
  <c r="X70" i="20"/>
  <c r="Z70" i="20"/>
  <c r="Y70" i="20"/>
  <c r="W71" i="20"/>
  <c r="X71" i="20"/>
  <c r="Z71" i="20"/>
  <c r="Y71" i="20"/>
  <c r="W72" i="20"/>
  <c r="X72" i="20"/>
  <c r="Z72" i="20"/>
  <c r="Y72" i="20"/>
  <c r="W73" i="20"/>
  <c r="X73" i="20"/>
  <c r="Z73" i="20"/>
  <c r="Y73" i="20"/>
  <c r="W74" i="20"/>
  <c r="X74" i="20"/>
  <c r="Z74" i="20"/>
  <c r="Y74" i="20"/>
  <c r="W75" i="20"/>
  <c r="X75" i="20"/>
  <c r="Z75" i="20"/>
  <c r="Y75" i="20"/>
  <c r="W76" i="20"/>
  <c r="X76" i="20"/>
  <c r="Z76" i="20"/>
  <c r="Y76" i="20"/>
  <c r="W77" i="20"/>
  <c r="X77" i="20"/>
  <c r="Z77" i="20"/>
  <c r="Y77" i="20"/>
  <c r="W78" i="20"/>
  <c r="X78" i="20"/>
  <c r="Z78" i="20"/>
  <c r="Y78" i="20"/>
  <c r="W79" i="20"/>
  <c r="X79" i="20"/>
  <c r="Z79" i="20"/>
  <c r="Y79" i="20"/>
  <c r="W80" i="20"/>
  <c r="X80" i="20"/>
  <c r="Z80" i="20"/>
  <c r="Y80" i="20"/>
  <c r="W81" i="20"/>
  <c r="X81" i="20"/>
  <c r="Z81" i="20"/>
  <c r="Y81" i="20"/>
  <c r="W82" i="20"/>
  <c r="X82" i="20"/>
  <c r="Z82" i="20"/>
  <c r="Y82" i="20"/>
  <c r="W83" i="20"/>
  <c r="X83" i="20"/>
  <c r="Z83" i="20"/>
  <c r="Y83" i="20"/>
  <c r="W101" i="20"/>
  <c r="X101" i="20"/>
  <c r="Z101" i="20"/>
  <c r="Y101" i="20"/>
  <c r="W84" i="20"/>
  <c r="X84" i="20"/>
  <c r="Z84" i="20"/>
  <c r="Y84" i="20"/>
  <c r="W85" i="20"/>
  <c r="X85" i="20"/>
  <c r="Z85" i="20"/>
  <c r="Y85" i="20"/>
  <c r="W86" i="20"/>
  <c r="X86" i="20"/>
  <c r="Z86" i="20"/>
  <c r="Y86" i="20"/>
  <c r="W87" i="20"/>
  <c r="X87" i="20"/>
  <c r="Z87" i="20"/>
  <c r="Y87" i="20"/>
  <c r="W88" i="20"/>
  <c r="X88" i="20"/>
  <c r="Z88" i="20"/>
  <c r="Y88" i="20"/>
  <c r="W89" i="20"/>
  <c r="X89" i="20"/>
  <c r="Z89" i="20"/>
  <c r="Y89" i="20"/>
  <c r="W90" i="20"/>
  <c r="X90" i="20"/>
  <c r="Z90" i="20"/>
  <c r="Y90" i="20"/>
  <c r="AD63" i="20"/>
  <c r="AC63" i="20"/>
  <c r="AB63" i="20"/>
  <c r="AA63" i="20"/>
  <c r="Z63" i="20"/>
  <c r="X63" i="20"/>
  <c r="W63" i="20"/>
  <c r="Y60" i="20"/>
  <c r="Z60" i="20"/>
  <c r="X60" i="20"/>
  <c r="W60" i="20"/>
  <c r="AD59" i="20"/>
  <c r="AC59" i="20"/>
  <c r="AB59" i="20"/>
  <c r="AA59" i="20"/>
  <c r="Z59" i="20"/>
  <c r="X59" i="20"/>
  <c r="W59" i="20"/>
  <c r="W55" i="20"/>
  <c r="X55" i="20"/>
  <c r="Y55" i="20"/>
  <c r="W56" i="20"/>
  <c r="X56" i="20"/>
  <c r="Y56" i="20"/>
  <c r="Y54" i="20"/>
  <c r="X54" i="20"/>
  <c r="W54" i="20"/>
  <c r="W39" i="20"/>
  <c r="X39" i="20"/>
  <c r="Z39" i="20"/>
  <c r="Y39" i="20"/>
  <c r="W40" i="20"/>
  <c r="X40" i="20"/>
  <c r="Z40" i="20"/>
  <c r="Y40" i="20"/>
  <c r="W41" i="20"/>
  <c r="X41" i="20"/>
  <c r="Z41" i="20"/>
  <c r="Y41" i="20"/>
  <c r="W42" i="20"/>
  <c r="X42" i="20"/>
  <c r="Z42" i="20"/>
  <c r="Y42" i="20"/>
  <c r="W43" i="20"/>
  <c r="X43" i="20"/>
  <c r="Z43" i="20"/>
  <c r="Y43" i="20"/>
  <c r="W44" i="20"/>
  <c r="X44" i="20"/>
  <c r="Z44" i="20"/>
  <c r="Y44" i="20"/>
  <c r="W45" i="20"/>
  <c r="X45" i="20"/>
  <c r="Z45" i="20"/>
  <c r="Y45" i="20"/>
  <c r="W46" i="20"/>
  <c r="X46" i="20"/>
  <c r="Z46" i="20"/>
  <c r="Y46" i="20"/>
  <c r="W47" i="20"/>
  <c r="X47" i="20"/>
  <c r="Z47" i="20"/>
  <c r="Y47" i="20"/>
  <c r="W48" i="20"/>
  <c r="X48" i="20"/>
  <c r="Z48" i="20"/>
  <c r="Y48" i="20"/>
  <c r="W49" i="20"/>
  <c r="X49" i="20"/>
  <c r="Z49" i="20"/>
  <c r="Y49" i="20"/>
  <c r="W50" i="20"/>
  <c r="X50" i="20"/>
  <c r="Z50" i="20"/>
  <c r="Y50" i="20"/>
  <c r="Y38" i="20"/>
  <c r="Z38" i="20"/>
  <c r="X38" i="20"/>
  <c r="W38" i="20"/>
  <c r="Y37" i="20"/>
  <c r="Z37" i="20"/>
  <c r="X37" i="20"/>
  <c r="W37" i="20"/>
  <c r="Y36" i="20"/>
  <c r="Z36" i="20"/>
  <c r="X36" i="20"/>
  <c r="W36" i="20"/>
  <c r="Y35" i="20"/>
  <c r="Z35" i="20"/>
  <c r="X35" i="20"/>
  <c r="W35" i="20"/>
  <c r="Y34" i="20"/>
  <c r="Z34" i="20"/>
  <c r="X34" i="20"/>
  <c r="W34" i="20"/>
  <c r="Y33" i="20"/>
  <c r="Z33" i="20"/>
  <c r="X33" i="20"/>
  <c r="W33" i="20"/>
  <c r="Y32" i="20"/>
  <c r="Z32" i="20"/>
  <c r="X32" i="20"/>
  <c r="W32" i="20"/>
  <c r="Y31" i="20"/>
  <c r="Z31" i="20"/>
  <c r="X31" i="20"/>
  <c r="W31" i="20"/>
  <c r="Y30" i="20"/>
  <c r="Z30" i="20"/>
  <c r="X30" i="20"/>
  <c r="W30" i="20"/>
  <c r="Y29" i="20"/>
  <c r="Z29" i="20"/>
  <c r="X29" i="20"/>
  <c r="W29" i="20"/>
  <c r="Y27" i="20"/>
  <c r="Z27" i="20"/>
  <c r="X27" i="20"/>
  <c r="W27" i="20"/>
  <c r="Y26" i="20"/>
  <c r="Z26" i="20"/>
  <c r="X26" i="20"/>
  <c r="W26" i="20"/>
  <c r="Y25" i="20"/>
  <c r="Z25" i="20"/>
  <c r="X25" i="20"/>
  <c r="W25" i="20"/>
  <c r="AD24" i="20"/>
  <c r="AC24" i="20"/>
  <c r="AB24" i="20"/>
  <c r="AA24" i="20"/>
  <c r="Z24" i="20"/>
  <c r="X24" i="20"/>
  <c r="W24" i="20"/>
  <c r="Y21" i="20"/>
  <c r="Z21" i="20"/>
  <c r="X21" i="20"/>
  <c r="W21" i="20"/>
  <c r="Y20" i="20"/>
  <c r="Z20" i="20"/>
  <c r="X20" i="20"/>
  <c r="W20" i="20"/>
  <c r="Y18" i="20"/>
  <c r="Z18" i="20"/>
  <c r="X18" i="20"/>
  <c r="W18" i="20"/>
  <c r="Y17" i="20"/>
  <c r="Z17" i="20"/>
  <c r="X17" i="20"/>
  <c r="W17" i="20"/>
  <c r="Y16" i="20"/>
  <c r="Z16" i="20"/>
  <c r="X16" i="20"/>
  <c r="W16" i="20"/>
  <c r="Y15" i="20"/>
  <c r="Z15" i="20"/>
  <c r="X15" i="20"/>
  <c r="W15" i="20"/>
  <c r="Y14" i="20"/>
  <c r="Z14" i="20"/>
  <c r="X14" i="20"/>
  <c r="W14" i="20"/>
  <c r="Y12" i="20"/>
  <c r="Z12" i="20"/>
  <c r="X12" i="20"/>
  <c r="W12" i="20"/>
  <c r="Y11" i="20"/>
  <c r="Z11" i="20"/>
  <c r="X11" i="20"/>
  <c r="W11" i="20"/>
  <c r="Y10" i="20"/>
  <c r="Z10" i="20"/>
  <c r="X10" i="20"/>
  <c r="W10" i="20"/>
  <c r="Y9" i="20"/>
  <c r="Z9" i="20"/>
  <c r="X9" i="20"/>
  <c r="W9" i="20"/>
  <c r="Y8" i="20"/>
  <c r="Z8" i="20"/>
  <c r="X8" i="20"/>
  <c r="W8" i="20"/>
  <c r="AD7" i="20"/>
  <c r="AC7" i="20"/>
  <c r="AB7" i="20"/>
  <c r="AA7" i="20"/>
  <c r="Z7" i="20"/>
  <c r="X7" i="20"/>
  <c r="W7" i="20"/>
  <c r="Y185" i="19"/>
  <c r="Z185" i="19"/>
  <c r="W185" i="19"/>
  <c r="Y184" i="19"/>
  <c r="Z184" i="19"/>
  <c r="W184" i="19"/>
  <c r="Y179" i="19"/>
  <c r="Z179" i="19"/>
  <c r="W179" i="19"/>
  <c r="Y168" i="19"/>
  <c r="Z168" i="19"/>
  <c r="W168" i="19"/>
  <c r="Y162" i="19"/>
  <c r="Z162" i="19"/>
  <c r="W162" i="19"/>
  <c r="Y161" i="19"/>
  <c r="Z161" i="19"/>
  <c r="W161" i="19"/>
  <c r="Y160" i="19"/>
  <c r="Z160" i="19"/>
  <c r="W160" i="19"/>
  <c r="Y155" i="19"/>
  <c r="Z155" i="19"/>
  <c r="W155" i="19"/>
  <c r="W147" i="19"/>
  <c r="W148" i="19"/>
  <c r="W149" i="19"/>
  <c r="W146" i="19"/>
  <c r="Y140" i="19"/>
  <c r="Z140" i="19"/>
  <c r="X140" i="19"/>
  <c r="W140" i="19"/>
  <c r="AD139" i="19"/>
  <c r="AC139" i="19"/>
  <c r="AB139" i="19"/>
  <c r="AA139" i="19"/>
  <c r="Z139" i="19"/>
  <c r="X139" i="19"/>
  <c r="W139" i="19"/>
  <c r="AD129" i="19"/>
  <c r="AC129" i="19"/>
  <c r="AB129" i="19"/>
  <c r="AA129" i="19"/>
  <c r="Z129" i="19"/>
  <c r="X129" i="19"/>
  <c r="W129" i="19"/>
  <c r="W126" i="19"/>
  <c r="X126" i="19"/>
  <c r="Z126" i="19"/>
  <c r="Y126" i="19"/>
  <c r="W127" i="19"/>
  <c r="X127" i="19"/>
  <c r="Z127" i="19"/>
  <c r="Y127" i="19"/>
  <c r="Y125" i="19"/>
  <c r="Z125" i="19"/>
  <c r="X125" i="19"/>
  <c r="W125" i="19"/>
  <c r="AD124" i="19"/>
  <c r="AC124" i="19"/>
  <c r="AB124" i="19"/>
  <c r="AA124" i="19"/>
  <c r="Z124" i="19"/>
  <c r="X124" i="19"/>
  <c r="W124" i="19"/>
  <c r="W121" i="19"/>
  <c r="X121" i="19"/>
  <c r="Z121" i="19"/>
  <c r="Y121" i="19"/>
  <c r="Y120" i="19"/>
  <c r="Z120" i="19"/>
  <c r="X120" i="19"/>
  <c r="W120" i="19"/>
  <c r="Y119" i="19"/>
  <c r="Z119" i="19"/>
  <c r="X119" i="19"/>
  <c r="W119" i="19"/>
  <c r="Y118" i="19"/>
  <c r="Z118" i="19"/>
  <c r="X118" i="19"/>
  <c r="W118" i="19"/>
  <c r="Y117" i="19"/>
  <c r="Z117" i="19"/>
  <c r="X117" i="19"/>
  <c r="W117" i="19"/>
  <c r="Y116" i="19"/>
  <c r="Z116" i="19"/>
  <c r="X116" i="19"/>
  <c r="W116" i="19"/>
  <c r="Y114" i="19"/>
  <c r="Z114" i="19"/>
  <c r="X114" i="19"/>
  <c r="W114" i="19"/>
  <c r="AD113" i="19"/>
  <c r="AC113" i="19"/>
  <c r="AB113" i="19"/>
  <c r="AA113" i="19"/>
  <c r="Z113" i="19"/>
  <c r="X113" i="19"/>
  <c r="W113" i="19"/>
  <c r="W106" i="19"/>
  <c r="X106" i="19"/>
  <c r="Z106" i="19"/>
  <c r="Y106" i="19"/>
  <c r="W107" i="19"/>
  <c r="X107" i="19"/>
  <c r="Z107" i="19"/>
  <c r="Y107" i="19"/>
  <c r="W108" i="19"/>
  <c r="X108" i="19"/>
  <c r="Z108" i="19"/>
  <c r="Y108" i="19"/>
  <c r="W109" i="19"/>
  <c r="X109" i="19"/>
  <c r="Z109" i="19"/>
  <c r="Y109" i="19"/>
  <c r="W110" i="19"/>
  <c r="X110" i="19"/>
  <c r="Z110" i="19"/>
  <c r="Y110" i="19"/>
  <c r="Y105" i="19"/>
  <c r="Z105" i="19"/>
  <c r="X105" i="19"/>
  <c r="W105" i="19"/>
  <c r="AD104" i="19"/>
  <c r="AC104" i="19"/>
  <c r="AB104" i="19"/>
  <c r="AA104" i="19"/>
  <c r="Z104" i="19"/>
  <c r="X104" i="19"/>
  <c r="W104" i="19"/>
  <c r="W96" i="19"/>
  <c r="X96" i="19"/>
  <c r="Z96" i="19"/>
  <c r="Y96" i="19"/>
  <c r="W97" i="19"/>
  <c r="X97" i="19"/>
  <c r="Z97" i="19"/>
  <c r="Y97" i="19"/>
  <c r="W98" i="19"/>
  <c r="X98" i="19"/>
  <c r="Z98" i="19"/>
  <c r="Y98" i="19"/>
  <c r="W99" i="19"/>
  <c r="X99" i="19"/>
  <c r="Z99" i="19"/>
  <c r="Y99" i="19"/>
  <c r="W100" i="19"/>
  <c r="X100" i="19"/>
  <c r="Z100" i="19"/>
  <c r="Y100" i="19"/>
  <c r="Y95" i="19"/>
  <c r="Z95" i="19"/>
  <c r="X95" i="19"/>
  <c r="W95" i="19"/>
  <c r="AD94" i="19"/>
  <c r="AC94" i="19"/>
  <c r="AB94" i="19"/>
  <c r="AA94" i="19"/>
  <c r="Z94" i="19"/>
  <c r="X94" i="19"/>
  <c r="W94" i="19"/>
  <c r="W62" i="19"/>
  <c r="X62" i="19"/>
  <c r="Z62" i="19"/>
  <c r="Y62" i="19"/>
  <c r="W63" i="19"/>
  <c r="X63" i="19"/>
  <c r="Z63" i="19"/>
  <c r="Y63" i="19"/>
  <c r="W65" i="19"/>
  <c r="X65" i="19"/>
  <c r="Z65" i="19"/>
  <c r="Y65" i="19"/>
  <c r="W66" i="19"/>
  <c r="X66" i="19"/>
  <c r="Z66" i="19"/>
  <c r="Y66" i="19"/>
  <c r="W67" i="19"/>
  <c r="X67" i="19"/>
  <c r="Z67" i="19"/>
  <c r="Y67" i="19"/>
  <c r="W68" i="19"/>
  <c r="X68" i="19"/>
  <c r="Z68" i="19"/>
  <c r="Y68" i="19"/>
  <c r="W69" i="19"/>
  <c r="X69" i="19"/>
  <c r="Z69" i="19"/>
  <c r="Y69" i="19"/>
  <c r="AA69" i="19"/>
  <c r="AB69" i="19"/>
  <c r="AC69" i="19"/>
  <c r="AD69" i="19"/>
  <c r="W70" i="19"/>
  <c r="X70" i="19"/>
  <c r="Z70" i="19"/>
  <c r="Y70" i="19"/>
  <c r="W71" i="19"/>
  <c r="X71" i="19"/>
  <c r="Z71" i="19"/>
  <c r="Y71" i="19"/>
  <c r="W72" i="19"/>
  <c r="X72" i="19"/>
  <c r="Z72" i="19"/>
  <c r="Y72" i="19"/>
  <c r="W73" i="19"/>
  <c r="X73" i="19"/>
  <c r="Z73" i="19"/>
  <c r="Y73" i="19"/>
  <c r="W74" i="19"/>
  <c r="X74" i="19"/>
  <c r="Z74" i="19"/>
  <c r="Y74" i="19"/>
  <c r="W75" i="19"/>
  <c r="X75" i="19"/>
  <c r="Z75" i="19"/>
  <c r="Y75" i="19"/>
  <c r="W76" i="19"/>
  <c r="X76" i="19"/>
  <c r="Z76" i="19"/>
  <c r="Y76" i="19"/>
  <c r="W77" i="19"/>
  <c r="X77" i="19"/>
  <c r="Z77" i="19"/>
  <c r="Y77" i="19"/>
  <c r="W78" i="19"/>
  <c r="X78" i="19"/>
  <c r="Z78" i="19"/>
  <c r="Y78" i="19"/>
  <c r="W79" i="19"/>
  <c r="X79" i="19"/>
  <c r="Z79" i="19"/>
  <c r="Y79" i="19"/>
  <c r="W80" i="19"/>
  <c r="X80" i="19"/>
  <c r="Z80" i="19"/>
  <c r="Y80" i="19"/>
  <c r="W81" i="19"/>
  <c r="X81" i="19"/>
  <c r="Z81" i="19"/>
  <c r="Y81" i="19"/>
  <c r="W82" i="19"/>
  <c r="X82" i="19"/>
  <c r="Z82" i="19"/>
  <c r="Y82" i="19"/>
  <c r="W83" i="19"/>
  <c r="X83" i="19"/>
  <c r="Z83" i="19"/>
  <c r="Y83" i="19"/>
  <c r="W84" i="19"/>
  <c r="X84" i="19"/>
  <c r="Z84" i="19"/>
  <c r="Y84" i="19"/>
  <c r="W85" i="19"/>
  <c r="X85" i="19"/>
  <c r="Z85" i="19"/>
  <c r="Y85" i="19"/>
  <c r="W86" i="19"/>
  <c r="X86" i="19"/>
  <c r="Z86" i="19"/>
  <c r="Y86" i="19"/>
  <c r="W87" i="19"/>
  <c r="X87" i="19"/>
  <c r="Z87" i="19"/>
  <c r="Y87" i="19"/>
  <c r="W88" i="19"/>
  <c r="X88" i="19"/>
  <c r="Z88" i="19"/>
  <c r="Y88" i="19"/>
  <c r="W89" i="19"/>
  <c r="X89" i="19"/>
  <c r="Z89" i="19"/>
  <c r="Y89" i="19"/>
  <c r="AD61" i="19"/>
  <c r="AC61" i="19"/>
  <c r="AB61" i="19"/>
  <c r="AA61" i="19"/>
  <c r="Z61" i="19"/>
  <c r="X61" i="19"/>
  <c r="W61" i="19"/>
  <c r="Y58" i="19"/>
  <c r="Z58" i="19"/>
  <c r="X58" i="19"/>
  <c r="W58" i="19"/>
  <c r="AD57" i="19"/>
  <c r="AC57" i="19"/>
  <c r="AB57" i="19"/>
  <c r="AA57" i="19"/>
  <c r="Z57" i="19"/>
  <c r="X57" i="19"/>
  <c r="W57" i="19"/>
  <c r="W37" i="19"/>
  <c r="X37" i="19"/>
  <c r="Z37" i="19"/>
  <c r="Y37" i="19"/>
  <c r="W38" i="19"/>
  <c r="X38" i="19"/>
  <c r="Z38" i="19"/>
  <c r="Y38" i="19"/>
  <c r="W39" i="19"/>
  <c r="X39" i="19"/>
  <c r="Z39" i="19"/>
  <c r="Y39" i="19"/>
  <c r="W40" i="19"/>
  <c r="X40" i="19"/>
  <c r="Z40" i="19"/>
  <c r="Y40" i="19"/>
  <c r="W41" i="19"/>
  <c r="X41" i="19"/>
  <c r="Z41" i="19"/>
  <c r="Y41" i="19"/>
  <c r="W42" i="19"/>
  <c r="X42" i="19"/>
  <c r="Z42" i="19"/>
  <c r="Y42" i="19"/>
  <c r="W43" i="19"/>
  <c r="X43" i="19"/>
  <c r="Z43" i="19"/>
  <c r="Y43" i="19"/>
  <c r="W44" i="19"/>
  <c r="X44" i="19"/>
  <c r="Z44" i="19"/>
  <c r="Y44" i="19"/>
  <c r="W45" i="19"/>
  <c r="X45" i="19"/>
  <c r="Z45" i="19"/>
  <c r="Y45" i="19"/>
  <c r="W46" i="19"/>
  <c r="X46" i="19"/>
  <c r="Z46" i="19"/>
  <c r="Y46" i="19"/>
  <c r="W47" i="19"/>
  <c r="X47" i="19"/>
  <c r="Z47" i="19"/>
  <c r="Y47" i="19"/>
  <c r="W48" i="19"/>
  <c r="X48" i="19"/>
  <c r="Z48" i="19"/>
  <c r="Y48" i="19"/>
  <c r="Y36" i="19"/>
  <c r="Z36" i="19"/>
  <c r="X36" i="19"/>
  <c r="W36" i="19"/>
  <c r="Y35" i="19"/>
  <c r="Z35" i="19"/>
  <c r="X35" i="19"/>
  <c r="W35" i="19"/>
  <c r="Y34" i="19"/>
  <c r="Z34" i="19"/>
  <c r="X34" i="19"/>
  <c r="W34" i="19"/>
  <c r="Y33" i="19"/>
  <c r="Z33" i="19"/>
  <c r="X33" i="19"/>
  <c r="W33" i="19"/>
  <c r="Y32" i="19"/>
  <c r="Z32" i="19"/>
  <c r="X32" i="19"/>
  <c r="W32" i="19"/>
  <c r="Y31" i="19"/>
  <c r="Z31" i="19"/>
  <c r="X31" i="19"/>
  <c r="W31" i="19"/>
  <c r="Y30" i="19"/>
  <c r="Z30" i="19"/>
  <c r="X30" i="19"/>
  <c r="W30" i="19"/>
  <c r="Y29" i="19"/>
  <c r="Z29" i="19"/>
  <c r="X29" i="19"/>
  <c r="W29" i="19"/>
  <c r="Y28" i="19"/>
  <c r="Z28" i="19"/>
  <c r="X28" i="19"/>
  <c r="W28" i="19"/>
  <c r="Y27" i="19"/>
  <c r="Z27" i="19"/>
  <c r="X27" i="19"/>
  <c r="W27" i="19"/>
  <c r="Y25" i="19"/>
  <c r="Z25" i="19"/>
  <c r="X25" i="19"/>
  <c r="W25" i="19"/>
  <c r="Y24" i="19"/>
  <c r="Z24" i="19"/>
  <c r="X24" i="19"/>
  <c r="W24" i="19"/>
  <c r="Y23" i="19"/>
  <c r="Z23" i="19"/>
  <c r="X23" i="19"/>
  <c r="W23" i="19"/>
  <c r="AD22" i="19"/>
  <c r="AC22" i="19"/>
  <c r="AB22" i="19"/>
  <c r="AA22" i="19"/>
  <c r="Z22" i="19"/>
  <c r="X22" i="19"/>
  <c r="W22" i="19"/>
  <c r="W9" i="19"/>
  <c r="X9" i="19"/>
  <c r="Z9" i="19"/>
  <c r="Y9" i="19"/>
  <c r="W10" i="19"/>
  <c r="X10" i="19"/>
  <c r="Z10" i="19"/>
  <c r="Y10" i="19"/>
  <c r="W11" i="19"/>
  <c r="X11" i="19"/>
  <c r="Z11" i="19"/>
  <c r="Y11" i="19"/>
  <c r="W12" i="19"/>
  <c r="X12" i="19"/>
  <c r="Z12" i="19"/>
  <c r="Y12" i="19"/>
  <c r="W13" i="19"/>
  <c r="X13" i="19"/>
  <c r="Z13" i="19"/>
  <c r="Y13" i="19"/>
  <c r="W14" i="19"/>
  <c r="X14" i="19"/>
  <c r="Z14" i="19"/>
  <c r="Y14" i="19"/>
  <c r="W15" i="19"/>
  <c r="X15" i="19"/>
  <c r="Z15" i="19"/>
  <c r="Y15" i="19"/>
  <c r="W16" i="19"/>
  <c r="X16" i="19"/>
  <c r="Z16" i="19"/>
  <c r="Y16" i="19"/>
  <c r="W17" i="19"/>
  <c r="X17" i="19"/>
  <c r="Z17" i="19"/>
  <c r="Y17" i="19"/>
  <c r="W18" i="19"/>
  <c r="X18" i="19"/>
  <c r="Z18" i="19"/>
  <c r="Y18" i="19"/>
  <c r="W19" i="19"/>
  <c r="X19" i="19"/>
  <c r="Z19" i="19"/>
  <c r="Y19" i="19"/>
  <c r="Y8" i="19"/>
  <c r="Z8" i="19"/>
  <c r="X8" i="19"/>
  <c r="W8" i="19"/>
  <c r="AD7" i="19"/>
  <c r="AC7" i="19"/>
  <c r="AB7" i="19"/>
  <c r="AA7" i="19"/>
  <c r="Z7" i="19"/>
  <c r="X7" i="19"/>
  <c r="W7" i="19"/>
  <c r="Y185" i="18"/>
  <c r="Z185" i="18"/>
  <c r="W185" i="18"/>
  <c r="Y184" i="18"/>
  <c r="Z184" i="18"/>
  <c r="W184" i="18"/>
  <c r="Y179" i="18"/>
  <c r="Z179" i="18"/>
  <c r="W179" i="18"/>
  <c r="Y168" i="18"/>
  <c r="Z168" i="18"/>
  <c r="W168" i="18"/>
  <c r="Y162" i="18"/>
  <c r="Z162" i="18"/>
  <c r="W162" i="18"/>
  <c r="Y161" i="18"/>
  <c r="Z161" i="18"/>
  <c r="W161" i="18"/>
  <c r="Y160" i="18"/>
  <c r="Z160" i="18"/>
  <c r="W160" i="18"/>
  <c r="Y155" i="18"/>
  <c r="Z155" i="18"/>
  <c r="W155" i="18"/>
  <c r="X149" i="18"/>
  <c r="W149" i="18"/>
  <c r="X148" i="18"/>
  <c r="W148" i="18"/>
  <c r="X147" i="18"/>
  <c r="W147" i="18"/>
  <c r="X146" i="18"/>
  <c r="W146" i="18"/>
  <c r="Y53" i="18"/>
  <c r="Y54" i="18"/>
  <c r="Y52" i="18"/>
  <c r="Y140" i="18"/>
  <c r="Z140" i="18"/>
  <c r="X140" i="18"/>
  <c r="W140" i="18"/>
  <c r="AD139" i="18"/>
  <c r="AC139" i="18"/>
  <c r="AB139" i="18"/>
  <c r="AA139" i="18"/>
  <c r="Z139" i="18"/>
  <c r="X139" i="18"/>
  <c r="W139" i="18"/>
  <c r="W132" i="18"/>
  <c r="W131" i="18"/>
  <c r="AD130" i="18"/>
  <c r="AC130" i="18"/>
  <c r="AB130" i="18"/>
  <c r="AA130" i="18"/>
  <c r="Z130" i="18"/>
  <c r="X130" i="18"/>
  <c r="W130" i="18"/>
  <c r="W127" i="18"/>
  <c r="X127" i="18"/>
  <c r="Z127" i="18"/>
  <c r="Y127" i="18"/>
  <c r="W128" i="18"/>
  <c r="X128" i="18"/>
  <c r="Z128" i="18"/>
  <c r="Y128" i="18"/>
  <c r="Y126" i="18"/>
  <c r="Z126" i="18"/>
  <c r="X126" i="18"/>
  <c r="W126" i="18"/>
  <c r="AD125" i="18"/>
  <c r="AC125" i="18"/>
  <c r="AB125" i="18"/>
  <c r="AA125" i="18"/>
  <c r="Z125" i="18"/>
  <c r="X125" i="18"/>
  <c r="W125" i="18"/>
  <c r="W117" i="18"/>
  <c r="X117" i="18"/>
  <c r="Z117" i="18"/>
  <c r="Y117" i="18"/>
  <c r="W118" i="18"/>
  <c r="X118" i="18"/>
  <c r="Z118" i="18"/>
  <c r="Y118" i="18"/>
  <c r="W119" i="18"/>
  <c r="X119" i="18"/>
  <c r="Z119" i="18"/>
  <c r="Y119" i="18"/>
  <c r="W120" i="18"/>
  <c r="X120" i="18"/>
  <c r="Z120" i="18"/>
  <c r="Y120" i="18"/>
  <c r="W121" i="18"/>
  <c r="X121" i="18"/>
  <c r="Z121" i="18"/>
  <c r="Y121" i="18"/>
  <c r="W122" i="18"/>
  <c r="X122" i="18"/>
  <c r="Z122" i="18"/>
  <c r="Y122" i="18"/>
  <c r="Y115" i="18"/>
  <c r="Z115" i="18"/>
  <c r="X115" i="18"/>
  <c r="W115" i="18"/>
  <c r="AD114" i="18"/>
  <c r="AC114" i="18"/>
  <c r="AB114" i="18"/>
  <c r="AA114" i="18"/>
  <c r="Z114" i="18"/>
  <c r="X114" i="18"/>
  <c r="W114" i="18"/>
  <c r="Y111" i="18"/>
  <c r="Z111" i="18"/>
  <c r="X111" i="18"/>
  <c r="W111" i="18"/>
  <c r="Y110" i="18"/>
  <c r="Z110" i="18"/>
  <c r="X110" i="18"/>
  <c r="W110" i="18"/>
  <c r="Y109" i="18"/>
  <c r="Z109" i="18"/>
  <c r="X109" i="18"/>
  <c r="W109" i="18"/>
  <c r="Y108" i="18"/>
  <c r="Z108" i="18"/>
  <c r="X108" i="18"/>
  <c r="W108" i="18"/>
  <c r="Y107" i="18"/>
  <c r="Z107" i="18"/>
  <c r="X107" i="18"/>
  <c r="W107" i="18"/>
  <c r="Y106" i="18"/>
  <c r="Z106" i="18"/>
  <c r="X106" i="18"/>
  <c r="W106" i="18"/>
  <c r="AD105" i="18"/>
  <c r="AC105" i="18"/>
  <c r="AB105" i="18"/>
  <c r="AA105" i="18"/>
  <c r="Z105" i="18"/>
  <c r="X105" i="18"/>
  <c r="W105" i="18"/>
  <c r="W97" i="18"/>
  <c r="X97" i="18"/>
  <c r="Z97" i="18"/>
  <c r="Y97" i="18"/>
  <c r="W98" i="18"/>
  <c r="X98" i="18"/>
  <c r="Z98" i="18"/>
  <c r="Y98" i="18"/>
  <c r="W99" i="18"/>
  <c r="X99" i="18"/>
  <c r="Z99" i="18"/>
  <c r="Y99" i="18"/>
  <c r="W100" i="18"/>
  <c r="X100" i="18"/>
  <c r="Z100" i="18"/>
  <c r="Y100" i="18"/>
  <c r="W101" i="18"/>
  <c r="X101" i="18"/>
  <c r="Z101" i="18"/>
  <c r="Y101" i="18"/>
  <c r="Y96" i="18"/>
  <c r="Z96" i="18"/>
  <c r="X96" i="18"/>
  <c r="W96" i="18"/>
  <c r="AD95" i="18"/>
  <c r="AC95" i="18"/>
  <c r="AB95" i="18"/>
  <c r="AA95" i="18"/>
  <c r="Z95" i="18"/>
  <c r="X95" i="18"/>
  <c r="W95" i="18"/>
  <c r="W62" i="18"/>
  <c r="X62" i="18"/>
  <c r="Z62" i="18"/>
  <c r="Y62" i="18"/>
  <c r="W63" i="18"/>
  <c r="X63" i="18"/>
  <c r="Z63" i="18"/>
  <c r="Y63" i="18"/>
  <c r="W65" i="18"/>
  <c r="X65" i="18"/>
  <c r="Z65" i="18"/>
  <c r="Y65" i="18"/>
  <c r="W66" i="18"/>
  <c r="X66" i="18"/>
  <c r="Z66" i="18"/>
  <c r="Y66" i="18"/>
  <c r="W67" i="18"/>
  <c r="X67" i="18"/>
  <c r="Z67" i="18"/>
  <c r="Y67" i="18"/>
  <c r="W68" i="18"/>
  <c r="X68" i="18"/>
  <c r="Z68" i="18"/>
  <c r="Y68" i="18"/>
  <c r="W69" i="18"/>
  <c r="X69" i="18"/>
  <c r="Z69" i="18"/>
  <c r="Y69" i="18"/>
  <c r="W70" i="18"/>
  <c r="X70" i="18"/>
  <c r="Z70" i="18"/>
  <c r="Y70" i="18"/>
  <c r="W71" i="18"/>
  <c r="X71" i="18"/>
  <c r="Z71" i="18"/>
  <c r="Y71" i="18"/>
  <c r="W72" i="18"/>
  <c r="X72" i="18"/>
  <c r="Z72" i="18"/>
  <c r="Y72" i="18"/>
  <c r="W73" i="18"/>
  <c r="X73" i="18"/>
  <c r="Z73" i="18"/>
  <c r="Y73" i="18"/>
  <c r="W74" i="18"/>
  <c r="X74" i="18"/>
  <c r="Z74" i="18"/>
  <c r="Y74" i="18"/>
  <c r="W75" i="18"/>
  <c r="X75" i="18"/>
  <c r="Z75" i="18"/>
  <c r="Y75" i="18"/>
  <c r="W76" i="18"/>
  <c r="X76" i="18"/>
  <c r="Z76" i="18"/>
  <c r="Y76" i="18"/>
  <c r="W77" i="18"/>
  <c r="X77" i="18"/>
  <c r="Z77" i="18"/>
  <c r="Y77" i="18"/>
  <c r="W78" i="18"/>
  <c r="X78" i="18"/>
  <c r="Z78" i="18"/>
  <c r="Y78" i="18"/>
  <c r="W79" i="18"/>
  <c r="X79" i="18"/>
  <c r="Z79" i="18"/>
  <c r="Y79" i="18"/>
  <c r="W80" i="18"/>
  <c r="X80" i="18"/>
  <c r="Z80" i="18"/>
  <c r="Y80" i="18"/>
  <c r="W81" i="18"/>
  <c r="X81" i="18"/>
  <c r="Z81" i="18"/>
  <c r="Y81" i="18"/>
  <c r="W82" i="18"/>
  <c r="X82" i="18"/>
  <c r="Z82" i="18"/>
  <c r="Y82" i="18"/>
  <c r="W83" i="18"/>
  <c r="X83" i="18"/>
  <c r="Z83" i="18"/>
  <c r="Y83" i="18"/>
  <c r="W84" i="18"/>
  <c r="X84" i="18"/>
  <c r="Z84" i="18"/>
  <c r="Y84" i="18"/>
  <c r="W85" i="18"/>
  <c r="X85" i="18"/>
  <c r="Z85" i="18"/>
  <c r="Y85" i="18"/>
  <c r="W86" i="18"/>
  <c r="X86" i="18"/>
  <c r="Z86" i="18"/>
  <c r="Y86" i="18"/>
  <c r="W87" i="18"/>
  <c r="X87" i="18"/>
  <c r="Z87" i="18"/>
  <c r="Y87" i="18"/>
  <c r="W88" i="18"/>
  <c r="X88" i="18"/>
  <c r="Z88" i="18"/>
  <c r="Y88" i="18"/>
  <c r="W89" i="18"/>
  <c r="X89" i="18"/>
  <c r="Z89" i="18"/>
  <c r="Y89" i="18"/>
  <c r="W90" i="18"/>
  <c r="X90" i="18"/>
  <c r="Z90" i="18"/>
  <c r="Y90" i="18"/>
  <c r="Y93" i="18"/>
  <c r="Z93" i="18"/>
  <c r="X93" i="18"/>
  <c r="W93" i="18"/>
  <c r="AD61" i="18"/>
  <c r="AC61" i="18"/>
  <c r="AB61" i="18"/>
  <c r="AA61" i="18"/>
  <c r="Z61" i="18"/>
  <c r="X61" i="18"/>
  <c r="W61" i="18"/>
  <c r="Y58" i="18"/>
  <c r="Z58" i="18"/>
  <c r="X58" i="18"/>
  <c r="W58" i="18"/>
  <c r="AD57" i="18"/>
  <c r="AC57" i="18"/>
  <c r="AB57" i="18"/>
  <c r="AA57" i="18"/>
  <c r="Z57" i="18"/>
  <c r="X57" i="18"/>
  <c r="W57" i="18"/>
  <c r="W53" i="18"/>
  <c r="X53" i="18"/>
  <c r="W54" i="18"/>
  <c r="X54" i="18"/>
  <c r="X52" i="18"/>
  <c r="W52" i="18"/>
  <c r="W24" i="18"/>
  <c r="X24" i="18"/>
  <c r="Z24" i="18"/>
  <c r="Y24" i="18"/>
  <c r="W25" i="18"/>
  <c r="X25" i="18"/>
  <c r="Z25" i="18"/>
  <c r="Y25" i="18"/>
  <c r="W27" i="18"/>
  <c r="X27" i="18"/>
  <c r="Z27" i="18"/>
  <c r="Y27" i="18"/>
  <c r="W28" i="18"/>
  <c r="X28" i="18"/>
  <c r="Z28" i="18"/>
  <c r="Y28" i="18"/>
  <c r="W29" i="18"/>
  <c r="X29" i="18"/>
  <c r="Z29" i="18"/>
  <c r="Y29" i="18"/>
  <c r="W30" i="18"/>
  <c r="X30" i="18"/>
  <c r="Z30" i="18"/>
  <c r="Y30" i="18"/>
  <c r="W31" i="18"/>
  <c r="X31" i="18"/>
  <c r="Z31" i="18"/>
  <c r="Y31" i="18"/>
  <c r="W32" i="18"/>
  <c r="X32" i="18"/>
  <c r="Z32" i="18"/>
  <c r="Y32" i="18"/>
  <c r="W33" i="18"/>
  <c r="X33" i="18"/>
  <c r="Z33" i="18"/>
  <c r="Y33" i="18"/>
  <c r="W34" i="18"/>
  <c r="X34" i="18"/>
  <c r="Z34" i="18"/>
  <c r="Y34" i="18"/>
  <c r="W35" i="18"/>
  <c r="X35" i="18"/>
  <c r="Z35" i="18"/>
  <c r="Y35" i="18"/>
  <c r="W36" i="18"/>
  <c r="X36" i="18"/>
  <c r="Z36" i="18"/>
  <c r="Y36" i="18"/>
  <c r="W37" i="18"/>
  <c r="X37" i="18"/>
  <c r="Z37" i="18"/>
  <c r="Y37" i="18"/>
  <c r="W38" i="18"/>
  <c r="X38" i="18"/>
  <c r="Z38" i="18"/>
  <c r="Y38" i="18"/>
  <c r="W39" i="18"/>
  <c r="X39" i="18"/>
  <c r="Z39" i="18"/>
  <c r="Y39" i="18"/>
  <c r="W40" i="18"/>
  <c r="X40" i="18"/>
  <c r="Z40" i="18"/>
  <c r="Y40" i="18"/>
  <c r="W41" i="18"/>
  <c r="X41" i="18"/>
  <c r="Z41" i="18"/>
  <c r="Y41" i="18"/>
  <c r="W42" i="18"/>
  <c r="X42" i="18"/>
  <c r="Z42" i="18"/>
  <c r="Y42" i="18"/>
  <c r="W43" i="18"/>
  <c r="X43" i="18"/>
  <c r="Z43" i="18"/>
  <c r="Y43" i="18"/>
  <c r="W44" i="18"/>
  <c r="X44" i="18"/>
  <c r="Z44" i="18"/>
  <c r="Y44" i="18"/>
  <c r="W45" i="18"/>
  <c r="X45" i="18"/>
  <c r="Z45" i="18"/>
  <c r="Y45" i="18"/>
  <c r="W46" i="18"/>
  <c r="X46" i="18"/>
  <c r="Z46" i="18"/>
  <c r="Y46" i="18"/>
  <c r="W47" i="18"/>
  <c r="X47" i="18"/>
  <c r="Z47" i="18"/>
  <c r="Y47" i="18"/>
  <c r="W48" i="18"/>
  <c r="X48" i="18"/>
  <c r="Z48" i="18"/>
  <c r="Y48" i="18"/>
  <c r="Y23" i="18"/>
  <c r="Z23" i="18"/>
  <c r="X23" i="18"/>
  <c r="W23" i="18"/>
  <c r="AD22" i="18"/>
  <c r="AC22" i="18"/>
  <c r="AB22" i="18"/>
  <c r="AA22" i="18"/>
  <c r="Z22" i="18"/>
  <c r="X22" i="18"/>
  <c r="W22" i="18"/>
  <c r="W10" i="18"/>
  <c r="X10" i="18"/>
  <c r="Z10" i="18"/>
  <c r="Y10" i="18"/>
  <c r="W11" i="18"/>
  <c r="X11" i="18"/>
  <c r="Z11" i="18"/>
  <c r="Y11" i="18"/>
  <c r="W12" i="18"/>
  <c r="X12" i="18"/>
  <c r="Z12" i="18"/>
  <c r="Y12" i="18"/>
  <c r="W13" i="18"/>
  <c r="X13" i="18"/>
  <c r="Z13" i="18"/>
  <c r="Y13" i="18"/>
  <c r="W14" i="18"/>
  <c r="X14" i="18"/>
  <c r="Z14" i="18"/>
  <c r="Y14" i="18"/>
  <c r="W15" i="18"/>
  <c r="X15" i="18"/>
  <c r="Z15" i="18"/>
  <c r="Y15" i="18"/>
  <c r="W16" i="18"/>
  <c r="X16" i="18"/>
  <c r="Z16" i="18"/>
  <c r="Y16" i="18"/>
  <c r="W17" i="18"/>
  <c r="X17" i="18"/>
  <c r="Z17" i="18"/>
  <c r="Y17" i="18"/>
  <c r="W18" i="18"/>
  <c r="X18" i="18"/>
  <c r="Z18" i="18"/>
  <c r="Y18" i="18"/>
  <c r="W19" i="18"/>
  <c r="X19" i="18"/>
  <c r="Z19" i="18"/>
  <c r="Y19" i="18"/>
  <c r="Y9" i="18"/>
  <c r="Z9" i="18"/>
  <c r="X9" i="18"/>
  <c r="W9" i="18"/>
  <c r="Y8" i="18"/>
  <c r="Z8" i="18"/>
  <c r="X8" i="18"/>
  <c r="W8" i="18"/>
  <c r="AD7" i="18"/>
  <c r="AC7" i="18"/>
  <c r="AB7" i="18"/>
  <c r="AA7" i="18"/>
  <c r="Z7" i="18"/>
  <c r="X7" i="18"/>
  <c r="W7" i="18"/>
  <c r="AA169" i="15"/>
  <c r="AA180" i="17"/>
  <c r="AA179" i="17"/>
  <c r="Y180" i="17"/>
  <c r="X180" i="17"/>
  <c r="Y179" i="17"/>
  <c r="X179" i="17"/>
  <c r="Y174" i="17"/>
  <c r="X174" i="17"/>
  <c r="W174" i="17"/>
  <c r="Y164" i="17"/>
  <c r="X164" i="17"/>
  <c r="W164" i="17"/>
  <c r="Y158" i="17"/>
  <c r="X158" i="17"/>
  <c r="W158" i="17"/>
  <c r="Y157" i="17"/>
  <c r="X157" i="17"/>
  <c r="W157" i="17"/>
  <c r="Y156" i="17"/>
  <c r="X156" i="17"/>
  <c r="W156" i="17"/>
  <c r="Y151" i="17"/>
  <c r="X151" i="17"/>
  <c r="W151" i="17"/>
  <c r="X145" i="17"/>
  <c r="W145" i="17"/>
  <c r="X144" i="17"/>
  <c r="W144" i="17"/>
  <c r="X143" i="17"/>
  <c r="W143" i="17"/>
  <c r="X142" i="17"/>
  <c r="W142" i="17"/>
  <c r="W52" i="17"/>
  <c r="X52" i="17"/>
  <c r="Y52" i="17"/>
  <c r="W53" i="17"/>
  <c r="X53" i="17"/>
  <c r="Y53" i="17"/>
  <c r="Y51" i="17"/>
  <c r="X51" i="17"/>
  <c r="W51" i="17"/>
  <c r="W94" i="17"/>
  <c r="X94" i="17"/>
  <c r="Z94" i="17"/>
  <c r="Y94" i="17"/>
  <c r="W95" i="17"/>
  <c r="X95" i="17"/>
  <c r="Z95" i="17"/>
  <c r="Y95" i="17"/>
  <c r="W96" i="17"/>
  <c r="X96" i="17"/>
  <c r="Z96" i="17"/>
  <c r="Y96" i="17"/>
  <c r="W97" i="17"/>
  <c r="X97" i="17"/>
  <c r="Z97" i="17"/>
  <c r="Y97" i="17"/>
  <c r="W98" i="17"/>
  <c r="X98" i="17"/>
  <c r="Z98" i="17"/>
  <c r="Y98" i="17"/>
  <c r="W128" i="17"/>
  <c r="Y136" i="17"/>
  <c r="Z136" i="17"/>
  <c r="X136" i="17"/>
  <c r="W136" i="17"/>
  <c r="AD135" i="17"/>
  <c r="AC135" i="17"/>
  <c r="AB135" i="17"/>
  <c r="AA135" i="17"/>
  <c r="Z135" i="17"/>
  <c r="X135" i="17"/>
  <c r="W135" i="17"/>
  <c r="W127" i="17"/>
  <c r="AD126" i="17"/>
  <c r="AC126" i="17"/>
  <c r="AB126" i="17"/>
  <c r="AA126" i="17"/>
  <c r="Z126" i="17"/>
  <c r="X126" i="17"/>
  <c r="W126" i="17"/>
  <c r="Y124" i="17"/>
  <c r="Z124" i="17"/>
  <c r="X124" i="17"/>
  <c r="W124" i="17"/>
  <c r="Y123" i="17"/>
  <c r="Z123" i="17"/>
  <c r="X123" i="17"/>
  <c r="W123" i="17"/>
  <c r="Y122" i="17"/>
  <c r="Z122" i="17"/>
  <c r="X122" i="17"/>
  <c r="W122" i="17"/>
  <c r="AD121" i="17"/>
  <c r="AC121" i="17"/>
  <c r="AB121" i="17"/>
  <c r="AA121" i="17"/>
  <c r="Z121" i="17"/>
  <c r="X121" i="17"/>
  <c r="W121" i="17"/>
  <c r="W118" i="17"/>
  <c r="X118" i="17"/>
  <c r="Z118" i="17"/>
  <c r="Y118" i="17"/>
  <c r="Y117" i="17"/>
  <c r="Z117" i="17"/>
  <c r="X117" i="17"/>
  <c r="W117" i="17"/>
  <c r="Y116" i="17"/>
  <c r="Z116" i="17"/>
  <c r="X116" i="17"/>
  <c r="W116" i="17"/>
  <c r="Y115" i="17"/>
  <c r="Z115" i="17"/>
  <c r="X115" i="17"/>
  <c r="W115" i="17"/>
  <c r="Y114" i="17"/>
  <c r="Z114" i="17"/>
  <c r="X114" i="17"/>
  <c r="W114" i="17"/>
  <c r="Y113" i="17"/>
  <c r="Z113" i="17"/>
  <c r="X113" i="17"/>
  <c r="W113" i="17"/>
  <c r="Y112" i="17"/>
  <c r="Z112" i="17"/>
  <c r="X112" i="17"/>
  <c r="W112" i="17"/>
  <c r="AD111" i="17"/>
  <c r="AC111" i="17"/>
  <c r="AB111" i="17"/>
  <c r="AA111" i="17"/>
  <c r="Z111" i="17"/>
  <c r="X111" i="17"/>
  <c r="W111" i="17"/>
  <c r="W104" i="17"/>
  <c r="X104" i="17"/>
  <c r="Z104" i="17"/>
  <c r="Y104" i="17"/>
  <c r="W105" i="17"/>
  <c r="X105" i="17"/>
  <c r="Z105" i="17"/>
  <c r="Y105" i="17"/>
  <c r="W106" i="17"/>
  <c r="X106" i="17"/>
  <c r="Z106" i="17"/>
  <c r="Y106" i="17"/>
  <c r="W107" i="17"/>
  <c r="X107" i="17"/>
  <c r="Z107" i="17"/>
  <c r="Y107" i="17"/>
  <c r="W108" i="17"/>
  <c r="X108" i="17"/>
  <c r="Z108" i="17"/>
  <c r="Y108" i="17"/>
  <c r="Y103" i="17"/>
  <c r="Z103" i="17"/>
  <c r="X103" i="17"/>
  <c r="W103" i="17"/>
  <c r="AD102" i="17"/>
  <c r="AC102" i="17"/>
  <c r="AB102" i="17"/>
  <c r="AA102" i="17"/>
  <c r="Z102" i="17"/>
  <c r="X102" i="17"/>
  <c r="W102" i="17"/>
  <c r="Y93" i="17"/>
  <c r="Z93" i="17"/>
  <c r="X93" i="17"/>
  <c r="W93" i="17"/>
  <c r="AD92" i="17"/>
  <c r="AC92" i="17"/>
  <c r="AB92" i="17"/>
  <c r="AA92" i="17"/>
  <c r="Z92" i="17"/>
  <c r="X92" i="17"/>
  <c r="W92" i="17"/>
  <c r="W62" i="17"/>
  <c r="X62" i="17"/>
  <c r="Z62" i="17"/>
  <c r="Y62" i="17"/>
  <c r="W63" i="17"/>
  <c r="X63" i="17"/>
  <c r="Z63" i="17"/>
  <c r="Y63" i="17"/>
  <c r="W64" i="17"/>
  <c r="X64" i="17"/>
  <c r="Z64" i="17"/>
  <c r="Y64" i="17"/>
  <c r="W65" i="17"/>
  <c r="X65" i="17"/>
  <c r="Z65" i="17"/>
  <c r="Y65" i="17"/>
  <c r="W66" i="17"/>
  <c r="X66" i="17"/>
  <c r="Z66" i="17"/>
  <c r="Y66" i="17"/>
  <c r="W67" i="17"/>
  <c r="X67" i="17"/>
  <c r="Z67" i="17"/>
  <c r="Y67" i="17"/>
  <c r="W68" i="17"/>
  <c r="X68" i="17"/>
  <c r="Z68" i="17"/>
  <c r="Y68" i="17"/>
  <c r="AA68" i="17"/>
  <c r="AB68" i="17"/>
  <c r="AC68" i="17"/>
  <c r="AD68" i="17"/>
  <c r="W69" i="17"/>
  <c r="X69" i="17"/>
  <c r="Z69" i="17"/>
  <c r="Y69" i="17"/>
  <c r="W70" i="17"/>
  <c r="X70" i="17"/>
  <c r="Z70" i="17"/>
  <c r="Y70" i="17"/>
  <c r="W71" i="17"/>
  <c r="X71" i="17"/>
  <c r="Z71" i="17"/>
  <c r="Y71" i="17"/>
  <c r="W72" i="17"/>
  <c r="X72" i="17"/>
  <c r="Z72" i="17"/>
  <c r="Y72" i="17"/>
  <c r="W73" i="17"/>
  <c r="X73" i="17"/>
  <c r="Z73" i="17"/>
  <c r="Y73" i="17"/>
  <c r="W74" i="17"/>
  <c r="X74" i="17"/>
  <c r="Z74" i="17"/>
  <c r="Y74" i="17"/>
  <c r="W75" i="17"/>
  <c r="X75" i="17"/>
  <c r="Z75" i="17"/>
  <c r="Y75" i="17"/>
  <c r="AA75" i="17"/>
  <c r="AB75" i="17"/>
  <c r="AC75" i="17"/>
  <c r="AD75" i="17"/>
  <c r="W76" i="17"/>
  <c r="X76" i="17"/>
  <c r="Z76" i="17"/>
  <c r="Y76" i="17"/>
  <c r="W77" i="17"/>
  <c r="X77" i="17"/>
  <c r="Z77" i="17"/>
  <c r="Y77" i="17"/>
  <c r="W78" i="17"/>
  <c r="X78" i="17"/>
  <c r="Z78" i="17"/>
  <c r="Y78" i="17"/>
  <c r="AA78" i="17"/>
  <c r="AB78" i="17"/>
  <c r="AC78" i="17"/>
  <c r="AD78" i="17"/>
  <c r="W79" i="17"/>
  <c r="X79" i="17"/>
  <c r="Z79" i="17"/>
  <c r="Y79" i="17"/>
  <c r="W80" i="17"/>
  <c r="X80" i="17"/>
  <c r="Z80" i="17"/>
  <c r="Y80" i="17"/>
  <c r="W81" i="17"/>
  <c r="X81" i="17"/>
  <c r="Z81" i="17"/>
  <c r="Y81" i="17"/>
  <c r="W82" i="17"/>
  <c r="X82" i="17"/>
  <c r="Z82" i="17"/>
  <c r="Y82" i="17"/>
  <c r="W83" i="17"/>
  <c r="X83" i="17"/>
  <c r="Z83" i="17"/>
  <c r="Y83" i="17"/>
  <c r="W84" i="17"/>
  <c r="X84" i="17"/>
  <c r="Z84" i="17"/>
  <c r="Y84" i="17"/>
  <c r="W85" i="17"/>
  <c r="X85" i="17"/>
  <c r="Z85" i="17"/>
  <c r="Y85" i="17"/>
  <c r="W86" i="17"/>
  <c r="X86" i="17"/>
  <c r="Z86" i="17"/>
  <c r="Y86" i="17"/>
  <c r="W87" i="17"/>
  <c r="X87" i="17"/>
  <c r="Z87" i="17"/>
  <c r="Y87" i="17"/>
  <c r="W88" i="17"/>
  <c r="X88" i="17"/>
  <c r="Z88" i="17"/>
  <c r="Y88" i="17"/>
  <c r="W89" i="17"/>
  <c r="X89" i="17"/>
  <c r="Z89" i="17"/>
  <c r="Y89" i="17"/>
  <c r="W61" i="17"/>
  <c r="Y61" i="17"/>
  <c r="Z61" i="17"/>
  <c r="X61" i="17"/>
  <c r="AD60" i="17"/>
  <c r="AC60" i="17"/>
  <c r="AB60" i="17"/>
  <c r="AA60" i="17"/>
  <c r="Z60" i="17"/>
  <c r="X60" i="17"/>
  <c r="W60" i="17"/>
  <c r="Y57" i="17"/>
  <c r="Z57" i="17"/>
  <c r="X57" i="17"/>
  <c r="W57" i="17"/>
  <c r="AD56" i="17"/>
  <c r="AC56" i="17"/>
  <c r="AB56" i="17"/>
  <c r="AA56" i="17"/>
  <c r="Z56" i="17"/>
  <c r="X56" i="17"/>
  <c r="W56" i="17"/>
  <c r="W35" i="17"/>
  <c r="X35" i="17"/>
  <c r="Z35" i="17"/>
  <c r="Y35" i="17"/>
  <c r="W36" i="17"/>
  <c r="X36" i="17"/>
  <c r="Z36" i="17"/>
  <c r="Y36" i="17"/>
  <c r="W37" i="17"/>
  <c r="X37" i="17"/>
  <c r="Z37" i="17"/>
  <c r="Y37" i="17"/>
  <c r="W38" i="17"/>
  <c r="X38" i="17"/>
  <c r="Z38" i="17"/>
  <c r="Y38" i="17"/>
  <c r="W39" i="17"/>
  <c r="X39" i="17"/>
  <c r="Z39" i="17"/>
  <c r="Y39" i="17"/>
  <c r="AA39" i="17"/>
  <c r="AB39" i="17"/>
  <c r="AC39" i="17"/>
  <c r="AD39" i="17"/>
  <c r="W40" i="17"/>
  <c r="X40" i="17"/>
  <c r="Z40" i="17"/>
  <c r="Y40" i="17"/>
  <c r="W41" i="17"/>
  <c r="X41" i="17"/>
  <c r="Z41" i="17"/>
  <c r="Y41" i="17"/>
  <c r="W42" i="17"/>
  <c r="X42" i="17"/>
  <c r="Z42" i="17"/>
  <c r="Y42" i="17"/>
  <c r="W43" i="17"/>
  <c r="X43" i="17"/>
  <c r="Z43" i="17"/>
  <c r="Y43" i="17"/>
  <c r="W44" i="17"/>
  <c r="X44" i="17"/>
  <c r="Z44" i="17"/>
  <c r="Y44" i="17"/>
  <c r="W45" i="17"/>
  <c r="X45" i="17"/>
  <c r="Z45" i="17"/>
  <c r="Y45" i="17"/>
  <c r="W46" i="17"/>
  <c r="X46" i="17"/>
  <c r="Z46" i="17"/>
  <c r="Y46" i="17"/>
  <c r="W47" i="17"/>
  <c r="X47" i="17"/>
  <c r="Z47" i="17"/>
  <c r="Y47" i="17"/>
  <c r="Y34" i="17"/>
  <c r="Z34" i="17"/>
  <c r="X34" i="17"/>
  <c r="W34" i="17"/>
  <c r="Y33" i="17"/>
  <c r="Z33" i="17"/>
  <c r="X33" i="17"/>
  <c r="W33" i="17"/>
  <c r="Y32" i="17"/>
  <c r="Z32" i="17"/>
  <c r="X32" i="17"/>
  <c r="W32" i="17"/>
  <c r="Y31" i="17"/>
  <c r="Z31" i="17"/>
  <c r="X31" i="17"/>
  <c r="W31" i="17"/>
  <c r="Y30" i="17"/>
  <c r="Z30" i="17"/>
  <c r="X30" i="17"/>
  <c r="W30" i="17"/>
  <c r="Y29" i="17"/>
  <c r="Z29" i="17"/>
  <c r="X29" i="17"/>
  <c r="W29" i="17"/>
  <c r="Y28" i="17"/>
  <c r="Z28" i="17"/>
  <c r="X28" i="17"/>
  <c r="W28" i="17"/>
  <c r="Y27" i="17"/>
  <c r="Z27" i="17"/>
  <c r="X27" i="17"/>
  <c r="W27" i="17"/>
  <c r="Y26" i="17"/>
  <c r="Z26" i="17"/>
  <c r="X26" i="17"/>
  <c r="W26" i="17"/>
  <c r="Y24" i="17"/>
  <c r="Z24" i="17"/>
  <c r="X24" i="17"/>
  <c r="W24" i="17"/>
  <c r="AD23" i="17"/>
  <c r="AC23" i="17"/>
  <c r="AB23" i="17"/>
  <c r="AA23" i="17"/>
  <c r="Y23" i="17"/>
  <c r="Z23" i="17"/>
  <c r="X23" i="17"/>
  <c r="W23" i="17"/>
  <c r="Y22" i="17"/>
  <c r="Z22" i="17"/>
  <c r="X22" i="17"/>
  <c r="W22" i="17"/>
  <c r="AD21" i="17"/>
  <c r="AC21" i="17"/>
  <c r="AB21" i="17"/>
  <c r="AA21" i="17"/>
  <c r="Z21" i="17"/>
  <c r="X21" i="17"/>
  <c r="W21" i="17"/>
  <c r="Y18" i="17"/>
  <c r="Z18" i="17"/>
  <c r="X18" i="17"/>
  <c r="W18" i="17"/>
  <c r="Y17" i="17"/>
  <c r="Z17" i="17"/>
  <c r="X17" i="17"/>
  <c r="W17" i="17"/>
  <c r="Y16" i="17"/>
  <c r="Z16" i="17"/>
  <c r="X16" i="17"/>
  <c r="W16" i="17"/>
  <c r="Y15" i="17"/>
  <c r="Z15" i="17"/>
  <c r="X15" i="17"/>
  <c r="W15" i="17"/>
  <c r="Y14" i="17"/>
  <c r="Z14" i="17"/>
  <c r="X14" i="17"/>
  <c r="W14" i="17"/>
  <c r="Y13" i="17"/>
  <c r="Z13" i="17"/>
  <c r="X13" i="17"/>
  <c r="W13" i="17"/>
  <c r="Y12" i="17"/>
  <c r="Z12" i="17"/>
  <c r="X12" i="17"/>
  <c r="W12" i="17"/>
  <c r="Y11" i="17"/>
  <c r="Z11" i="17"/>
  <c r="X11" i="17"/>
  <c r="W11" i="17"/>
  <c r="Y10" i="17"/>
  <c r="Z10" i="17"/>
  <c r="X10" i="17"/>
  <c r="W10" i="17"/>
  <c r="Y9" i="17"/>
  <c r="Z9" i="17"/>
  <c r="X9" i="17"/>
  <c r="W9" i="17"/>
  <c r="Y8" i="17"/>
  <c r="Z8" i="17"/>
  <c r="X8" i="17"/>
  <c r="W8" i="17"/>
  <c r="Y7" i="17"/>
  <c r="Z7" i="17"/>
  <c r="X7" i="17"/>
  <c r="W7" i="17"/>
  <c r="AD6" i="17"/>
  <c r="AC6" i="17"/>
  <c r="AB6" i="17"/>
  <c r="AA6" i="17"/>
  <c r="Z6" i="17"/>
  <c r="X6" i="17"/>
  <c r="W6" i="17"/>
  <c r="Z175" i="15"/>
  <c r="X175" i="15"/>
  <c r="W175" i="15"/>
  <c r="Z174" i="15"/>
  <c r="X174" i="15"/>
  <c r="W174" i="15"/>
  <c r="Z169" i="15"/>
  <c r="X169" i="15"/>
  <c r="W169" i="15"/>
  <c r="Z159" i="15"/>
  <c r="X159" i="15"/>
  <c r="W159" i="15"/>
  <c r="Z153" i="15"/>
  <c r="X153" i="15"/>
  <c r="W153" i="15"/>
  <c r="Z152" i="15"/>
  <c r="X152" i="15"/>
  <c r="W152" i="15"/>
  <c r="Z151" i="15"/>
  <c r="X151" i="15"/>
  <c r="W151" i="15"/>
  <c r="Z146" i="15"/>
  <c r="X146" i="15"/>
  <c r="W146" i="15"/>
  <c r="Y50" i="15"/>
  <c r="Y51" i="15"/>
  <c r="Y49" i="15"/>
  <c r="W140" i="15"/>
  <c r="W139" i="15"/>
  <c r="W138" i="15"/>
  <c r="W137" i="15"/>
  <c r="X140" i="15"/>
  <c r="X139" i="15"/>
  <c r="X138" i="15"/>
  <c r="X137" i="15"/>
  <c r="Y131" i="15"/>
  <c r="Z131" i="15"/>
  <c r="X131" i="15"/>
  <c r="W131" i="15"/>
  <c r="AD130" i="15"/>
  <c r="AC130" i="15"/>
  <c r="AB130" i="15"/>
  <c r="AA130" i="15"/>
  <c r="Z130" i="15"/>
  <c r="X130" i="15"/>
  <c r="W130" i="15"/>
  <c r="AD121" i="15"/>
  <c r="AC121" i="15"/>
  <c r="AB121" i="15"/>
  <c r="AA121" i="15"/>
  <c r="Z121" i="15"/>
  <c r="X121" i="15"/>
  <c r="W121" i="15"/>
  <c r="W118" i="15"/>
  <c r="X118" i="15"/>
  <c r="Z118" i="15"/>
  <c r="Y118" i="15"/>
  <c r="W119" i="15"/>
  <c r="X119" i="15"/>
  <c r="Z119" i="15"/>
  <c r="Y119" i="15"/>
  <c r="Y117" i="15"/>
  <c r="Z117" i="15"/>
  <c r="X117" i="15"/>
  <c r="W117" i="15"/>
  <c r="AD116" i="15"/>
  <c r="AC116" i="15"/>
  <c r="AB116" i="15"/>
  <c r="AA116" i="15"/>
  <c r="Z116" i="15"/>
  <c r="X116" i="15"/>
  <c r="W116" i="15"/>
  <c r="W108" i="15"/>
  <c r="X108" i="15"/>
  <c r="Z108" i="15"/>
  <c r="Y108" i="15"/>
  <c r="W109" i="15"/>
  <c r="X109" i="15"/>
  <c r="Z109" i="15"/>
  <c r="Y109" i="15"/>
  <c r="W110" i="15"/>
  <c r="X110" i="15"/>
  <c r="Z110" i="15"/>
  <c r="Y110" i="15"/>
  <c r="W111" i="15"/>
  <c r="X111" i="15"/>
  <c r="Z111" i="15"/>
  <c r="Y111" i="15"/>
  <c r="W112" i="15"/>
  <c r="X112" i="15"/>
  <c r="Z112" i="15"/>
  <c r="Y112" i="15"/>
  <c r="W113" i="15"/>
  <c r="X113" i="15"/>
  <c r="Z113" i="15"/>
  <c r="Y113" i="15"/>
  <c r="Y107" i="15"/>
  <c r="Z107" i="15"/>
  <c r="X107" i="15"/>
  <c r="W107" i="15"/>
  <c r="AD106" i="15"/>
  <c r="AC106" i="15"/>
  <c r="AB106" i="15"/>
  <c r="AA106" i="15"/>
  <c r="Z106" i="15"/>
  <c r="X106" i="15"/>
  <c r="W106" i="15"/>
  <c r="W99" i="15"/>
  <c r="X99" i="15"/>
  <c r="Z99" i="15"/>
  <c r="Y99" i="15"/>
  <c r="W100" i="15"/>
  <c r="X100" i="15"/>
  <c r="Z100" i="15"/>
  <c r="Y100" i="15"/>
  <c r="W101" i="15"/>
  <c r="X101" i="15"/>
  <c r="Z101" i="15"/>
  <c r="Y101" i="15"/>
  <c r="W102" i="15"/>
  <c r="X102" i="15"/>
  <c r="Z102" i="15"/>
  <c r="Y102" i="15"/>
  <c r="W103" i="15"/>
  <c r="X103" i="15"/>
  <c r="Z103" i="15"/>
  <c r="Y103" i="15"/>
  <c r="Y98" i="15"/>
  <c r="Z98" i="15"/>
  <c r="X98" i="15"/>
  <c r="W98" i="15"/>
  <c r="AD97" i="15"/>
  <c r="AC97" i="15"/>
  <c r="AB97" i="15"/>
  <c r="AA97" i="15"/>
  <c r="Z97" i="15"/>
  <c r="X97" i="15"/>
  <c r="W97" i="15"/>
  <c r="W89" i="15"/>
  <c r="X89" i="15"/>
  <c r="Z89" i="15"/>
  <c r="Y89" i="15"/>
  <c r="W90" i="15"/>
  <c r="X90" i="15"/>
  <c r="Z90" i="15"/>
  <c r="Y90" i="15"/>
  <c r="W91" i="15"/>
  <c r="X91" i="15"/>
  <c r="Z91" i="15"/>
  <c r="Y91" i="15"/>
  <c r="AA91" i="15"/>
  <c r="AB91" i="15"/>
  <c r="AC91" i="15"/>
  <c r="AD91" i="15"/>
  <c r="W92" i="15"/>
  <c r="X92" i="15"/>
  <c r="Z92" i="15"/>
  <c r="Y92" i="15"/>
  <c r="AA92" i="15"/>
  <c r="AB92" i="15"/>
  <c r="AC92" i="15"/>
  <c r="AD92" i="15"/>
  <c r="W93" i="15"/>
  <c r="X93" i="15"/>
  <c r="Z93" i="15"/>
  <c r="Y93" i="15"/>
  <c r="Y88" i="15"/>
  <c r="Z88" i="15"/>
  <c r="X88" i="15"/>
  <c r="W88" i="15"/>
  <c r="AD87" i="15"/>
  <c r="AC87" i="15"/>
  <c r="AB87" i="15"/>
  <c r="AA87" i="15"/>
  <c r="Z87" i="15"/>
  <c r="X87" i="15"/>
  <c r="W87" i="15"/>
  <c r="W60" i="15"/>
  <c r="X60" i="15"/>
  <c r="Z60" i="15"/>
  <c r="Y60" i="15"/>
  <c r="W61" i="15"/>
  <c r="X61" i="15"/>
  <c r="Z61" i="15"/>
  <c r="Y61" i="15"/>
  <c r="W62" i="15"/>
  <c r="X62" i="15"/>
  <c r="Z62" i="15"/>
  <c r="Y62" i="15"/>
  <c r="AA62" i="15"/>
  <c r="AB62" i="15"/>
  <c r="AC62" i="15"/>
  <c r="AD62" i="15"/>
  <c r="W63" i="15"/>
  <c r="X63" i="15"/>
  <c r="Z63" i="15"/>
  <c r="Y63" i="15"/>
  <c r="W64" i="15"/>
  <c r="X64" i="15"/>
  <c r="Z64" i="15"/>
  <c r="Y64" i="15"/>
  <c r="AA64" i="15"/>
  <c r="AB64" i="15"/>
  <c r="AC64" i="15"/>
  <c r="AD64" i="15"/>
  <c r="W65" i="15"/>
  <c r="X65" i="15"/>
  <c r="Z65" i="15"/>
  <c r="Y65" i="15"/>
  <c r="W66" i="15"/>
  <c r="X66" i="15"/>
  <c r="Z66" i="15"/>
  <c r="Y66" i="15"/>
  <c r="W67" i="15"/>
  <c r="X67" i="15"/>
  <c r="Z67" i="15"/>
  <c r="Y67" i="15"/>
  <c r="W68" i="15"/>
  <c r="X68" i="15"/>
  <c r="Z68" i="15"/>
  <c r="Y68" i="15"/>
  <c r="W69" i="15"/>
  <c r="X69" i="15"/>
  <c r="Z69" i="15"/>
  <c r="Y69" i="15"/>
  <c r="W70" i="15"/>
  <c r="X70" i="15"/>
  <c r="Z70" i="15"/>
  <c r="Y70" i="15"/>
  <c r="W71" i="15"/>
  <c r="X71" i="15"/>
  <c r="Z71" i="15"/>
  <c r="Y71" i="15"/>
  <c r="W72" i="15"/>
  <c r="X72" i="15"/>
  <c r="Z72" i="15"/>
  <c r="Y72" i="15"/>
  <c r="W73" i="15"/>
  <c r="X73" i="15"/>
  <c r="Z73" i="15"/>
  <c r="Y73" i="15"/>
  <c r="W74" i="15"/>
  <c r="X74" i="15"/>
  <c r="Z74" i="15"/>
  <c r="Y74" i="15"/>
  <c r="W75" i="15"/>
  <c r="X75" i="15"/>
  <c r="Z75" i="15"/>
  <c r="Y75" i="15"/>
  <c r="W76" i="15"/>
  <c r="X76" i="15"/>
  <c r="Z76" i="15"/>
  <c r="Y76" i="15"/>
  <c r="W77" i="15"/>
  <c r="X77" i="15"/>
  <c r="Z77" i="15"/>
  <c r="Y77" i="15"/>
  <c r="W78" i="15"/>
  <c r="X78" i="15"/>
  <c r="Z78" i="15"/>
  <c r="Y78" i="15"/>
  <c r="W79" i="15"/>
  <c r="X79" i="15"/>
  <c r="Z79" i="15"/>
  <c r="Y79" i="15"/>
  <c r="W80" i="15"/>
  <c r="X80" i="15"/>
  <c r="Z80" i="15"/>
  <c r="Y80" i="15"/>
  <c r="W81" i="15"/>
  <c r="X81" i="15"/>
  <c r="Z81" i="15"/>
  <c r="Y81" i="15"/>
  <c r="W82" i="15"/>
  <c r="X82" i="15"/>
  <c r="Z82" i="15"/>
  <c r="Y82" i="15"/>
  <c r="W83" i="15"/>
  <c r="X83" i="15"/>
  <c r="Z83" i="15"/>
  <c r="Y83" i="15"/>
  <c r="W84" i="15"/>
  <c r="X84" i="15"/>
  <c r="Z84" i="15"/>
  <c r="Y84" i="15"/>
  <c r="X50" i="15"/>
  <c r="X51" i="15"/>
  <c r="X49" i="15"/>
  <c r="W51" i="15"/>
  <c r="W50" i="15"/>
  <c r="W49" i="15"/>
  <c r="Y59" i="15"/>
  <c r="Z59" i="15"/>
  <c r="X59" i="15"/>
  <c r="W59" i="15"/>
  <c r="AD58" i="15"/>
  <c r="AC58" i="15"/>
  <c r="AB58" i="15"/>
  <c r="AA58" i="15"/>
  <c r="Z58" i="15"/>
  <c r="X58" i="15"/>
  <c r="W58" i="15"/>
  <c r="Y55" i="15"/>
  <c r="Z55" i="15"/>
  <c r="X55" i="15"/>
  <c r="W55" i="15"/>
  <c r="AD54" i="15"/>
  <c r="AC54" i="15"/>
  <c r="AB54" i="15"/>
  <c r="AA54" i="15"/>
  <c r="Z54" i="15"/>
  <c r="X54" i="15"/>
  <c r="W54" i="15"/>
  <c r="W24" i="15"/>
  <c r="X24" i="15"/>
  <c r="Z24" i="15"/>
  <c r="Y24" i="15"/>
  <c r="W25" i="15"/>
  <c r="X25" i="15"/>
  <c r="Z25" i="15"/>
  <c r="Y25" i="15"/>
  <c r="W26" i="15"/>
  <c r="X26" i="15"/>
  <c r="Z26" i="15"/>
  <c r="Y26" i="15"/>
  <c r="W27" i="15"/>
  <c r="X27" i="15"/>
  <c r="Z27" i="15"/>
  <c r="Y27" i="15"/>
  <c r="W28" i="15"/>
  <c r="X28" i="15"/>
  <c r="Z28" i="15"/>
  <c r="Y28" i="15"/>
  <c r="W29" i="15"/>
  <c r="X29" i="15"/>
  <c r="Z29" i="15"/>
  <c r="Y29" i="15"/>
  <c r="W30" i="15"/>
  <c r="X30" i="15"/>
  <c r="Z30" i="15"/>
  <c r="Y30" i="15"/>
  <c r="W31" i="15"/>
  <c r="X31" i="15"/>
  <c r="Z31" i="15"/>
  <c r="Y31" i="15"/>
  <c r="W32" i="15"/>
  <c r="X32" i="15"/>
  <c r="Z32" i="15"/>
  <c r="Y32" i="15"/>
  <c r="W33" i="15"/>
  <c r="X33" i="15"/>
  <c r="Z33" i="15"/>
  <c r="Y33" i="15"/>
  <c r="W34" i="15"/>
  <c r="X34" i="15"/>
  <c r="Z34" i="15"/>
  <c r="Y34" i="15"/>
  <c r="W35" i="15"/>
  <c r="X35" i="15"/>
  <c r="Z35" i="15"/>
  <c r="Y35" i="15"/>
  <c r="W36" i="15"/>
  <c r="X36" i="15"/>
  <c r="Z36" i="15"/>
  <c r="Y36" i="15"/>
  <c r="W37" i="15"/>
  <c r="X37" i="15"/>
  <c r="Z37" i="15"/>
  <c r="Y37" i="15"/>
  <c r="W38" i="15"/>
  <c r="X38" i="15"/>
  <c r="Z38" i="15"/>
  <c r="Y38" i="15"/>
  <c r="W39" i="15"/>
  <c r="X39" i="15"/>
  <c r="Z39" i="15"/>
  <c r="Y39" i="15"/>
  <c r="W40" i="15"/>
  <c r="X40" i="15"/>
  <c r="Z40" i="15"/>
  <c r="Y40" i="15"/>
  <c r="W41" i="15"/>
  <c r="X41" i="15"/>
  <c r="Z41" i="15"/>
  <c r="Y41" i="15"/>
  <c r="W42" i="15"/>
  <c r="X42" i="15"/>
  <c r="Z42" i="15"/>
  <c r="Y42" i="15"/>
  <c r="W43" i="15"/>
  <c r="X43" i="15"/>
  <c r="Z43" i="15"/>
  <c r="Y43" i="15"/>
  <c r="W44" i="15"/>
  <c r="X44" i="15"/>
  <c r="Z44" i="15"/>
  <c r="Y44" i="15"/>
  <c r="W45" i="15"/>
  <c r="X45" i="15"/>
  <c r="Z45" i="15"/>
  <c r="Y45" i="15"/>
  <c r="Y23" i="15"/>
  <c r="Z23" i="15"/>
  <c r="X23" i="15"/>
  <c r="W23" i="15"/>
  <c r="AD22" i="15"/>
  <c r="AC22" i="15"/>
  <c r="AB22" i="15"/>
  <c r="AA22" i="15"/>
  <c r="Z22" i="15"/>
  <c r="X22" i="15"/>
  <c r="W22" i="15"/>
  <c r="Y19" i="15"/>
  <c r="Y8" i="15"/>
  <c r="Y9" i="15"/>
  <c r="Y10" i="15"/>
  <c r="Y11" i="15"/>
  <c r="Y12" i="15"/>
  <c r="Y13" i="15"/>
  <c r="Y14" i="15"/>
  <c r="Y15" i="15"/>
  <c r="Y16" i="15"/>
  <c r="Y17" i="15"/>
  <c r="Y18" i="15"/>
  <c r="Y7" i="15"/>
  <c r="W7" i="15"/>
  <c r="X7" i="15"/>
  <c r="Z7" i="15"/>
  <c r="W8" i="15"/>
  <c r="X8" i="15"/>
  <c r="Z8" i="15"/>
  <c r="W9" i="15"/>
  <c r="X9" i="15"/>
  <c r="Z9" i="15"/>
  <c r="W10" i="15"/>
  <c r="X10" i="15"/>
  <c r="Z10" i="15"/>
  <c r="W11" i="15"/>
  <c r="X11" i="15"/>
  <c r="Z11" i="15"/>
  <c r="W12" i="15"/>
  <c r="X12" i="15"/>
  <c r="Z12" i="15"/>
  <c r="W13" i="15"/>
  <c r="X13" i="15"/>
  <c r="Z13" i="15"/>
  <c r="W14" i="15"/>
  <c r="X14" i="15"/>
  <c r="Z14" i="15"/>
  <c r="W15" i="15"/>
  <c r="X15" i="15"/>
  <c r="Z15" i="15"/>
  <c r="W16" i="15"/>
  <c r="X16" i="15"/>
  <c r="Z16" i="15"/>
  <c r="W17" i="15"/>
  <c r="X17" i="15"/>
  <c r="Z17" i="15"/>
  <c r="W18" i="15"/>
  <c r="X18" i="15"/>
  <c r="Z18" i="15"/>
  <c r="W19" i="15"/>
  <c r="X19" i="15"/>
  <c r="Z19" i="15"/>
  <c r="AB6" i="15"/>
  <c r="AC6" i="15"/>
  <c r="AD6" i="15"/>
  <c r="AA6" i="15"/>
  <c r="Z6" i="15"/>
  <c r="X6" i="15"/>
  <c r="W6" i="15"/>
  <c r="K7" i="12"/>
  <c r="J7" i="12"/>
  <c r="I7" i="12"/>
  <c r="H7" i="12"/>
  <c r="H27" i="12"/>
  <c r="I27" i="12"/>
  <c r="J27" i="12"/>
  <c r="K27" i="12"/>
  <c r="H31" i="12"/>
  <c r="I31" i="12"/>
  <c r="J31" i="12"/>
  <c r="K31" i="12"/>
  <c r="H43" i="12"/>
  <c r="I43" i="12"/>
  <c r="J43" i="12"/>
  <c r="K43" i="12"/>
  <c r="H45" i="12"/>
  <c r="I45" i="12"/>
  <c r="J45" i="12"/>
  <c r="K45" i="12"/>
  <c r="I125" i="12"/>
  <c r="J125" i="12"/>
  <c r="K125" i="12"/>
  <c r="H125" i="12"/>
  <c r="K103" i="12"/>
  <c r="J103" i="12"/>
  <c r="I103" i="12"/>
  <c r="H103" i="12"/>
  <c r="H131" i="12"/>
  <c r="H130" i="12"/>
  <c r="P159" i="23" l="1"/>
  <c r="Y159" i="23" s="1"/>
  <c r="P158" i="23"/>
  <c r="Y158" i="23" s="1"/>
  <c r="P157" i="23"/>
  <c r="Y157" i="23" s="1"/>
  <c r="P156" i="23"/>
  <c r="Y156" i="23" s="1"/>
  <c r="Q150" i="23"/>
  <c r="P150" i="23"/>
  <c r="O150" i="23"/>
  <c r="Q142" i="23"/>
  <c r="P142" i="23"/>
  <c r="O142" i="23"/>
  <c r="Q140" i="23"/>
  <c r="P140" i="23"/>
  <c r="O140" i="23"/>
  <c r="Q137" i="23"/>
  <c r="P137" i="23"/>
  <c r="O137" i="23"/>
  <c r="Q135" i="23"/>
  <c r="P135" i="23"/>
  <c r="O135" i="23"/>
  <c r="Q134" i="23"/>
  <c r="P134" i="23"/>
  <c r="O134" i="23"/>
  <c r="Q20" i="23"/>
  <c r="P20" i="23"/>
  <c r="O20" i="23"/>
  <c r="Q129" i="23"/>
  <c r="P129" i="23"/>
  <c r="O129" i="23"/>
  <c r="Q128" i="23"/>
  <c r="P128" i="23"/>
  <c r="O128" i="23"/>
  <c r="Q127" i="23"/>
  <c r="P127" i="23"/>
  <c r="O127" i="23"/>
  <c r="Q126" i="23"/>
  <c r="P126" i="23"/>
  <c r="O126" i="23"/>
  <c r="Q136" i="23"/>
  <c r="P136" i="23"/>
  <c r="O136" i="23"/>
  <c r="Q123" i="23"/>
  <c r="P123" i="23"/>
  <c r="O123" i="23"/>
  <c r="Q117" i="23"/>
  <c r="P117" i="23"/>
  <c r="O117" i="23"/>
  <c r="Q116" i="23"/>
  <c r="P116" i="23"/>
  <c r="O116" i="23"/>
  <c r="Q115" i="23"/>
  <c r="P115" i="23"/>
  <c r="O115" i="23"/>
  <c r="Q114" i="23"/>
  <c r="P114" i="23"/>
  <c r="O114" i="23"/>
  <c r="Q121" i="23"/>
  <c r="P121" i="23"/>
  <c r="O121" i="23"/>
  <c r="Q113" i="23"/>
  <c r="P113" i="23"/>
  <c r="O113" i="23"/>
  <c r="Q106" i="23"/>
  <c r="P106" i="23"/>
  <c r="O106" i="23"/>
  <c r="Q104" i="23"/>
  <c r="P104" i="23"/>
  <c r="O104" i="23"/>
  <c r="Q103" i="23"/>
  <c r="P103" i="23"/>
  <c r="O103" i="23"/>
  <c r="Q102" i="23"/>
  <c r="P102" i="23"/>
  <c r="O102" i="23"/>
  <c r="Q101" i="23"/>
  <c r="P101" i="23"/>
  <c r="O101" i="23"/>
  <c r="Q100" i="23"/>
  <c r="P100" i="23"/>
  <c r="O100" i="23"/>
  <c r="Q94" i="23"/>
  <c r="P94" i="23"/>
  <c r="O94" i="23"/>
  <c r="Q92" i="23"/>
  <c r="P92" i="23"/>
  <c r="O92" i="23"/>
  <c r="Q91" i="23"/>
  <c r="P91" i="23"/>
  <c r="O91" i="23"/>
  <c r="Q90" i="23"/>
  <c r="P90" i="23"/>
  <c r="O90" i="23"/>
  <c r="Q89" i="23"/>
  <c r="P89" i="23"/>
  <c r="O89" i="23"/>
  <c r="Q88" i="23"/>
  <c r="P88" i="23"/>
  <c r="O88" i="23"/>
  <c r="Q87" i="23"/>
  <c r="P87" i="23"/>
  <c r="O87" i="23"/>
  <c r="Q86" i="23"/>
  <c r="P86" i="23"/>
  <c r="O86" i="23"/>
  <c r="Q85" i="23"/>
  <c r="P85" i="23"/>
  <c r="O85" i="23"/>
  <c r="Q84" i="23"/>
  <c r="P84" i="23"/>
  <c r="O84" i="23"/>
  <c r="Q83" i="23"/>
  <c r="P83" i="23"/>
  <c r="O83" i="23"/>
  <c r="Q81" i="23"/>
  <c r="P81" i="23"/>
  <c r="O81" i="23"/>
  <c r="Q80" i="23"/>
  <c r="P80" i="23"/>
  <c r="O80" i="23"/>
  <c r="Q79" i="23"/>
  <c r="P79" i="23"/>
  <c r="O79" i="23"/>
  <c r="Q78" i="23"/>
  <c r="P78" i="23"/>
  <c r="O78" i="23"/>
  <c r="Q77" i="23"/>
  <c r="P77" i="23"/>
  <c r="O77" i="23"/>
  <c r="Q76" i="23"/>
  <c r="P76" i="23"/>
  <c r="O76" i="23"/>
  <c r="Q75" i="23"/>
  <c r="P75" i="23"/>
  <c r="O75" i="23"/>
  <c r="Q74" i="23"/>
  <c r="P74" i="23"/>
  <c r="O74" i="23"/>
  <c r="Q73" i="23"/>
  <c r="P73" i="23"/>
  <c r="O73" i="23"/>
  <c r="Q72" i="23"/>
  <c r="P72" i="23"/>
  <c r="O72" i="23"/>
  <c r="Q71" i="23"/>
  <c r="P71" i="23"/>
  <c r="O71" i="23"/>
  <c r="Q70" i="23"/>
  <c r="P70" i="23"/>
  <c r="O70" i="23"/>
  <c r="Q68" i="23"/>
  <c r="P68" i="23"/>
  <c r="O68" i="23"/>
  <c r="Q66" i="23"/>
  <c r="P66" i="23"/>
  <c r="O66" i="23"/>
  <c r="Q62" i="23"/>
  <c r="P62" i="23"/>
  <c r="O62" i="23"/>
  <c r="Q52" i="23"/>
  <c r="P52" i="23"/>
  <c r="O52" i="23"/>
  <c r="Q51" i="23"/>
  <c r="P51" i="23"/>
  <c r="O51" i="23"/>
  <c r="Q50" i="23"/>
  <c r="P50" i="23"/>
  <c r="O50" i="23"/>
  <c r="Q49" i="23"/>
  <c r="P49" i="23"/>
  <c r="O49" i="23"/>
  <c r="Q47" i="23"/>
  <c r="P47" i="23"/>
  <c r="O47" i="23"/>
  <c r="Q46" i="23"/>
  <c r="P46" i="23"/>
  <c r="O46" i="23"/>
  <c r="Q45" i="23"/>
  <c r="P45" i="23"/>
  <c r="O45" i="23"/>
  <c r="Q44" i="23"/>
  <c r="P44" i="23"/>
  <c r="O44" i="23"/>
  <c r="Q43" i="23"/>
  <c r="P43" i="23"/>
  <c r="O43" i="23"/>
  <c r="Q42" i="23"/>
  <c r="P42" i="23"/>
  <c r="O42" i="23"/>
  <c r="Q41" i="23"/>
  <c r="P41" i="23"/>
  <c r="O41" i="23"/>
  <c r="Q40" i="23"/>
  <c r="P40" i="23"/>
  <c r="O40" i="23"/>
  <c r="Q39" i="23"/>
  <c r="P39" i="23"/>
  <c r="O39" i="23"/>
  <c r="Q38" i="23"/>
  <c r="P38" i="23"/>
  <c r="O38" i="23"/>
  <c r="Q37" i="23"/>
  <c r="P37" i="23"/>
  <c r="O37" i="23"/>
  <c r="Q36" i="23"/>
  <c r="P36" i="23"/>
  <c r="O36" i="23"/>
  <c r="Q35" i="23"/>
  <c r="P35" i="23"/>
  <c r="O35" i="23"/>
  <c r="Q34" i="23"/>
  <c r="P34" i="23"/>
  <c r="O34" i="23"/>
  <c r="Q33" i="23"/>
  <c r="P33" i="23"/>
  <c r="O33" i="23"/>
  <c r="Q32" i="23"/>
  <c r="P32" i="23"/>
  <c r="O32" i="23"/>
  <c r="Q31" i="23"/>
  <c r="P31" i="23"/>
  <c r="O31" i="23"/>
  <c r="Q28" i="23"/>
  <c r="P28" i="23"/>
  <c r="O28" i="23"/>
  <c r="Q27" i="23"/>
  <c r="P27" i="23"/>
  <c r="O27" i="23"/>
  <c r="Q26" i="23"/>
  <c r="P26" i="23"/>
  <c r="O26" i="23"/>
  <c r="Q22" i="23"/>
  <c r="P22" i="23"/>
  <c r="O22" i="23"/>
  <c r="Q21" i="23"/>
  <c r="P21" i="23"/>
  <c r="O21" i="23"/>
  <c r="Q19" i="23"/>
  <c r="P19" i="23"/>
  <c r="O19" i="23"/>
  <c r="Q18" i="23"/>
  <c r="P18" i="23"/>
  <c r="O18" i="23"/>
  <c r="Q17" i="23"/>
  <c r="P17" i="23"/>
  <c r="O17" i="23"/>
  <c r="Q16" i="23"/>
  <c r="P16" i="23"/>
  <c r="O16" i="23"/>
  <c r="Q12" i="23"/>
  <c r="P12" i="23"/>
  <c r="O12" i="23"/>
  <c r="Q11" i="23"/>
  <c r="P11" i="23"/>
  <c r="O11" i="23"/>
  <c r="Q10" i="23"/>
  <c r="P10" i="23"/>
  <c r="O10" i="23"/>
  <c r="Q9" i="23"/>
  <c r="P9" i="23"/>
  <c r="O9" i="23"/>
  <c r="Q8" i="23"/>
  <c r="P8" i="23"/>
  <c r="O8" i="23"/>
  <c r="P155" i="22"/>
  <c r="Y155" i="22" s="1"/>
  <c r="P154" i="22"/>
  <c r="Y154" i="22" s="1"/>
  <c r="P153" i="22"/>
  <c r="Y153" i="22" s="1"/>
  <c r="P152" i="22"/>
  <c r="Y152" i="22" s="1"/>
  <c r="Q146" i="22"/>
  <c r="P146" i="22"/>
  <c r="O146" i="22"/>
  <c r="Q138" i="22"/>
  <c r="P138" i="22"/>
  <c r="O138" i="22"/>
  <c r="Q136" i="22"/>
  <c r="P136" i="22"/>
  <c r="O136" i="22"/>
  <c r="Q133" i="22"/>
  <c r="P133" i="22"/>
  <c r="O133" i="22"/>
  <c r="Q131" i="22"/>
  <c r="P131" i="22"/>
  <c r="O131" i="22"/>
  <c r="Q130" i="22"/>
  <c r="P130" i="22"/>
  <c r="O130" i="22"/>
  <c r="Q19" i="22"/>
  <c r="P19" i="22"/>
  <c r="O19" i="22"/>
  <c r="Q125" i="22"/>
  <c r="P125" i="22"/>
  <c r="O125" i="22"/>
  <c r="Q124" i="22"/>
  <c r="P124" i="22"/>
  <c r="O124" i="22"/>
  <c r="Q123" i="22"/>
  <c r="P123" i="22"/>
  <c r="O123" i="22"/>
  <c r="Q122" i="22"/>
  <c r="P122" i="22"/>
  <c r="O122" i="22"/>
  <c r="Q132" i="22"/>
  <c r="P132" i="22"/>
  <c r="O132" i="22"/>
  <c r="Q120" i="22"/>
  <c r="P120" i="22"/>
  <c r="O120" i="22"/>
  <c r="Q115" i="22"/>
  <c r="P115" i="22"/>
  <c r="O115" i="22"/>
  <c r="Q114" i="22"/>
  <c r="P114" i="22"/>
  <c r="O114" i="22"/>
  <c r="Q113" i="22"/>
  <c r="P113" i="22"/>
  <c r="O113" i="22"/>
  <c r="Q112" i="22"/>
  <c r="P112" i="22"/>
  <c r="O112" i="22"/>
  <c r="Q119" i="22"/>
  <c r="P119" i="22"/>
  <c r="O119" i="22"/>
  <c r="Q111" i="22"/>
  <c r="P111" i="22"/>
  <c r="O111" i="22"/>
  <c r="Q104" i="22"/>
  <c r="P104" i="22"/>
  <c r="O104" i="22"/>
  <c r="Q102" i="22"/>
  <c r="P102" i="22"/>
  <c r="O102" i="22"/>
  <c r="Q101" i="22"/>
  <c r="P101" i="22"/>
  <c r="O101" i="22"/>
  <c r="Q100" i="22"/>
  <c r="P100" i="22"/>
  <c r="O100" i="22"/>
  <c r="Q99" i="22"/>
  <c r="P99" i="22"/>
  <c r="O99" i="22"/>
  <c r="Q98" i="22"/>
  <c r="P98" i="22"/>
  <c r="O98" i="22"/>
  <c r="Q92" i="22"/>
  <c r="P92" i="22"/>
  <c r="O92" i="22"/>
  <c r="Q91" i="22"/>
  <c r="P91" i="22"/>
  <c r="O91" i="22"/>
  <c r="Q90" i="22"/>
  <c r="P90" i="22"/>
  <c r="O90" i="22"/>
  <c r="Q89" i="22"/>
  <c r="P89" i="22"/>
  <c r="O89" i="22"/>
  <c r="Q88" i="22"/>
  <c r="P88" i="22"/>
  <c r="O88" i="22"/>
  <c r="Q87" i="22"/>
  <c r="P87" i="22"/>
  <c r="O87" i="22"/>
  <c r="Q86" i="22"/>
  <c r="P86" i="22"/>
  <c r="O86" i="22"/>
  <c r="Q85" i="22"/>
  <c r="P85" i="22"/>
  <c r="O85" i="22"/>
  <c r="Q84" i="22"/>
  <c r="P84" i="22"/>
  <c r="O84" i="22"/>
  <c r="Q83" i="22"/>
  <c r="P83" i="22"/>
  <c r="O83" i="22"/>
  <c r="Q82" i="22"/>
  <c r="P82" i="22"/>
  <c r="O82" i="22"/>
  <c r="Q81" i="22"/>
  <c r="P81" i="22"/>
  <c r="O81" i="22"/>
  <c r="Q79" i="22"/>
  <c r="P79" i="22"/>
  <c r="O79" i="22"/>
  <c r="Q78" i="22"/>
  <c r="P78" i="22"/>
  <c r="O78" i="22"/>
  <c r="Q77" i="22"/>
  <c r="P77" i="22"/>
  <c r="O77" i="22"/>
  <c r="Q76" i="22"/>
  <c r="P76" i="22"/>
  <c r="O76" i="22"/>
  <c r="Q75" i="22"/>
  <c r="P75" i="22"/>
  <c r="O75" i="22"/>
  <c r="Q74" i="22"/>
  <c r="P74" i="22"/>
  <c r="O74" i="22"/>
  <c r="Q73" i="22"/>
  <c r="P73" i="22"/>
  <c r="O73" i="22"/>
  <c r="Q72" i="22"/>
  <c r="P72" i="22"/>
  <c r="O72" i="22"/>
  <c r="Q71" i="22"/>
  <c r="P71" i="22"/>
  <c r="O71" i="22"/>
  <c r="Q70" i="22"/>
  <c r="P70" i="22"/>
  <c r="O70" i="22"/>
  <c r="Q69" i="22"/>
  <c r="P69" i="22"/>
  <c r="O69" i="22"/>
  <c r="Q68" i="22"/>
  <c r="P68" i="22"/>
  <c r="O68" i="22"/>
  <c r="Q66" i="22"/>
  <c r="P66" i="22"/>
  <c r="O66" i="22"/>
  <c r="Q65" i="22"/>
  <c r="P65" i="22"/>
  <c r="O65" i="22"/>
  <c r="Q61" i="22"/>
  <c r="P61" i="22"/>
  <c r="O61" i="22"/>
  <c r="Q51" i="22"/>
  <c r="P51" i="22"/>
  <c r="O51" i="22"/>
  <c r="Q50" i="22"/>
  <c r="P50" i="22"/>
  <c r="O50" i="22"/>
  <c r="Q49" i="22"/>
  <c r="P49" i="22"/>
  <c r="O49" i="22"/>
  <c r="Q48" i="22"/>
  <c r="P48" i="22"/>
  <c r="O48" i="22"/>
  <c r="Q46" i="22"/>
  <c r="P46" i="22"/>
  <c r="O46" i="22"/>
  <c r="Q45" i="22"/>
  <c r="P45" i="22"/>
  <c r="O45" i="22"/>
  <c r="Q44" i="22"/>
  <c r="P44" i="22"/>
  <c r="O44" i="22"/>
  <c r="Q43" i="22"/>
  <c r="P43" i="22"/>
  <c r="O43" i="22"/>
  <c r="Q42" i="22"/>
  <c r="P42" i="22"/>
  <c r="O42" i="22"/>
  <c r="Q41" i="22"/>
  <c r="P41" i="22"/>
  <c r="O41" i="22"/>
  <c r="Q40" i="22"/>
  <c r="P40" i="22"/>
  <c r="O40" i="22"/>
  <c r="Q39" i="22"/>
  <c r="P39" i="22"/>
  <c r="O39" i="22"/>
  <c r="Q38" i="22"/>
  <c r="P38" i="22"/>
  <c r="O38" i="22"/>
  <c r="Q37" i="22"/>
  <c r="P37" i="22"/>
  <c r="O37" i="22"/>
  <c r="Q36" i="22"/>
  <c r="P36" i="22"/>
  <c r="O36" i="22"/>
  <c r="Q35" i="22"/>
  <c r="P35" i="22"/>
  <c r="O35" i="22"/>
  <c r="Q34" i="22"/>
  <c r="P34" i="22"/>
  <c r="O34" i="22"/>
  <c r="Q33" i="22"/>
  <c r="P33" i="22"/>
  <c r="O33" i="22"/>
  <c r="Q32" i="22"/>
  <c r="P32" i="22"/>
  <c r="O32" i="22"/>
  <c r="Q31" i="22"/>
  <c r="P31" i="22"/>
  <c r="O31" i="22"/>
  <c r="Q30" i="22"/>
  <c r="P30" i="22"/>
  <c r="O30" i="22"/>
  <c r="Q27" i="22"/>
  <c r="P27" i="22"/>
  <c r="O27" i="22"/>
  <c r="Q26" i="22"/>
  <c r="P26" i="22"/>
  <c r="O26" i="22"/>
  <c r="Q25" i="22"/>
  <c r="P25" i="22"/>
  <c r="O25" i="22"/>
  <c r="Q21" i="22"/>
  <c r="P21" i="22"/>
  <c r="O21" i="22"/>
  <c r="Q20" i="22"/>
  <c r="P20" i="22"/>
  <c r="O20" i="22"/>
  <c r="Q18" i="22"/>
  <c r="P18" i="22"/>
  <c r="O18" i="22"/>
  <c r="Q17" i="22"/>
  <c r="P17" i="22"/>
  <c r="O17" i="22"/>
  <c r="Q16" i="22"/>
  <c r="P16" i="22"/>
  <c r="O16" i="22"/>
  <c r="Q15" i="22"/>
  <c r="P15" i="22"/>
  <c r="O15" i="22"/>
  <c r="Q14" i="22"/>
  <c r="P14" i="22"/>
  <c r="O14" i="22"/>
  <c r="Q12" i="22"/>
  <c r="P12" i="22"/>
  <c r="O12" i="22"/>
  <c r="Q11" i="22"/>
  <c r="P11" i="22"/>
  <c r="O11" i="22"/>
  <c r="Q10" i="22"/>
  <c r="P10" i="22"/>
  <c r="O10" i="22"/>
  <c r="Q9" i="22"/>
  <c r="P9" i="22"/>
  <c r="O9" i="22"/>
  <c r="Q8" i="22"/>
  <c r="P8" i="22"/>
  <c r="O8" i="22"/>
  <c r="S29" i="24" a="1"/>
  <c r="U122" i="24" a="1"/>
  <c r="S13" i="24" a="1"/>
  <c r="T122" i="24" a="1"/>
  <c r="T13" i="24" a="1"/>
  <c r="U15" i="24" a="1"/>
  <c r="V14" i="24" a="1"/>
  <c r="S124" i="24" a="1"/>
  <c r="T124" i="24" a="1"/>
  <c r="S122" i="24" a="1"/>
  <c r="V13" i="24" a="1"/>
  <c r="T15" i="24" a="1"/>
  <c r="V124" i="24" a="1"/>
  <c r="S14" i="24" a="1"/>
  <c r="S125" i="24" a="1"/>
  <c r="U125" i="24" a="1"/>
  <c r="S15" i="24" a="1"/>
  <c r="V122" i="24" a="1"/>
  <c r="U13" i="24" a="1"/>
  <c r="V15" i="24" a="1"/>
  <c r="U124" i="24" a="1"/>
  <c r="T125" i="24" a="1"/>
  <c r="U14" i="24" a="1"/>
  <c r="V125" i="24" a="1"/>
  <c r="T14" i="24" a="1"/>
  <c r="S30" i="24" a="1"/>
  <c r="U82" i="23" a="1"/>
  <c r="T82" i="23" a="1"/>
  <c r="T30" i="23" a="1"/>
  <c r="R82" i="23" a="1"/>
  <c r="S82" i="23" a="1"/>
  <c r="S30" i="23" a="1"/>
  <c r="U48" i="23" a="1"/>
  <c r="R48" i="23" a="1"/>
  <c r="U30" i="23" a="1"/>
  <c r="T48" i="23" a="1"/>
  <c r="S48" i="23" a="1"/>
  <c r="S30" i="24" l="1"/>
  <c r="T14" i="24"/>
  <c r="V125" i="24"/>
  <c r="U14" i="24"/>
  <c r="T125" i="24"/>
  <c r="U124" i="24"/>
  <c r="V15" i="24"/>
  <c r="U13" i="24"/>
  <c r="V122" i="24"/>
  <c r="S15" i="24"/>
  <c r="U125" i="24"/>
  <c r="S125" i="24"/>
  <c r="S14" i="24"/>
  <c r="V124" i="24"/>
  <c r="T15" i="24"/>
  <c r="V13" i="24"/>
  <c r="S122" i="24"/>
  <c r="T124" i="24"/>
  <c r="S124" i="24"/>
  <c r="V14" i="24"/>
  <c r="U15" i="24"/>
  <c r="T13" i="24"/>
  <c r="T122" i="24"/>
  <c r="S13" i="24"/>
  <c r="U122" i="24"/>
  <c r="S29" i="24"/>
  <c r="U82" i="23"/>
  <c r="R82" i="23"/>
  <c r="T82" i="23"/>
  <c r="S82" i="23"/>
  <c r="U30" i="23"/>
  <c r="T30" i="23"/>
  <c r="S30" i="23"/>
  <c r="R48" i="23"/>
  <c r="S48" i="23"/>
  <c r="T48" i="23"/>
  <c r="U48" i="23"/>
  <c r="P153" i="20"/>
  <c r="Y153" i="20" s="1"/>
  <c r="P152" i="20"/>
  <c r="Y152" i="20" s="1"/>
  <c r="P151" i="20"/>
  <c r="Y151" i="20" s="1"/>
  <c r="P150" i="20"/>
  <c r="Y150" i="20" s="1"/>
  <c r="Q144" i="20"/>
  <c r="P144" i="20"/>
  <c r="O144" i="20"/>
  <c r="Q136" i="20"/>
  <c r="P136" i="20"/>
  <c r="O136" i="20"/>
  <c r="Q134" i="20"/>
  <c r="P134" i="20"/>
  <c r="O134" i="20"/>
  <c r="Q131" i="20"/>
  <c r="P131" i="20"/>
  <c r="O131" i="20"/>
  <c r="Q129" i="20"/>
  <c r="P129" i="20"/>
  <c r="O129" i="20"/>
  <c r="Q128" i="20"/>
  <c r="P128" i="20"/>
  <c r="O128" i="20"/>
  <c r="Q19" i="20"/>
  <c r="P19" i="20"/>
  <c r="O19" i="20"/>
  <c r="Q123" i="20"/>
  <c r="P123" i="20"/>
  <c r="O123" i="20"/>
  <c r="Q122" i="20"/>
  <c r="P122" i="20"/>
  <c r="O122" i="20"/>
  <c r="Q121" i="20"/>
  <c r="P121" i="20"/>
  <c r="O121" i="20"/>
  <c r="Q120" i="20"/>
  <c r="P120" i="20"/>
  <c r="O120" i="20"/>
  <c r="Q130" i="20"/>
  <c r="P130" i="20"/>
  <c r="O130" i="20"/>
  <c r="Q118" i="20"/>
  <c r="P118" i="20"/>
  <c r="O118" i="20"/>
  <c r="Q113" i="20"/>
  <c r="P113" i="20"/>
  <c r="O113" i="20"/>
  <c r="Q112" i="20"/>
  <c r="P112" i="20"/>
  <c r="O112" i="20"/>
  <c r="Q111" i="20"/>
  <c r="P111" i="20"/>
  <c r="O111" i="20"/>
  <c r="Q110" i="20"/>
  <c r="P110" i="20"/>
  <c r="O110" i="20"/>
  <c r="Q117" i="20"/>
  <c r="P117" i="20"/>
  <c r="O117" i="20"/>
  <c r="Q109" i="20"/>
  <c r="P109" i="20"/>
  <c r="O109" i="20"/>
  <c r="Q102" i="20"/>
  <c r="P102" i="20"/>
  <c r="O102" i="20"/>
  <c r="Q100" i="20"/>
  <c r="P100" i="20"/>
  <c r="O100" i="20"/>
  <c r="Q99" i="20"/>
  <c r="P99" i="20"/>
  <c r="O99" i="20"/>
  <c r="Q98" i="20"/>
  <c r="P98" i="20"/>
  <c r="O98" i="20"/>
  <c r="Q97" i="20"/>
  <c r="P97" i="20"/>
  <c r="O97" i="20"/>
  <c r="Q96" i="20"/>
  <c r="P96" i="20"/>
  <c r="O96" i="20"/>
  <c r="Q90" i="20"/>
  <c r="P90" i="20"/>
  <c r="O90" i="20"/>
  <c r="Q89" i="20"/>
  <c r="P89" i="20"/>
  <c r="O89" i="20"/>
  <c r="Q88" i="20"/>
  <c r="P88" i="20"/>
  <c r="O88" i="20"/>
  <c r="Q87" i="20"/>
  <c r="P87" i="20"/>
  <c r="O87" i="20"/>
  <c r="Q86" i="20"/>
  <c r="P86" i="20"/>
  <c r="O86" i="20"/>
  <c r="Q85" i="20"/>
  <c r="P85" i="20"/>
  <c r="O85" i="20"/>
  <c r="Q84" i="20"/>
  <c r="P84" i="20"/>
  <c r="O84" i="20"/>
  <c r="Q101" i="20"/>
  <c r="P101" i="20"/>
  <c r="O101" i="20"/>
  <c r="Q83" i="20"/>
  <c r="P83" i="20"/>
  <c r="O83" i="20"/>
  <c r="Q82" i="20"/>
  <c r="P82" i="20"/>
  <c r="O82" i="20"/>
  <c r="Q81" i="20"/>
  <c r="P81" i="20"/>
  <c r="O81" i="20"/>
  <c r="Q80" i="20"/>
  <c r="P80" i="20"/>
  <c r="O80" i="20"/>
  <c r="Q79" i="20"/>
  <c r="P79" i="20"/>
  <c r="O79" i="20"/>
  <c r="Q78" i="20"/>
  <c r="P78" i="20"/>
  <c r="O78" i="20"/>
  <c r="Q77" i="20"/>
  <c r="P77" i="20"/>
  <c r="O77" i="20"/>
  <c r="Q76" i="20"/>
  <c r="P76" i="20"/>
  <c r="O76" i="20"/>
  <c r="Q75" i="20"/>
  <c r="P75" i="20"/>
  <c r="O75" i="20"/>
  <c r="Q74" i="20"/>
  <c r="P74" i="20"/>
  <c r="O74" i="20"/>
  <c r="Q73" i="20"/>
  <c r="P73" i="20"/>
  <c r="O73" i="20"/>
  <c r="Q72" i="20"/>
  <c r="P72" i="20"/>
  <c r="O72" i="20"/>
  <c r="Q71" i="20"/>
  <c r="P71" i="20"/>
  <c r="O71" i="20"/>
  <c r="Q70" i="20"/>
  <c r="P70" i="20"/>
  <c r="O70" i="20"/>
  <c r="Q69" i="20"/>
  <c r="P69" i="20"/>
  <c r="O69" i="20"/>
  <c r="Q68" i="20"/>
  <c r="P68" i="20"/>
  <c r="O68" i="20"/>
  <c r="Q67" i="20"/>
  <c r="P67" i="20"/>
  <c r="O67" i="20"/>
  <c r="Q65" i="20"/>
  <c r="P65" i="20"/>
  <c r="O65" i="20"/>
  <c r="Q64" i="20"/>
  <c r="P64" i="20"/>
  <c r="O64" i="20"/>
  <c r="Q60" i="20"/>
  <c r="P60" i="20"/>
  <c r="O60" i="20"/>
  <c r="Q50" i="20"/>
  <c r="P50" i="20"/>
  <c r="O50" i="20"/>
  <c r="Q49" i="20"/>
  <c r="P49" i="20"/>
  <c r="O49" i="20"/>
  <c r="Q48" i="20"/>
  <c r="P48" i="20"/>
  <c r="O48" i="20"/>
  <c r="Q47" i="20"/>
  <c r="P47" i="20"/>
  <c r="O47" i="20"/>
  <c r="Q46" i="20"/>
  <c r="P46" i="20"/>
  <c r="O46" i="20"/>
  <c r="Q45" i="20"/>
  <c r="P45" i="20"/>
  <c r="O45" i="20"/>
  <c r="Q44" i="20"/>
  <c r="P44" i="20"/>
  <c r="O44" i="20"/>
  <c r="Q43" i="20"/>
  <c r="P43" i="20"/>
  <c r="O43" i="20"/>
  <c r="Q42" i="20"/>
  <c r="P42" i="20"/>
  <c r="O42" i="20"/>
  <c r="Q41" i="20"/>
  <c r="P41" i="20"/>
  <c r="O41" i="20"/>
  <c r="Q40" i="20"/>
  <c r="P40" i="20"/>
  <c r="O40" i="20"/>
  <c r="Q39" i="20"/>
  <c r="P39" i="20"/>
  <c r="O39" i="20"/>
  <c r="Q38" i="20"/>
  <c r="P38" i="20"/>
  <c r="O38" i="20"/>
  <c r="Q37" i="20"/>
  <c r="P37" i="20"/>
  <c r="O37" i="20"/>
  <c r="Q36" i="20"/>
  <c r="P36" i="20"/>
  <c r="O36" i="20"/>
  <c r="Q35" i="20"/>
  <c r="P35" i="20"/>
  <c r="O35" i="20"/>
  <c r="Q34" i="20"/>
  <c r="P34" i="20"/>
  <c r="O34" i="20"/>
  <c r="Q33" i="20"/>
  <c r="P33" i="20"/>
  <c r="O33" i="20"/>
  <c r="Q32" i="20"/>
  <c r="P32" i="20"/>
  <c r="O32" i="20"/>
  <c r="Q31" i="20"/>
  <c r="P31" i="20"/>
  <c r="O31" i="20"/>
  <c r="Q30" i="20"/>
  <c r="P30" i="20"/>
  <c r="O30" i="20"/>
  <c r="Q29" i="20"/>
  <c r="P29" i="20"/>
  <c r="O29" i="20"/>
  <c r="Q27" i="20"/>
  <c r="P27" i="20"/>
  <c r="O27" i="20"/>
  <c r="Q26" i="20"/>
  <c r="P26" i="20"/>
  <c r="O26" i="20"/>
  <c r="Q25" i="20"/>
  <c r="P25" i="20"/>
  <c r="O25" i="20"/>
  <c r="Q21" i="20"/>
  <c r="P21" i="20"/>
  <c r="O21" i="20"/>
  <c r="Q20" i="20"/>
  <c r="P20" i="20"/>
  <c r="O20" i="20"/>
  <c r="Q18" i="20"/>
  <c r="P18" i="20"/>
  <c r="O18" i="20"/>
  <c r="Q17" i="20"/>
  <c r="P17" i="20"/>
  <c r="O17" i="20"/>
  <c r="Q16" i="20"/>
  <c r="P16" i="20"/>
  <c r="O16" i="20"/>
  <c r="Q15" i="20"/>
  <c r="P15" i="20"/>
  <c r="O15" i="20"/>
  <c r="Q14" i="20"/>
  <c r="P14" i="20"/>
  <c r="O14" i="20"/>
  <c r="Q12" i="20"/>
  <c r="P12" i="20"/>
  <c r="O12" i="20"/>
  <c r="Q11" i="20"/>
  <c r="P11" i="20"/>
  <c r="O11" i="20"/>
  <c r="Q10" i="20"/>
  <c r="P10" i="20"/>
  <c r="O10" i="20"/>
  <c r="Q9" i="20"/>
  <c r="P9" i="20"/>
  <c r="O9" i="20"/>
  <c r="Q8" i="20"/>
  <c r="P8" i="20"/>
  <c r="O8" i="20"/>
  <c r="P149" i="19"/>
  <c r="Y149" i="19" s="1"/>
  <c r="P148" i="19"/>
  <c r="Y148" i="19" s="1"/>
  <c r="P147" i="19"/>
  <c r="Y147" i="19" s="1"/>
  <c r="P146" i="19"/>
  <c r="Y146" i="19" s="1"/>
  <c r="Q140" i="19"/>
  <c r="P140" i="19"/>
  <c r="O140" i="19"/>
  <c r="Q132" i="19"/>
  <c r="P132" i="19"/>
  <c r="O132" i="19"/>
  <c r="Q130" i="19"/>
  <c r="P130" i="19"/>
  <c r="O130" i="19"/>
  <c r="Q127" i="19"/>
  <c r="P127" i="19"/>
  <c r="O127" i="19"/>
  <c r="Q126" i="19"/>
  <c r="P126" i="19"/>
  <c r="O126" i="19"/>
  <c r="Q125" i="19"/>
  <c r="P125" i="19"/>
  <c r="O125" i="19"/>
  <c r="Q121" i="19"/>
  <c r="P121" i="19"/>
  <c r="O121" i="19"/>
  <c r="Q120" i="19"/>
  <c r="P120" i="19"/>
  <c r="O120" i="19"/>
  <c r="Q119" i="19"/>
  <c r="P119" i="19"/>
  <c r="O119" i="19"/>
  <c r="Q118" i="19"/>
  <c r="P118" i="19"/>
  <c r="O118" i="19"/>
  <c r="Q117" i="19"/>
  <c r="P117" i="19"/>
  <c r="O117" i="19"/>
  <c r="Q116" i="19"/>
  <c r="P116" i="19"/>
  <c r="O116" i="19"/>
  <c r="Q114" i="19"/>
  <c r="P114" i="19"/>
  <c r="O114" i="19"/>
  <c r="Q110" i="19"/>
  <c r="P110" i="19"/>
  <c r="O110" i="19"/>
  <c r="Q109" i="19"/>
  <c r="P109" i="19"/>
  <c r="O109" i="19"/>
  <c r="Q108" i="19"/>
  <c r="P108" i="19"/>
  <c r="O108" i="19"/>
  <c r="Q107" i="19"/>
  <c r="P107" i="19"/>
  <c r="O107" i="19"/>
  <c r="Q106" i="19"/>
  <c r="P106" i="19"/>
  <c r="O106" i="19"/>
  <c r="Q105" i="19"/>
  <c r="P105" i="19"/>
  <c r="O105" i="19"/>
  <c r="Q100" i="19"/>
  <c r="P100" i="19"/>
  <c r="O100" i="19"/>
  <c r="Q99" i="19"/>
  <c r="P99" i="19"/>
  <c r="O99" i="19"/>
  <c r="Q98" i="19"/>
  <c r="P98" i="19"/>
  <c r="O98" i="19"/>
  <c r="Q97" i="19"/>
  <c r="P97" i="19"/>
  <c r="O97" i="19"/>
  <c r="Q96" i="19"/>
  <c r="P96" i="19"/>
  <c r="O96" i="19"/>
  <c r="Q95" i="19"/>
  <c r="P95" i="19"/>
  <c r="O95" i="19"/>
  <c r="Q89" i="19"/>
  <c r="P89" i="19"/>
  <c r="O89" i="19"/>
  <c r="Q88" i="19"/>
  <c r="P88" i="19"/>
  <c r="O88" i="19"/>
  <c r="Q87" i="19"/>
  <c r="P87" i="19"/>
  <c r="O87" i="19"/>
  <c r="Q86" i="19"/>
  <c r="P86" i="19"/>
  <c r="O86" i="19"/>
  <c r="Q85" i="19"/>
  <c r="P85" i="19"/>
  <c r="O85" i="19"/>
  <c r="Q84" i="19"/>
  <c r="P84" i="19"/>
  <c r="O84" i="19"/>
  <c r="Q83" i="19"/>
  <c r="P83" i="19"/>
  <c r="O83" i="19"/>
  <c r="Q82" i="19"/>
  <c r="P82" i="19"/>
  <c r="O82" i="19"/>
  <c r="Q81" i="19"/>
  <c r="P81" i="19"/>
  <c r="O81" i="19"/>
  <c r="Q80" i="19"/>
  <c r="P80" i="19"/>
  <c r="O80" i="19"/>
  <c r="Q79" i="19"/>
  <c r="P79" i="19"/>
  <c r="O79" i="19"/>
  <c r="Q78" i="19"/>
  <c r="P78" i="19"/>
  <c r="O78" i="19"/>
  <c r="Q77" i="19"/>
  <c r="P77" i="19"/>
  <c r="O77" i="19"/>
  <c r="Q76" i="19"/>
  <c r="P76" i="19"/>
  <c r="O76" i="19"/>
  <c r="Q75" i="19"/>
  <c r="P75" i="19"/>
  <c r="O75" i="19"/>
  <c r="Q74" i="19"/>
  <c r="P74" i="19"/>
  <c r="O74" i="19"/>
  <c r="Q73" i="19"/>
  <c r="P73" i="19"/>
  <c r="O73" i="19"/>
  <c r="Q72" i="19"/>
  <c r="P72" i="19"/>
  <c r="O72" i="19"/>
  <c r="Q71" i="19"/>
  <c r="P71" i="19"/>
  <c r="O71" i="19"/>
  <c r="Q70" i="19"/>
  <c r="P70" i="19"/>
  <c r="O70" i="19"/>
  <c r="Q69" i="19"/>
  <c r="P69" i="19"/>
  <c r="O69" i="19"/>
  <c r="Q68" i="19"/>
  <c r="P68" i="19"/>
  <c r="O68" i="19"/>
  <c r="Q67" i="19"/>
  <c r="P67" i="19"/>
  <c r="O67" i="19"/>
  <c r="Q66" i="19"/>
  <c r="P66" i="19"/>
  <c r="O66" i="19"/>
  <c r="Q65" i="19"/>
  <c r="P65" i="19"/>
  <c r="O65" i="19"/>
  <c r="Q63" i="19"/>
  <c r="P63" i="19"/>
  <c r="O63" i="19"/>
  <c r="Q62" i="19"/>
  <c r="P62" i="19"/>
  <c r="O62" i="19"/>
  <c r="Q58" i="19"/>
  <c r="P58" i="19"/>
  <c r="O58" i="19"/>
  <c r="Q48" i="19"/>
  <c r="P48" i="19"/>
  <c r="O48" i="19"/>
  <c r="Q47" i="19"/>
  <c r="P47" i="19"/>
  <c r="O47" i="19"/>
  <c r="Q46" i="19"/>
  <c r="P46" i="19"/>
  <c r="O46" i="19"/>
  <c r="Q45" i="19"/>
  <c r="P45" i="19"/>
  <c r="O45" i="19"/>
  <c r="Q44" i="19"/>
  <c r="P44" i="19"/>
  <c r="O44" i="19"/>
  <c r="Q43" i="19"/>
  <c r="P43" i="19"/>
  <c r="O43" i="19"/>
  <c r="Q42" i="19"/>
  <c r="P42" i="19"/>
  <c r="O42" i="19"/>
  <c r="Q41" i="19"/>
  <c r="P41" i="19"/>
  <c r="O41" i="19"/>
  <c r="Q40" i="19"/>
  <c r="P40" i="19"/>
  <c r="O40" i="19"/>
  <c r="Q39" i="19"/>
  <c r="P39" i="19"/>
  <c r="O39" i="19"/>
  <c r="Q38" i="19"/>
  <c r="P38" i="19"/>
  <c r="O38" i="19"/>
  <c r="Q37" i="19"/>
  <c r="P37" i="19"/>
  <c r="O37" i="19"/>
  <c r="Q36" i="19"/>
  <c r="P36" i="19"/>
  <c r="O36" i="19"/>
  <c r="Q35" i="19"/>
  <c r="P35" i="19"/>
  <c r="O35" i="19"/>
  <c r="Q34" i="19"/>
  <c r="P34" i="19"/>
  <c r="O34" i="19"/>
  <c r="Q33" i="19"/>
  <c r="P33" i="19"/>
  <c r="O33" i="19"/>
  <c r="Q32" i="19"/>
  <c r="P32" i="19"/>
  <c r="O32" i="19"/>
  <c r="Q31" i="19"/>
  <c r="P31" i="19"/>
  <c r="O31" i="19"/>
  <c r="Q30" i="19"/>
  <c r="P30" i="19"/>
  <c r="O30" i="19"/>
  <c r="Q29" i="19"/>
  <c r="P29" i="19"/>
  <c r="O29" i="19"/>
  <c r="Q28" i="19"/>
  <c r="P28" i="19"/>
  <c r="O28" i="19"/>
  <c r="Q27" i="19"/>
  <c r="P27" i="19"/>
  <c r="O27" i="19"/>
  <c r="Q25" i="19"/>
  <c r="P25" i="19"/>
  <c r="O25" i="19"/>
  <c r="Q24" i="19"/>
  <c r="P24" i="19"/>
  <c r="O24" i="19"/>
  <c r="Q23" i="19"/>
  <c r="P23" i="19"/>
  <c r="O23" i="19"/>
  <c r="Q19" i="19"/>
  <c r="P19" i="19"/>
  <c r="O19" i="19"/>
  <c r="Q18" i="19"/>
  <c r="P18" i="19"/>
  <c r="O18" i="19"/>
  <c r="Q17" i="19"/>
  <c r="P17" i="19"/>
  <c r="O17" i="19"/>
  <c r="Q16" i="19"/>
  <c r="P16" i="19"/>
  <c r="O16" i="19"/>
  <c r="Q15" i="19"/>
  <c r="P15" i="19"/>
  <c r="O15" i="19"/>
  <c r="Q14" i="19"/>
  <c r="P14" i="19"/>
  <c r="O14" i="19"/>
  <c r="Q13" i="19"/>
  <c r="P13" i="19"/>
  <c r="O13" i="19"/>
  <c r="Q12" i="19"/>
  <c r="P12" i="19"/>
  <c r="O12" i="19"/>
  <c r="Q11" i="19"/>
  <c r="P11" i="19"/>
  <c r="O11" i="19"/>
  <c r="Q10" i="19"/>
  <c r="P10" i="19"/>
  <c r="O10" i="19"/>
  <c r="Q9" i="19"/>
  <c r="P9" i="19"/>
  <c r="O9" i="19"/>
  <c r="Q8" i="19"/>
  <c r="P8" i="19"/>
  <c r="O8" i="19"/>
  <c r="P149" i="18"/>
  <c r="Y149" i="18" s="1"/>
  <c r="P148" i="18"/>
  <c r="Y148" i="18" s="1"/>
  <c r="P147" i="18"/>
  <c r="Y147" i="18" s="1"/>
  <c r="P146" i="18"/>
  <c r="Y146" i="18" s="1"/>
  <c r="Q140" i="18"/>
  <c r="P140" i="18"/>
  <c r="O140" i="18"/>
  <c r="Q132" i="18"/>
  <c r="P132" i="18"/>
  <c r="O132" i="18"/>
  <c r="Q131" i="18"/>
  <c r="P131" i="18"/>
  <c r="O131" i="18"/>
  <c r="Q128" i="18"/>
  <c r="P128" i="18"/>
  <c r="O128" i="18"/>
  <c r="Q127" i="18"/>
  <c r="P127" i="18"/>
  <c r="O127" i="18"/>
  <c r="Q126" i="18"/>
  <c r="P126" i="18"/>
  <c r="O126" i="18"/>
  <c r="Q122" i="18"/>
  <c r="P122" i="18"/>
  <c r="O122" i="18"/>
  <c r="Q121" i="18"/>
  <c r="P121" i="18"/>
  <c r="O121" i="18"/>
  <c r="Q120" i="18"/>
  <c r="P120" i="18"/>
  <c r="O120" i="18"/>
  <c r="Q119" i="18"/>
  <c r="P119" i="18"/>
  <c r="O119" i="18"/>
  <c r="Q118" i="18"/>
  <c r="P118" i="18"/>
  <c r="O118" i="18"/>
  <c r="Q117" i="18"/>
  <c r="P117" i="18"/>
  <c r="O117" i="18"/>
  <c r="Q115" i="18"/>
  <c r="P115" i="18"/>
  <c r="O115" i="18"/>
  <c r="Q111" i="18"/>
  <c r="P111" i="18"/>
  <c r="O111" i="18"/>
  <c r="Q110" i="18"/>
  <c r="P110" i="18"/>
  <c r="O110" i="18"/>
  <c r="Q109" i="18"/>
  <c r="P109" i="18"/>
  <c r="O109" i="18"/>
  <c r="Q108" i="18"/>
  <c r="P108" i="18"/>
  <c r="O108" i="18"/>
  <c r="Q107" i="18"/>
  <c r="P107" i="18"/>
  <c r="O107" i="18"/>
  <c r="Q106" i="18"/>
  <c r="P106" i="18"/>
  <c r="O106" i="18"/>
  <c r="Q101" i="18"/>
  <c r="P101" i="18"/>
  <c r="O101" i="18"/>
  <c r="Q100" i="18"/>
  <c r="P100" i="18"/>
  <c r="O100" i="18"/>
  <c r="Q99" i="18"/>
  <c r="P99" i="18"/>
  <c r="O99" i="18"/>
  <c r="Q98" i="18"/>
  <c r="P98" i="18"/>
  <c r="O98" i="18"/>
  <c r="Q97" i="18"/>
  <c r="P97" i="18"/>
  <c r="O97" i="18"/>
  <c r="Q96" i="18"/>
  <c r="P96" i="18"/>
  <c r="O96" i="18"/>
  <c r="Q90" i="18"/>
  <c r="P90" i="18"/>
  <c r="O90" i="18"/>
  <c r="Q89" i="18"/>
  <c r="P89" i="18"/>
  <c r="O89" i="18"/>
  <c r="Q88" i="18"/>
  <c r="P88" i="18"/>
  <c r="O88" i="18"/>
  <c r="Q87" i="18"/>
  <c r="P87" i="18"/>
  <c r="O87" i="18"/>
  <c r="Q86" i="18"/>
  <c r="P86" i="18"/>
  <c r="O86" i="18"/>
  <c r="Q85" i="18"/>
  <c r="P85" i="18"/>
  <c r="O85" i="18"/>
  <c r="Q84" i="18"/>
  <c r="P84" i="18"/>
  <c r="O84" i="18"/>
  <c r="Q83" i="18"/>
  <c r="P83" i="18"/>
  <c r="O83" i="18"/>
  <c r="Q82" i="18"/>
  <c r="P82" i="18"/>
  <c r="O82" i="18"/>
  <c r="Q81" i="18"/>
  <c r="P81" i="18"/>
  <c r="O81" i="18"/>
  <c r="Q80" i="18"/>
  <c r="P80" i="18"/>
  <c r="O80" i="18"/>
  <c r="Q79" i="18"/>
  <c r="P79" i="18"/>
  <c r="O79" i="18"/>
  <c r="Q78" i="18"/>
  <c r="P78" i="18"/>
  <c r="O78" i="18"/>
  <c r="Q77" i="18"/>
  <c r="P77" i="18"/>
  <c r="O77" i="18"/>
  <c r="Q76" i="18"/>
  <c r="P76" i="18"/>
  <c r="O76" i="18"/>
  <c r="Q75" i="18"/>
  <c r="P75" i="18"/>
  <c r="O75" i="18"/>
  <c r="Q74" i="18"/>
  <c r="P74" i="18"/>
  <c r="O74" i="18"/>
  <c r="Q73" i="18"/>
  <c r="P73" i="18"/>
  <c r="O73" i="18"/>
  <c r="Q72" i="18"/>
  <c r="P72" i="18"/>
  <c r="O72" i="18"/>
  <c r="Q71" i="18"/>
  <c r="P71" i="18"/>
  <c r="O71" i="18"/>
  <c r="Q70" i="18"/>
  <c r="P70" i="18"/>
  <c r="O70" i="18"/>
  <c r="Q69" i="18"/>
  <c r="P69" i="18"/>
  <c r="O69" i="18"/>
  <c r="Q68" i="18"/>
  <c r="P68" i="18"/>
  <c r="O68" i="18"/>
  <c r="Q67" i="18"/>
  <c r="P67" i="18"/>
  <c r="O67" i="18"/>
  <c r="Q66" i="18"/>
  <c r="P66" i="18"/>
  <c r="O66" i="18"/>
  <c r="Q65" i="18"/>
  <c r="P65" i="18"/>
  <c r="O65" i="18"/>
  <c r="Q63" i="18"/>
  <c r="P63" i="18"/>
  <c r="O63" i="18"/>
  <c r="Q62" i="18"/>
  <c r="P62" i="18"/>
  <c r="O62" i="18"/>
  <c r="Q93" i="18"/>
  <c r="P93" i="18"/>
  <c r="O93" i="18"/>
  <c r="Q58" i="18"/>
  <c r="P58" i="18"/>
  <c r="O58" i="18"/>
  <c r="Q48" i="18"/>
  <c r="P48" i="18"/>
  <c r="O48" i="18"/>
  <c r="Q47" i="18"/>
  <c r="P47" i="18"/>
  <c r="O47" i="18"/>
  <c r="Q46" i="18"/>
  <c r="P46" i="18"/>
  <c r="O46" i="18"/>
  <c r="Q45" i="18"/>
  <c r="P45" i="18"/>
  <c r="O45" i="18"/>
  <c r="Q44" i="18"/>
  <c r="P44" i="18"/>
  <c r="O44" i="18"/>
  <c r="Q43" i="18"/>
  <c r="P43" i="18"/>
  <c r="O43" i="18"/>
  <c r="Q42" i="18"/>
  <c r="P42" i="18"/>
  <c r="O42" i="18"/>
  <c r="Q41" i="18"/>
  <c r="P41" i="18"/>
  <c r="O41" i="18"/>
  <c r="Q40" i="18"/>
  <c r="P40" i="18"/>
  <c r="O40" i="18"/>
  <c r="Q39" i="18"/>
  <c r="P39" i="18"/>
  <c r="O39" i="18"/>
  <c r="Q38" i="18"/>
  <c r="P38" i="18"/>
  <c r="O38" i="18"/>
  <c r="Q37" i="18"/>
  <c r="P37" i="18"/>
  <c r="O37" i="18"/>
  <c r="Q36" i="18"/>
  <c r="P36" i="18"/>
  <c r="O36" i="18"/>
  <c r="Q35" i="18"/>
  <c r="P35" i="18"/>
  <c r="O35" i="18"/>
  <c r="Q34" i="18"/>
  <c r="P34" i="18"/>
  <c r="O34" i="18"/>
  <c r="Q33" i="18"/>
  <c r="P33" i="18"/>
  <c r="O33" i="18"/>
  <c r="Q32" i="18"/>
  <c r="P32" i="18"/>
  <c r="O32" i="18"/>
  <c r="Q31" i="18"/>
  <c r="P31" i="18"/>
  <c r="O31" i="18"/>
  <c r="Q30" i="18"/>
  <c r="P30" i="18"/>
  <c r="O30" i="18"/>
  <c r="Q29" i="18"/>
  <c r="P29" i="18"/>
  <c r="O29" i="18"/>
  <c r="Q28" i="18"/>
  <c r="P28" i="18"/>
  <c r="O28" i="18"/>
  <c r="Q27" i="18"/>
  <c r="P27" i="18"/>
  <c r="O27" i="18"/>
  <c r="Q25" i="18"/>
  <c r="P25" i="18"/>
  <c r="O25" i="18"/>
  <c r="Q24" i="18"/>
  <c r="P24" i="18"/>
  <c r="O24" i="18"/>
  <c r="Q23" i="18"/>
  <c r="P23" i="18"/>
  <c r="O23" i="18"/>
  <c r="Q19" i="18"/>
  <c r="P19" i="18"/>
  <c r="O19" i="18"/>
  <c r="Q18" i="18"/>
  <c r="P18" i="18"/>
  <c r="O18" i="18"/>
  <c r="Q17" i="18"/>
  <c r="P17" i="18"/>
  <c r="O17" i="18"/>
  <c r="Q16" i="18"/>
  <c r="P16" i="18"/>
  <c r="O16" i="18"/>
  <c r="Q15" i="18"/>
  <c r="P15" i="18"/>
  <c r="O15" i="18"/>
  <c r="Q14" i="18"/>
  <c r="P14" i="18"/>
  <c r="O14" i="18"/>
  <c r="Q13" i="18"/>
  <c r="P13" i="18"/>
  <c r="O13" i="18"/>
  <c r="Q12" i="18"/>
  <c r="P12" i="18"/>
  <c r="O12" i="18"/>
  <c r="Q11" i="18"/>
  <c r="P11" i="18"/>
  <c r="O11" i="18"/>
  <c r="Q10" i="18"/>
  <c r="P10" i="18"/>
  <c r="O10" i="18"/>
  <c r="Q9" i="18"/>
  <c r="P9" i="18"/>
  <c r="O9" i="18"/>
  <c r="Q8" i="18"/>
  <c r="P8" i="18"/>
  <c r="O8" i="18"/>
  <c r="O78" i="17"/>
  <c r="P78" i="17"/>
  <c r="Q78" i="17"/>
  <c r="Q75" i="17"/>
  <c r="P75" i="17"/>
  <c r="O75" i="17"/>
  <c r="S47" i="24" a="1"/>
  <c r="V47" i="24" a="1"/>
  <c r="S64" i="19" a="1"/>
  <c r="U104" i="20" a="1"/>
  <c r="S103" i="22" a="1"/>
  <c r="S105" i="22" a="1"/>
  <c r="R135" i="20" a="1"/>
  <c r="U30" i="24" a="1"/>
  <c r="R19" i="22" a="1"/>
  <c r="S92" i="19" a="1"/>
  <c r="U103" i="22" a="1"/>
  <c r="S135" i="20" a="1"/>
  <c r="U19" i="22" a="1"/>
  <c r="R105" i="22" a="1"/>
  <c r="S81" i="24" a="1"/>
  <c r="U92" i="19" a="1"/>
  <c r="T81" i="24" a="1"/>
  <c r="V81" i="24" a="1"/>
  <c r="R103" i="22" a="1"/>
  <c r="T103" i="22" a="1"/>
  <c r="U64" i="19" a="1"/>
  <c r="S26" i="19" a="1"/>
  <c r="T104" i="20" a="1"/>
  <c r="T92" i="19" a="1"/>
  <c r="U135" i="20" a="1"/>
  <c r="S104" i="20" a="1"/>
  <c r="S19" i="22" a="1"/>
  <c r="T64" i="19" a="1"/>
  <c r="T47" i="24" a="1"/>
  <c r="T105" i="22" a="1"/>
  <c r="U47" i="24" a="1"/>
  <c r="R92" i="19" a="1"/>
  <c r="U81" i="24" a="1"/>
  <c r="T19" i="22" a="1"/>
  <c r="T30" i="24" a="1"/>
  <c r="R104" i="20" a="1"/>
  <c r="T135" i="20" a="1"/>
  <c r="U26" i="19" a="1"/>
  <c r="R64" i="19" a="1"/>
  <c r="U105" i="22" a="1"/>
  <c r="T26" i="19" a="1"/>
  <c r="R26" i="19" a="1"/>
  <c r="V30" i="24" a="1"/>
  <c r="W124" i="24" l="1"/>
  <c r="K124" i="24"/>
  <c r="AE124" i="24"/>
  <c r="AB29" i="24"/>
  <c r="H29" i="24"/>
  <c r="J122" i="24"/>
  <c r="AD122" i="24"/>
  <c r="J125" i="24"/>
  <c r="AD125" i="24"/>
  <c r="H13" i="24"/>
  <c r="AB13" i="24"/>
  <c r="AB15" i="24"/>
  <c r="H15" i="24"/>
  <c r="H125" i="24"/>
  <c r="AB125" i="24"/>
  <c r="AC122" i="24"/>
  <c r="I122" i="24"/>
  <c r="W122" i="24"/>
  <c r="K122" i="24"/>
  <c r="AE122" i="24"/>
  <c r="H124" i="24"/>
  <c r="AB124" i="24"/>
  <c r="I125" i="24"/>
  <c r="AC125" i="24"/>
  <c r="AD13" i="24"/>
  <c r="J13" i="24"/>
  <c r="J15" i="24"/>
  <c r="AD15" i="24"/>
  <c r="AD124" i="24"/>
  <c r="J124" i="24"/>
  <c r="I124" i="24"/>
  <c r="AC124" i="24"/>
  <c r="J14" i="24"/>
  <c r="AD14" i="24"/>
  <c r="H14" i="24"/>
  <c r="AB14" i="24"/>
  <c r="AC13" i="24"/>
  <c r="I13" i="24"/>
  <c r="AE15" i="24"/>
  <c r="W15" i="24"/>
  <c r="K15" i="24"/>
  <c r="AE14" i="24"/>
  <c r="W14" i="24"/>
  <c r="K14" i="24"/>
  <c r="AB122" i="24"/>
  <c r="H122" i="24"/>
  <c r="AE125" i="24"/>
  <c r="K125" i="24"/>
  <c r="W125" i="24"/>
  <c r="AE13" i="24"/>
  <c r="K13" i="24"/>
  <c r="W13" i="24"/>
  <c r="I14" i="24"/>
  <c r="AC14" i="24"/>
  <c r="AC15" i="24"/>
  <c r="I15" i="24"/>
  <c r="H30" i="24"/>
  <c r="AB30" i="24"/>
  <c r="V47" i="24"/>
  <c r="U47" i="24"/>
  <c r="T47" i="24"/>
  <c r="S47" i="24"/>
  <c r="T30" i="24"/>
  <c r="U30" i="24"/>
  <c r="V30" i="24"/>
  <c r="T81" i="24"/>
  <c r="U81" i="24"/>
  <c r="S81" i="24"/>
  <c r="V81" i="24"/>
  <c r="U92" i="19"/>
  <c r="S92" i="19"/>
  <c r="T92" i="19"/>
  <c r="R92" i="19"/>
  <c r="AB82" i="23"/>
  <c r="I82" i="23"/>
  <c r="AC82" i="23"/>
  <c r="J82" i="23"/>
  <c r="H82" i="23"/>
  <c r="AA82" i="23"/>
  <c r="K82" i="23"/>
  <c r="AD82" i="23"/>
  <c r="AB30" i="23"/>
  <c r="I30" i="23"/>
  <c r="J30" i="23"/>
  <c r="AC30" i="23"/>
  <c r="AD30" i="23"/>
  <c r="K30" i="23"/>
  <c r="AD48" i="23"/>
  <c r="K48" i="23"/>
  <c r="J48" i="23"/>
  <c r="AC48" i="23"/>
  <c r="I48" i="23"/>
  <c r="AB48" i="23"/>
  <c r="AA48" i="23"/>
  <c r="H48" i="23"/>
  <c r="U19" i="22"/>
  <c r="S19" i="22"/>
  <c r="T19" i="22"/>
  <c r="R19" i="22"/>
  <c r="R104" i="20"/>
  <c r="S104" i="20"/>
  <c r="U104" i="20"/>
  <c r="T104" i="20"/>
  <c r="R26" i="19"/>
  <c r="S26" i="19"/>
  <c r="U26" i="19"/>
  <c r="T26" i="19"/>
  <c r="T105" i="22"/>
  <c r="R105" i="22"/>
  <c r="U105" i="22"/>
  <c r="S105" i="22"/>
  <c r="S103" i="22"/>
  <c r="U103" i="22"/>
  <c r="R103" i="22"/>
  <c r="T103" i="22"/>
  <c r="T135" i="20"/>
  <c r="R135" i="20"/>
  <c r="U135" i="20"/>
  <c r="S135" i="20"/>
  <c r="R64" i="19"/>
  <c r="S64" i="19"/>
  <c r="T64" i="19"/>
  <c r="U64" i="19"/>
  <c r="J78" i="17"/>
  <c r="I78" i="17"/>
  <c r="H75" i="17"/>
  <c r="K75" i="17"/>
  <c r="J75" i="17"/>
  <c r="I75" i="17"/>
  <c r="H78" i="17"/>
  <c r="K78" i="17"/>
  <c r="Q68" i="17"/>
  <c r="P68" i="17"/>
  <c r="O68" i="17"/>
  <c r="O39" i="17"/>
  <c r="P39" i="17"/>
  <c r="Q39" i="17"/>
  <c r="Q23" i="17"/>
  <c r="O23" i="17"/>
  <c r="P23" i="17"/>
  <c r="H23" i="17"/>
  <c r="I23" i="17"/>
  <c r="J23" i="17"/>
  <c r="K23" i="17"/>
  <c r="P145" i="17"/>
  <c r="Y145" i="17" s="1"/>
  <c r="P144" i="17"/>
  <c r="Y144" i="17" s="1"/>
  <c r="P143" i="17"/>
  <c r="Y143" i="17" s="1"/>
  <c r="P142" i="17"/>
  <c r="Y142" i="17" s="1"/>
  <c r="Q136" i="17"/>
  <c r="P136" i="17"/>
  <c r="O136" i="17"/>
  <c r="Q128" i="17"/>
  <c r="P128" i="17"/>
  <c r="O128" i="17"/>
  <c r="Q127" i="17"/>
  <c r="P127" i="17"/>
  <c r="O127" i="17"/>
  <c r="Q124" i="17"/>
  <c r="P124" i="17"/>
  <c r="O124" i="17"/>
  <c r="Q123" i="17"/>
  <c r="P123" i="17"/>
  <c r="O123" i="17"/>
  <c r="Q122" i="17"/>
  <c r="P122" i="17"/>
  <c r="O122" i="17"/>
  <c r="Q118" i="17"/>
  <c r="P118" i="17"/>
  <c r="O118" i="17"/>
  <c r="Q117" i="17"/>
  <c r="P117" i="17"/>
  <c r="O117" i="17"/>
  <c r="Q116" i="17"/>
  <c r="P116" i="17"/>
  <c r="O116" i="17"/>
  <c r="Q115" i="17"/>
  <c r="P115" i="17"/>
  <c r="O115" i="17"/>
  <c r="Q114" i="17"/>
  <c r="P114" i="17"/>
  <c r="O114" i="17"/>
  <c r="Q113" i="17"/>
  <c r="P113" i="17"/>
  <c r="O113" i="17"/>
  <c r="Q112" i="17"/>
  <c r="P112" i="17"/>
  <c r="O112" i="17"/>
  <c r="Q108" i="17"/>
  <c r="P108" i="17"/>
  <c r="O108" i="17"/>
  <c r="Q107" i="17"/>
  <c r="P107" i="17"/>
  <c r="O107" i="17"/>
  <c r="Q106" i="17"/>
  <c r="P106" i="17"/>
  <c r="O106" i="17"/>
  <c r="Q105" i="17"/>
  <c r="P105" i="17"/>
  <c r="O105" i="17"/>
  <c r="Q104" i="17"/>
  <c r="P104" i="17"/>
  <c r="O104" i="17"/>
  <c r="Q103" i="17"/>
  <c r="P103" i="17"/>
  <c r="O103" i="17"/>
  <c r="Q98" i="17"/>
  <c r="P98" i="17"/>
  <c r="O98" i="17"/>
  <c r="Q97" i="17"/>
  <c r="P97" i="17"/>
  <c r="O97" i="17"/>
  <c r="Q96" i="17"/>
  <c r="P96" i="17"/>
  <c r="O96" i="17"/>
  <c r="Q95" i="17"/>
  <c r="P95" i="17"/>
  <c r="O95" i="17"/>
  <c r="Q94" i="17"/>
  <c r="P94" i="17"/>
  <c r="O94" i="17"/>
  <c r="Q93" i="17"/>
  <c r="P93" i="17"/>
  <c r="O93" i="17"/>
  <c r="Q89" i="17"/>
  <c r="P89" i="17"/>
  <c r="O89" i="17"/>
  <c r="Q88" i="17"/>
  <c r="P88" i="17"/>
  <c r="O88" i="17"/>
  <c r="Q87" i="17"/>
  <c r="P87" i="17"/>
  <c r="O87" i="17"/>
  <c r="Q86" i="17"/>
  <c r="P86" i="17"/>
  <c r="O86" i="17"/>
  <c r="Q85" i="17"/>
  <c r="P85" i="17"/>
  <c r="O85" i="17"/>
  <c r="Q84" i="17"/>
  <c r="P84" i="17"/>
  <c r="O84" i="17"/>
  <c r="Q83" i="17"/>
  <c r="P83" i="17"/>
  <c r="O83" i="17"/>
  <c r="Q82" i="17"/>
  <c r="P82" i="17"/>
  <c r="O82" i="17"/>
  <c r="Q81" i="17"/>
  <c r="P81" i="17"/>
  <c r="O81" i="17"/>
  <c r="Q80" i="17"/>
  <c r="P80" i="17"/>
  <c r="O80" i="17"/>
  <c r="Q79" i="17"/>
  <c r="P79" i="17"/>
  <c r="O79" i="17"/>
  <c r="Q77" i="17"/>
  <c r="P77" i="17"/>
  <c r="O77" i="17"/>
  <c r="Q76" i="17"/>
  <c r="P76" i="17"/>
  <c r="O76" i="17"/>
  <c r="Q74" i="17"/>
  <c r="P74" i="17"/>
  <c r="O74" i="17"/>
  <c r="Q73" i="17"/>
  <c r="P73" i="17"/>
  <c r="O73" i="17"/>
  <c r="Q72" i="17"/>
  <c r="P72" i="17"/>
  <c r="O72" i="17"/>
  <c r="Q71" i="17"/>
  <c r="P71" i="17"/>
  <c r="O71" i="17"/>
  <c r="Q70" i="17"/>
  <c r="P70" i="17"/>
  <c r="O70" i="17"/>
  <c r="Q69" i="17"/>
  <c r="P69" i="17"/>
  <c r="O69" i="17"/>
  <c r="Q67" i="17"/>
  <c r="P67" i="17"/>
  <c r="O67" i="17"/>
  <c r="Q66" i="17"/>
  <c r="P66" i="17"/>
  <c r="O66" i="17"/>
  <c r="Q65" i="17"/>
  <c r="P65" i="17"/>
  <c r="O65" i="17"/>
  <c r="Q64" i="17"/>
  <c r="P64" i="17"/>
  <c r="O64" i="17"/>
  <c r="Q63" i="17"/>
  <c r="P63" i="17"/>
  <c r="O63" i="17"/>
  <c r="Q62" i="17"/>
  <c r="P62" i="17"/>
  <c r="O62" i="17"/>
  <c r="Q61" i="17"/>
  <c r="P61" i="17"/>
  <c r="O61" i="17"/>
  <c r="Q57" i="17"/>
  <c r="P57" i="17"/>
  <c r="O57" i="17"/>
  <c r="Q47" i="17"/>
  <c r="P47" i="17"/>
  <c r="O47" i="17"/>
  <c r="Q46" i="17"/>
  <c r="P46" i="17"/>
  <c r="O46" i="17"/>
  <c r="Q45" i="17"/>
  <c r="P45" i="17"/>
  <c r="O45" i="17"/>
  <c r="Q44" i="17"/>
  <c r="P44" i="17"/>
  <c r="O44" i="17"/>
  <c r="Q43" i="17"/>
  <c r="P43" i="17"/>
  <c r="O43" i="17"/>
  <c r="Q42" i="17"/>
  <c r="P42" i="17"/>
  <c r="O42" i="17"/>
  <c r="Q41" i="17"/>
  <c r="P41" i="17"/>
  <c r="O41" i="17"/>
  <c r="Q40" i="17"/>
  <c r="P40" i="17"/>
  <c r="O40" i="17"/>
  <c r="Q38" i="17"/>
  <c r="P38" i="17"/>
  <c r="O38" i="17"/>
  <c r="Q37" i="17"/>
  <c r="P37" i="17"/>
  <c r="O37" i="17"/>
  <c r="Q36" i="17"/>
  <c r="P36" i="17"/>
  <c r="O36" i="17"/>
  <c r="Q35" i="17"/>
  <c r="P35" i="17"/>
  <c r="O35" i="17"/>
  <c r="Q34" i="17"/>
  <c r="P34" i="17"/>
  <c r="O34" i="17"/>
  <c r="Q33" i="17"/>
  <c r="P33" i="17"/>
  <c r="O33" i="17"/>
  <c r="Q32" i="17"/>
  <c r="P32" i="17"/>
  <c r="O32" i="17"/>
  <c r="Q31" i="17"/>
  <c r="P31" i="17"/>
  <c r="O31" i="17"/>
  <c r="Q30" i="17"/>
  <c r="P30" i="17"/>
  <c r="O30" i="17"/>
  <c r="Q29" i="17"/>
  <c r="P29" i="17"/>
  <c r="O29" i="17"/>
  <c r="Q28" i="17"/>
  <c r="P28" i="17"/>
  <c r="O28" i="17"/>
  <c r="Q27" i="17"/>
  <c r="P27" i="17"/>
  <c r="O27" i="17"/>
  <c r="Q26" i="17"/>
  <c r="P26" i="17"/>
  <c r="O26" i="17"/>
  <c r="Q24" i="17"/>
  <c r="P24" i="17"/>
  <c r="O24" i="17"/>
  <c r="Q22" i="17"/>
  <c r="P22" i="17"/>
  <c r="O22" i="17"/>
  <c r="Q18" i="17"/>
  <c r="P18" i="17"/>
  <c r="O18" i="17"/>
  <c r="Q17" i="17"/>
  <c r="P17" i="17"/>
  <c r="O17" i="17"/>
  <c r="Q16" i="17"/>
  <c r="P16" i="17"/>
  <c r="O16" i="17"/>
  <c r="Q15" i="17"/>
  <c r="P15" i="17"/>
  <c r="O15" i="17"/>
  <c r="Q14" i="17"/>
  <c r="P14" i="17"/>
  <c r="O14" i="17"/>
  <c r="Q13" i="17"/>
  <c r="P13" i="17"/>
  <c r="O13" i="17"/>
  <c r="Q12" i="17"/>
  <c r="P12" i="17"/>
  <c r="O12" i="17"/>
  <c r="Q11" i="17"/>
  <c r="P11" i="17"/>
  <c r="O11" i="17"/>
  <c r="Q10" i="17"/>
  <c r="P10" i="17"/>
  <c r="O10" i="17"/>
  <c r="Q9" i="17"/>
  <c r="P9" i="17"/>
  <c r="O9" i="17"/>
  <c r="Q8" i="17"/>
  <c r="P8" i="17"/>
  <c r="O8" i="17"/>
  <c r="Q7" i="17"/>
  <c r="P7" i="17"/>
  <c r="O7" i="17"/>
  <c r="U74" i="12"/>
  <c r="T64" i="12"/>
  <c r="R62" i="12"/>
  <c r="S124" i="12"/>
  <c r="U57" i="12"/>
  <c r="S66" i="20" a="1"/>
  <c r="R105" i="12"/>
  <c r="T69" i="12"/>
  <c r="T8" i="12"/>
  <c r="T39" i="12"/>
  <c r="S36" i="12"/>
  <c r="T104" i="12"/>
  <c r="R41" i="12"/>
  <c r="T93" i="12"/>
  <c r="T66" i="20" a="1"/>
  <c r="T29" i="12"/>
  <c r="S10" i="12"/>
  <c r="R40" i="12"/>
  <c r="T117" i="12"/>
  <c r="S62" i="12"/>
  <c r="U107" i="12"/>
  <c r="U79" i="12"/>
  <c r="U39" i="12"/>
  <c r="T10" i="12"/>
  <c r="U119" i="12"/>
  <c r="T141" i="12"/>
  <c r="T81" i="12"/>
  <c r="S69" i="12"/>
  <c r="U93" i="12"/>
  <c r="U24" i="12"/>
  <c r="T83" i="12"/>
  <c r="U80" i="12"/>
  <c r="R106" i="12"/>
  <c r="U93" i="20" a="1"/>
  <c r="T67" i="12"/>
  <c r="T18" i="12"/>
  <c r="T38" i="12"/>
  <c r="R28" i="20" a="1"/>
  <c r="S63" i="12"/>
  <c r="R92" i="12"/>
  <c r="S95" i="12"/>
  <c r="R28" i="12"/>
  <c r="S17" i="12"/>
  <c r="T86" i="12"/>
  <c r="T73" i="12"/>
  <c r="U40" i="12"/>
  <c r="T119" i="12"/>
  <c r="R117" i="12"/>
  <c r="T118" i="12"/>
  <c r="R72" i="12"/>
  <c r="T17" i="12"/>
  <c r="T32" i="12"/>
  <c r="R95" i="12"/>
  <c r="U15" i="12"/>
  <c r="R107" i="23" a="1"/>
  <c r="R115" i="12"/>
  <c r="S107" i="23" a="1"/>
  <c r="R76" i="18" a="1"/>
  <c r="S20" i="23" a="1"/>
  <c r="R32" i="12"/>
  <c r="U81" i="12"/>
  <c r="S46" i="12"/>
  <c r="S74" i="12"/>
  <c r="U114" i="12"/>
  <c r="T106" i="12"/>
  <c r="U71" i="12"/>
  <c r="S126" i="12"/>
  <c r="U141" i="12"/>
  <c r="S14" i="12"/>
  <c r="T44" i="12"/>
  <c r="T15" i="12"/>
  <c r="U8" i="12"/>
  <c r="S40" i="18" a="1"/>
  <c r="U95" i="12"/>
  <c r="U65" i="12"/>
  <c r="T94" i="12"/>
  <c r="U38" i="12"/>
  <c r="U70" i="12"/>
  <c r="S32" i="12"/>
  <c r="R85" i="12"/>
  <c r="T78" i="12"/>
  <c r="S76" i="12"/>
  <c r="R76" i="12"/>
  <c r="U42" i="12"/>
  <c r="S18" i="12"/>
  <c r="S42" i="12"/>
  <c r="T68" i="12"/>
  <c r="U104" i="12"/>
  <c r="R39" i="12"/>
  <c r="S67" i="12"/>
  <c r="R94" i="12"/>
  <c r="T85" i="12"/>
  <c r="S12" i="12"/>
  <c r="T107" i="23" a="1"/>
  <c r="R79" i="18" a="1"/>
  <c r="T107" i="12"/>
  <c r="T114" i="12"/>
  <c r="T34" i="12"/>
  <c r="R97" i="12"/>
  <c r="S114" i="12"/>
  <c r="T95" i="12"/>
  <c r="R82" i="12"/>
  <c r="U113" i="12"/>
  <c r="U86" i="12"/>
  <c r="R137" i="22" a="1"/>
  <c r="R114" i="12"/>
  <c r="R38" i="12"/>
  <c r="T66" i="12"/>
  <c r="U75" i="12"/>
  <c r="U77" i="12"/>
  <c r="U68" i="12"/>
  <c r="U17" i="12"/>
  <c r="U124" i="12"/>
  <c r="S118" i="12"/>
  <c r="U63" i="12"/>
  <c r="R52" i="12"/>
  <c r="U18" i="12"/>
  <c r="R106" i="22" a="1"/>
  <c r="S70" i="12"/>
  <c r="S9" i="12"/>
  <c r="R141" i="12"/>
  <c r="U9" i="12"/>
  <c r="T137" i="22" a="1"/>
  <c r="T93" i="20" a="1"/>
  <c r="T113" i="12"/>
  <c r="R66" i="12"/>
  <c r="S68" i="12"/>
  <c r="R126" i="12"/>
  <c r="T42" i="12"/>
  <c r="R107" i="12"/>
  <c r="S8" i="12"/>
  <c r="U33" i="12"/>
  <c r="R29" i="12"/>
  <c r="T35" i="12"/>
  <c r="R75" i="12"/>
  <c r="U69" i="12"/>
  <c r="R108" i="12"/>
  <c r="U11" i="12"/>
  <c r="R67" i="12"/>
  <c r="S28" i="20" a="1"/>
  <c r="S78" i="12"/>
  <c r="T106" i="22" a="1"/>
  <c r="R50" i="12"/>
  <c r="T71" i="12"/>
  <c r="T13" i="12"/>
  <c r="R118" i="12"/>
  <c r="S87" i="12"/>
  <c r="U118" i="12"/>
  <c r="T70" i="12"/>
  <c r="R42" i="12"/>
  <c r="U35" i="12"/>
  <c r="S83" i="12"/>
  <c r="S107" i="12"/>
  <c r="T33" i="12"/>
  <c r="S113" i="12"/>
  <c r="T40" i="12"/>
  <c r="R17" i="12"/>
  <c r="T28" i="12"/>
  <c r="S40" i="12"/>
  <c r="R105" i="23" a="1"/>
  <c r="T24" i="18" a="1"/>
  <c r="U116" i="12"/>
  <c r="U105" i="12"/>
  <c r="R69" i="12"/>
  <c r="T12" i="12"/>
  <c r="T97" i="12"/>
  <c r="T24" i="12"/>
  <c r="T63" i="12"/>
  <c r="U97" i="12"/>
  <c r="S64" i="12"/>
  <c r="S57" i="12"/>
  <c r="T11" i="12"/>
  <c r="U106" i="22" a="1"/>
  <c r="U115" i="12"/>
  <c r="S84" i="12"/>
  <c r="U28" i="12"/>
  <c r="S106" i="22" a="1"/>
  <c r="S141" i="12"/>
  <c r="R8" i="12"/>
  <c r="S29" i="12"/>
  <c r="R16" i="12"/>
  <c r="U126" i="12"/>
  <c r="U10" i="12"/>
  <c r="R37" i="12"/>
  <c r="U34" i="12"/>
  <c r="S37" i="12"/>
  <c r="R93" i="12"/>
  <c r="S33" i="12"/>
  <c r="S77" i="12"/>
  <c r="S116" i="12"/>
  <c r="U76" i="12"/>
  <c r="R70" i="12"/>
  <c r="S82" i="12"/>
  <c r="R81" i="12"/>
  <c r="U24" i="18" a="1"/>
  <c r="S137" i="22" a="1"/>
  <c r="S41" i="12"/>
  <c r="U73" i="12"/>
  <c r="S86" i="12"/>
  <c r="T72" i="12"/>
  <c r="T75" i="12"/>
  <c r="T76" i="18" a="1"/>
  <c r="R24" i="18" a="1"/>
  <c r="U29" i="12"/>
  <c r="R63" i="12"/>
  <c r="U106" i="12"/>
  <c r="T57" i="12"/>
  <c r="R30" i="12"/>
  <c r="T105" i="23" a="1"/>
  <c r="S38" i="12"/>
  <c r="S34" i="12"/>
  <c r="T74" i="12"/>
  <c r="T124" i="12"/>
  <c r="U20" i="23" a="1"/>
  <c r="T30" i="12"/>
  <c r="R66" i="20" a="1"/>
  <c r="T41" i="12"/>
  <c r="U66" i="12"/>
  <c r="R79" i="12"/>
  <c r="R113" i="12"/>
  <c r="U37" i="12"/>
  <c r="R40" i="18" a="1"/>
  <c r="S80" i="12"/>
  <c r="S75" i="12"/>
  <c r="U79" i="18" a="1"/>
  <c r="R84" i="12"/>
  <c r="T14" i="12"/>
  <c r="R71" i="12"/>
  <c r="R12" i="12"/>
  <c r="S24" i="12"/>
  <c r="U16" i="12"/>
  <c r="S115" i="12"/>
  <c r="R9" i="12"/>
  <c r="T16" i="12"/>
  <c r="S117" i="12"/>
  <c r="U40" i="18" a="1"/>
  <c r="T25" i="12"/>
  <c r="T87" i="12"/>
  <c r="U66" i="20" a="1"/>
  <c r="S44" i="12"/>
  <c r="T92" i="12"/>
  <c r="S73" i="12"/>
  <c r="S76" i="18" a="1"/>
  <c r="T115" i="12"/>
  <c r="T77" i="12"/>
  <c r="S79" i="12"/>
  <c r="R24" i="12"/>
  <c r="R77" i="12"/>
  <c r="S108" i="12"/>
  <c r="U78" i="12"/>
  <c r="T20" i="23" a="1"/>
  <c r="U64" i="12"/>
  <c r="R10" i="12"/>
  <c r="R19" i="12"/>
  <c r="U83" i="12"/>
  <c r="R51" i="12"/>
  <c r="U44" i="12"/>
  <c r="U94" i="12"/>
  <c r="S92" i="12"/>
  <c r="R116" i="12"/>
  <c r="R44" i="12"/>
  <c r="S72" i="12"/>
  <c r="U87" i="12"/>
  <c r="T105" i="12"/>
  <c r="R46" i="12"/>
  <c r="U67" i="12"/>
  <c r="T79" i="12"/>
  <c r="U14" i="12"/>
  <c r="S11" i="12"/>
  <c r="T62" i="12"/>
  <c r="S94" i="12"/>
  <c r="U92" i="12"/>
  <c r="R35" i="12"/>
  <c r="R73" i="12"/>
  <c r="R104" i="12"/>
  <c r="S13" i="12"/>
  <c r="T9" i="12"/>
  <c r="R93" i="20" a="1"/>
  <c r="S104" i="12"/>
  <c r="T76" i="12"/>
  <c r="S65" i="12"/>
  <c r="U72" i="12"/>
  <c r="U25" i="12"/>
  <c r="U46" i="12"/>
  <c r="T116" i="12"/>
  <c r="U117" i="12"/>
  <c r="S71" i="12"/>
  <c r="R78" i="12"/>
  <c r="T40" i="18" a="1"/>
  <c r="R80" i="12"/>
  <c r="S119" i="12"/>
  <c r="T36" i="12"/>
  <c r="R20" i="23" a="1"/>
  <c r="U62" i="12"/>
  <c r="S19" i="12"/>
  <c r="R14" i="12"/>
  <c r="R11" i="12"/>
  <c r="T26" i="12"/>
  <c r="U105" i="23" a="1"/>
  <c r="U82" i="12"/>
  <c r="U12" i="12"/>
  <c r="R36" i="12"/>
  <c r="T80" i="12"/>
  <c r="U28" i="20" a="1"/>
  <c r="T65" i="12"/>
  <c r="R65" i="12"/>
  <c r="T46" i="12"/>
  <c r="S106" i="12"/>
  <c r="S39" i="12"/>
  <c r="R86" i="12"/>
  <c r="U108" i="12"/>
  <c r="S28" i="12"/>
  <c r="S25" i="12"/>
  <c r="U26" i="12"/>
  <c r="S35" i="12"/>
  <c r="T37" i="12"/>
  <c r="S16" i="12"/>
  <c r="R87" i="12"/>
  <c r="R18" i="12"/>
  <c r="R25" i="12"/>
  <c r="T84" i="12"/>
  <c r="T82" i="12"/>
  <c r="S93" i="20" a="1"/>
  <c r="R33" i="12"/>
  <c r="S15" i="12"/>
  <c r="S81" i="12"/>
  <c r="R119" i="12"/>
  <c r="T108" i="12"/>
  <c r="U107" i="23" a="1"/>
  <c r="S93" i="12"/>
  <c r="S85" i="12"/>
  <c r="U41" i="12"/>
  <c r="R64" i="12"/>
  <c r="T126" i="12"/>
  <c r="S105" i="23" a="1"/>
  <c r="U36" i="12"/>
  <c r="U19" i="12"/>
  <c r="S24" i="18" a="1"/>
  <c r="R57" i="12"/>
  <c r="T28" i="20" a="1"/>
  <c r="S66" i="12"/>
  <c r="R83" i="12"/>
  <c r="U137" i="22" a="1"/>
  <c r="R68" i="12"/>
  <c r="S79" i="18" a="1"/>
  <c r="R13" i="12"/>
  <c r="U30" i="12"/>
  <c r="S105" i="12"/>
  <c r="U76" i="18" a="1"/>
  <c r="R124" i="12"/>
  <c r="S97" i="12"/>
  <c r="T79" i="18" a="1"/>
  <c r="R26" i="12"/>
  <c r="T19" i="12"/>
  <c r="U85" i="12"/>
  <c r="U13" i="12"/>
  <c r="R15" i="12"/>
  <c r="S30" i="12"/>
  <c r="S26" i="12"/>
  <c r="U32" i="12"/>
  <c r="R74" i="12"/>
  <c r="U84" i="12"/>
  <c r="R34" i="12"/>
  <c r="AF15" i="24" l="1"/>
  <c r="L15" i="24"/>
  <c r="AF13" i="24"/>
  <c r="L13" i="24"/>
  <c r="AF125" i="24"/>
  <c r="L125" i="24"/>
  <c r="L122" i="24"/>
  <c r="AF122" i="24"/>
  <c r="L14" i="24"/>
  <c r="AF14" i="24"/>
  <c r="L124" i="24"/>
  <c r="AF124" i="24"/>
  <c r="W47" i="24"/>
  <c r="W81" i="24"/>
  <c r="W30" i="24"/>
  <c r="K81" i="24"/>
  <c r="AE81" i="24"/>
  <c r="H81" i="24"/>
  <c r="AB81" i="24"/>
  <c r="J81" i="24"/>
  <c r="AD81" i="24"/>
  <c r="AC81" i="24"/>
  <c r="I81" i="24"/>
  <c r="AE30" i="24"/>
  <c r="K30" i="24"/>
  <c r="J30" i="24"/>
  <c r="AD30" i="24"/>
  <c r="AC30" i="24"/>
  <c r="I30" i="24"/>
  <c r="AB47" i="24"/>
  <c r="H47" i="24"/>
  <c r="AC47" i="24"/>
  <c r="I47" i="24"/>
  <c r="AD47" i="24"/>
  <c r="J47" i="24"/>
  <c r="K47" i="24"/>
  <c r="AE47" i="24"/>
  <c r="R93" i="20"/>
  <c r="T93" i="20"/>
  <c r="S93" i="20"/>
  <c r="U93" i="20"/>
  <c r="AA92" i="19"/>
  <c r="H92" i="19"/>
  <c r="AC92" i="19"/>
  <c r="J92" i="19"/>
  <c r="I92" i="19"/>
  <c r="AB92" i="19"/>
  <c r="AD92" i="19"/>
  <c r="K92" i="19"/>
  <c r="S20" i="23"/>
  <c r="U20" i="23"/>
  <c r="R20" i="23"/>
  <c r="T20" i="23"/>
  <c r="AB19" i="22"/>
  <c r="AD19" i="22"/>
  <c r="AA19" i="22"/>
  <c r="AC19" i="22"/>
  <c r="AC104" i="20"/>
  <c r="J104" i="20"/>
  <c r="I104" i="20"/>
  <c r="AB104" i="20"/>
  <c r="K104" i="20"/>
  <c r="AD104" i="20"/>
  <c r="H104" i="20"/>
  <c r="AA104" i="20"/>
  <c r="T28" i="20"/>
  <c r="U28" i="20"/>
  <c r="S28" i="20"/>
  <c r="R28" i="20"/>
  <c r="AC26" i="19"/>
  <c r="J26" i="19"/>
  <c r="K26" i="19"/>
  <c r="AD26" i="19"/>
  <c r="AB26" i="19"/>
  <c r="I26" i="19"/>
  <c r="H26" i="19"/>
  <c r="AA26" i="19"/>
  <c r="U107" i="23"/>
  <c r="R107" i="23"/>
  <c r="T107" i="23"/>
  <c r="S107" i="23"/>
  <c r="K105" i="22"/>
  <c r="AD105" i="22"/>
  <c r="H105" i="22"/>
  <c r="AA105" i="22"/>
  <c r="J105" i="22"/>
  <c r="AC105" i="22"/>
  <c r="I105" i="22"/>
  <c r="AB105" i="22"/>
  <c r="T105" i="23"/>
  <c r="R105" i="23"/>
  <c r="U105" i="23"/>
  <c r="S105" i="23"/>
  <c r="J103" i="22"/>
  <c r="AC103" i="22"/>
  <c r="H103" i="22"/>
  <c r="AA103" i="22"/>
  <c r="K103" i="22"/>
  <c r="AD103" i="22"/>
  <c r="I103" i="22"/>
  <c r="AB103" i="22"/>
  <c r="R137" i="22"/>
  <c r="U137" i="22"/>
  <c r="T137" i="22"/>
  <c r="S137" i="22"/>
  <c r="AA135" i="20"/>
  <c r="H135" i="20"/>
  <c r="K135" i="20"/>
  <c r="AD135" i="20"/>
  <c r="AC135" i="20"/>
  <c r="J135" i="20"/>
  <c r="AB135" i="20"/>
  <c r="I135" i="20"/>
  <c r="S106" i="22"/>
  <c r="T106" i="22"/>
  <c r="U106" i="22"/>
  <c r="R106" i="22"/>
  <c r="U66" i="20"/>
  <c r="T66" i="20"/>
  <c r="S66" i="20"/>
  <c r="R66" i="20"/>
  <c r="K64" i="19"/>
  <c r="J64" i="19"/>
  <c r="I64" i="19"/>
  <c r="H64" i="19"/>
  <c r="H11" i="12"/>
  <c r="J9" i="12"/>
  <c r="I15" i="12"/>
  <c r="J12" i="12"/>
  <c r="K8" i="12"/>
  <c r="H9" i="12"/>
  <c r="I11" i="12"/>
  <c r="I14" i="12"/>
  <c r="J17" i="12"/>
  <c r="J10" i="12"/>
  <c r="K17" i="12"/>
  <c r="K12" i="12"/>
  <c r="K10" i="12"/>
  <c r="J11" i="12"/>
  <c r="K19" i="12"/>
  <c r="K9" i="12"/>
  <c r="I12" i="12"/>
  <c r="J15" i="12"/>
  <c r="J19" i="12"/>
  <c r="J13" i="12"/>
  <c r="I8" i="12"/>
  <c r="H14" i="12"/>
  <c r="J14" i="12"/>
  <c r="H13" i="12"/>
  <c r="I10" i="12"/>
  <c r="H19" i="12"/>
  <c r="J16" i="12"/>
  <c r="K18" i="12"/>
  <c r="K13" i="12"/>
  <c r="H17" i="12"/>
  <c r="I17" i="12"/>
  <c r="H10" i="12"/>
  <c r="K14" i="12"/>
  <c r="H15" i="12"/>
  <c r="I16" i="12"/>
  <c r="J18" i="12"/>
  <c r="J8" i="12"/>
  <c r="I9" i="12"/>
  <c r="I13" i="12"/>
  <c r="H12" i="12"/>
  <c r="I18" i="12"/>
  <c r="I19" i="12"/>
  <c r="H8" i="12"/>
  <c r="K16" i="12"/>
  <c r="K11" i="12"/>
  <c r="H18" i="12"/>
  <c r="K15" i="12"/>
  <c r="H16" i="12"/>
  <c r="H25" i="12"/>
  <c r="J28" i="12"/>
  <c r="J30" i="12"/>
  <c r="K42" i="12"/>
  <c r="J39" i="12"/>
  <c r="I29" i="12"/>
  <c r="H36" i="12"/>
  <c r="J42" i="12"/>
  <c r="I26" i="12"/>
  <c r="J26" i="12"/>
  <c r="K35" i="12"/>
  <c r="J40" i="12"/>
  <c r="I36" i="12"/>
  <c r="K26" i="12"/>
  <c r="J41" i="12"/>
  <c r="I30" i="12"/>
  <c r="K39" i="12"/>
  <c r="K46" i="12"/>
  <c r="J44" i="12"/>
  <c r="K33" i="12"/>
  <c r="H26" i="12"/>
  <c r="J34" i="12"/>
  <c r="K40" i="12"/>
  <c r="I42" i="12"/>
  <c r="J37" i="12"/>
  <c r="K36" i="12"/>
  <c r="H33" i="12"/>
  <c r="K34" i="12"/>
  <c r="I38" i="12"/>
  <c r="H28" i="12"/>
  <c r="I25" i="12"/>
  <c r="J33" i="12"/>
  <c r="H46" i="12"/>
  <c r="K25" i="12"/>
  <c r="K30" i="12"/>
  <c r="I44" i="12"/>
  <c r="I39" i="12"/>
  <c r="J25" i="12"/>
  <c r="I28" i="12"/>
  <c r="I32" i="12"/>
  <c r="H42" i="12"/>
  <c r="J36" i="12"/>
  <c r="I35" i="12"/>
  <c r="H34" i="12"/>
  <c r="K32" i="12"/>
  <c r="J46" i="12"/>
  <c r="H41" i="12"/>
  <c r="H37" i="12"/>
  <c r="H32" i="12"/>
  <c r="H40" i="12"/>
  <c r="H30" i="12"/>
  <c r="K37" i="12"/>
  <c r="H44" i="12"/>
  <c r="J38" i="12"/>
  <c r="J32" i="12"/>
  <c r="K28" i="12"/>
  <c r="I41" i="12"/>
  <c r="I40" i="12"/>
  <c r="I46" i="12"/>
  <c r="H35" i="12"/>
  <c r="H29" i="12"/>
  <c r="K38" i="12"/>
  <c r="K29" i="12"/>
  <c r="H38" i="12"/>
  <c r="I34" i="12"/>
  <c r="J29" i="12"/>
  <c r="I33" i="12"/>
  <c r="I37" i="12"/>
  <c r="H39" i="12"/>
  <c r="J35" i="12"/>
  <c r="K44" i="12"/>
  <c r="K41" i="12"/>
  <c r="I24" i="12"/>
  <c r="J24" i="12"/>
  <c r="K24" i="12"/>
  <c r="H24" i="12"/>
  <c r="I126" i="12"/>
  <c r="K124" i="12"/>
  <c r="J124" i="12"/>
  <c r="I124" i="12"/>
  <c r="J126" i="12"/>
  <c r="K126" i="12"/>
  <c r="H126" i="12"/>
  <c r="H124" i="12"/>
  <c r="J116" i="12"/>
  <c r="H113" i="12"/>
  <c r="K119" i="12"/>
  <c r="I114" i="12"/>
  <c r="K115" i="12"/>
  <c r="H116" i="12"/>
  <c r="H114" i="12"/>
  <c r="J118" i="12"/>
  <c r="J119" i="12"/>
  <c r="I115" i="12"/>
  <c r="K117" i="12"/>
  <c r="K116" i="12"/>
  <c r="I118" i="12"/>
  <c r="J113" i="12"/>
  <c r="K113" i="12"/>
  <c r="K118" i="12"/>
  <c r="J117" i="12"/>
  <c r="H119" i="12"/>
  <c r="H115" i="12"/>
  <c r="I119" i="12"/>
  <c r="I113" i="12"/>
  <c r="H117" i="12"/>
  <c r="I116" i="12"/>
  <c r="H118" i="12"/>
  <c r="I117" i="12"/>
  <c r="J114" i="12"/>
  <c r="J115" i="12"/>
  <c r="K114" i="12"/>
  <c r="K108" i="12"/>
  <c r="K107" i="12"/>
  <c r="I104" i="12"/>
  <c r="J108" i="12"/>
  <c r="H107" i="12"/>
  <c r="I105" i="12"/>
  <c r="K106" i="12"/>
  <c r="J105" i="12"/>
  <c r="H104" i="12"/>
  <c r="K105" i="12"/>
  <c r="I106" i="12"/>
  <c r="K104" i="12"/>
  <c r="H106" i="12"/>
  <c r="H108" i="12"/>
  <c r="J106" i="12"/>
  <c r="I108" i="12"/>
  <c r="I107" i="12"/>
  <c r="J104" i="12"/>
  <c r="H105" i="12"/>
  <c r="J107" i="12"/>
  <c r="H94" i="12"/>
  <c r="H95" i="12" s="1"/>
  <c r="H96" i="12" s="1"/>
  <c r="I97" i="12"/>
  <c r="J93" i="12"/>
  <c r="K97" i="12"/>
  <c r="K94" i="12"/>
  <c r="K95" i="12" s="1"/>
  <c r="K96" i="12" s="1"/>
  <c r="J94" i="12"/>
  <c r="J95" i="12" s="1"/>
  <c r="J96" i="12" s="1"/>
  <c r="I94" i="12"/>
  <c r="I95" i="12" s="1"/>
  <c r="I96" i="12" s="1"/>
  <c r="K93" i="12"/>
  <c r="H97" i="12"/>
  <c r="I93" i="12"/>
  <c r="H93" i="12"/>
  <c r="J97" i="12"/>
  <c r="I92" i="12"/>
  <c r="J92" i="12"/>
  <c r="K92" i="12"/>
  <c r="H92" i="12"/>
  <c r="J62" i="12"/>
  <c r="J63" i="12" s="1"/>
  <c r="J64" i="12" s="1"/>
  <c r="J65" i="12" s="1"/>
  <c r="J66" i="12" s="1"/>
  <c r="J67" i="12" s="1"/>
  <c r="J68" i="12" s="1"/>
  <c r="J69" i="12" s="1"/>
  <c r="J70" i="12" s="1"/>
  <c r="J71" i="12" s="1"/>
  <c r="J72" i="12" s="1"/>
  <c r="J73" i="12" s="1"/>
  <c r="J74" i="12" s="1"/>
  <c r="J75" i="12" s="1"/>
  <c r="J76" i="12" s="1"/>
  <c r="J77" i="12" s="1"/>
  <c r="J78" i="12" s="1"/>
  <c r="J79" i="12" s="1"/>
  <c r="J80" i="12" s="1"/>
  <c r="J81" i="12" s="1"/>
  <c r="J82" i="12" s="1"/>
  <c r="J83" i="12" s="1"/>
  <c r="J84" i="12" s="1"/>
  <c r="J85" i="12" s="1"/>
  <c r="J86" i="12" s="1"/>
  <c r="J87" i="12" s="1"/>
  <c r="K62" i="12"/>
  <c r="K63" i="12" s="1"/>
  <c r="K64" i="12" s="1"/>
  <c r="K65" i="12" s="1"/>
  <c r="K66" i="12" s="1"/>
  <c r="K67" i="12" s="1"/>
  <c r="K68" i="12" s="1"/>
  <c r="K69" i="12" s="1"/>
  <c r="K70" i="12" s="1"/>
  <c r="K71" i="12" s="1"/>
  <c r="K72" i="12" s="1"/>
  <c r="K73" i="12" s="1"/>
  <c r="K74" i="12" s="1"/>
  <c r="K75" i="12" s="1"/>
  <c r="K76" i="12" s="1"/>
  <c r="K77" i="12" s="1"/>
  <c r="K78" i="12" s="1"/>
  <c r="K79" i="12" s="1"/>
  <c r="K80" i="12" s="1"/>
  <c r="K81" i="12" s="1"/>
  <c r="K82" i="12" s="1"/>
  <c r="K83" i="12" s="1"/>
  <c r="K84" i="12" s="1"/>
  <c r="K85" i="12" s="1"/>
  <c r="K86" i="12" s="1"/>
  <c r="K87" i="12" s="1"/>
  <c r="I62" i="12"/>
  <c r="I63" i="12" s="1"/>
  <c r="I64" i="12" s="1"/>
  <c r="I65" i="12" s="1"/>
  <c r="I66" i="12" s="1"/>
  <c r="I67" i="12" s="1"/>
  <c r="I68" i="12" s="1"/>
  <c r="I69" i="12" s="1"/>
  <c r="I70" i="12" s="1"/>
  <c r="I71" i="12" s="1"/>
  <c r="I72" i="12" s="1"/>
  <c r="I73" i="12" s="1"/>
  <c r="I74" i="12" s="1"/>
  <c r="I75" i="12" s="1"/>
  <c r="I76" i="12" s="1"/>
  <c r="I77" i="12" s="1"/>
  <c r="I78" i="12" s="1"/>
  <c r="I79" i="12" s="1"/>
  <c r="I80" i="12" s="1"/>
  <c r="I81" i="12" s="1"/>
  <c r="I82" i="12" s="1"/>
  <c r="I83" i="12" s="1"/>
  <c r="I84" i="12" s="1"/>
  <c r="I85" i="12" s="1"/>
  <c r="I86" i="12" s="1"/>
  <c r="I87" i="12" s="1"/>
  <c r="H62" i="12"/>
  <c r="H63" i="12" s="1"/>
  <c r="H64" i="12" s="1"/>
  <c r="H65" i="12" s="1"/>
  <c r="H66" i="12" s="1"/>
  <c r="H67" i="12" s="1"/>
  <c r="H68" i="12" s="1"/>
  <c r="H69" i="12" s="1"/>
  <c r="H70" i="12" s="1"/>
  <c r="H71" i="12" s="1"/>
  <c r="H72" i="12" s="1"/>
  <c r="H73" i="12" s="1"/>
  <c r="H74" i="12" s="1"/>
  <c r="H75" i="12" s="1"/>
  <c r="H76" i="12" s="1"/>
  <c r="H77" i="12" s="1"/>
  <c r="H78" i="12" s="1"/>
  <c r="H79" i="12" s="1"/>
  <c r="H80" i="12" s="1"/>
  <c r="H81" i="12" s="1"/>
  <c r="H82" i="12" s="1"/>
  <c r="H83" i="12" s="1"/>
  <c r="H84" i="12" s="1"/>
  <c r="H85" i="12" s="1"/>
  <c r="H86" i="12" s="1"/>
  <c r="H87" i="12" s="1"/>
  <c r="I57" i="12"/>
  <c r="K57" i="12"/>
  <c r="J57" i="12"/>
  <c r="H57" i="12"/>
  <c r="K141" i="12"/>
  <c r="I141" i="12"/>
  <c r="J141" i="12"/>
  <c r="H141" i="12"/>
  <c r="R79" i="18"/>
  <c r="S79" i="18"/>
  <c r="T79" i="18"/>
  <c r="U79" i="18"/>
  <c r="R76" i="18"/>
  <c r="S76" i="18"/>
  <c r="T76" i="18"/>
  <c r="U76" i="18"/>
  <c r="R40" i="18"/>
  <c r="S40" i="18"/>
  <c r="AB40" i="18" s="1"/>
  <c r="T40" i="18"/>
  <c r="AC40" i="18" s="1"/>
  <c r="U40" i="18"/>
  <c r="AD40" i="18" s="1"/>
  <c r="R24" i="18"/>
  <c r="S24" i="18"/>
  <c r="T24" i="18"/>
  <c r="U24" i="18"/>
  <c r="K39" i="17"/>
  <c r="J39" i="17"/>
  <c r="H39" i="17"/>
  <c r="I39" i="17"/>
  <c r="H62" i="15"/>
  <c r="H64" i="15"/>
  <c r="K64" i="15"/>
  <c r="I62" i="15"/>
  <c r="I64" i="15"/>
  <c r="J64" i="15"/>
  <c r="J62" i="15"/>
  <c r="K62" i="15"/>
  <c r="A169" i="15"/>
  <c r="Q90" i="4"/>
  <c r="R90" i="4"/>
  <c r="S90" i="4"/>
  <c r="T90" i="4"/>
  <c r="Q91" i="4"/>
  <c r="R91" i="4"/>
  <c r="S91" i="4"/>
  <c r="T91" i="4"/>
  <c r="Q92" i="4"/>
  <c r="R92" i="4"/>
  <c r="S92" i="4"/>
  <c r="T92" i="4"/>
  <c r="P140" i="15"/>
  <c r="Y140" i="15" s="1"/>
  <c r="P139" i="15"/>
  <c r="Y139" i="15" s="1"/>
  <c r="P138" i="15"/>
  <c r="Y138" i="15" s="1"/>
  <c r="P137" i="15"/>
  <c r="Y137" i="15" s="1"/>
  <c r="Q131" i="15"/>
  <c r="P131" i="15"/>
  <c r="O131" i="15"/>
  <c r="Q123" i="15"/>
  <c r="P123" i="15"/>
  <c r="O123" i="15"/>
  <c r="Q122" i="15"/>
  <c r="P122" i="15"/>
  <c r="O122" i="15"/>
  <c r="Q119" i="15"/>
  <c r="P119" i="15"/>
  <c r="O119" i="15"/>
  <c r="Q118" i="15"/>
  <c r="P118" i="15"/>
  <c r="O118" i="15"/>
  <c r="Q117" i="15"/>
  <c r="P117" i="15"/>
  <c r="O117" i="15"/>
  <c r="Q113" i="15"/>
  <c r="P113" i="15"/>
  <c r="O113" i="15"/>
  <c r="Q112" i="15"/>
  <c r="P112" i="15"/>
  <c r="O112" i="15"/>
  <c r="Q111" i="15"/>
  <c r="P111" i="15"/>
  <c r="O111" i="15"/>
  <c r="Q110" i="15"/>
  <c r="P110" i="15"/>
  <c r="O110" i="15"/>
  <c r="Q109" i="15"/>
  <c r="P109" i="15"/>
  <c r="O109" i="15"/>
  <c r="Q108" i="15"/>
  <c r="P108" i="15"/>
  <c r="O108" i="15"/>
  <c r="Q107" i="15"/>
  <c r="P107" i="15"/>
  <c r="O107" i="15"/>
  <c r="Q103" i="15"/>
  <c r="P103" i="15"/>
  <c r="O103" i="15"/>
  <c r="Q102" i="15"/>
  <c r="P102" i="15"/>
  <c r="O102" i="15"/>
  <c r="Q101" i="15"/>
  <c r="P101" i="15"/>
  <c r="O101" i="15"/>
  <c r="Q100" i="15"/>
  <c r="P100" i="15"/>
  <c r="O100" i="15"/>
  <c r="Q99" i="15"/>
  <c r="P99" i="15"/>
  <c r="O99" i="15"/>
  <c r="Q98" i="15"/>
  <c r="P98" i="15"/>
  <c r="O98" i="15"/>
  <c r="Q93" i="15"/>
  <c r="P93" i="15"/>
  <c r="O93" i="15"/>
  <c r="Q92" i="15"/>
  <c r="P92" i="15"/>
  <c r="O92" i="15"/>
  <c r="Q91" i="15"/>
  <c r="P91" i="15"/>
  <c r="O91" i="15"/>
  <c r="Q90" i="15"/>
  <c r="P90" i="15"/>
  <c r="O90" i="15"/>
  <c r="Q89" i="15"/>
  <c r="P89" i="15"/>
  <c r="O89" i="15"/>
  <c r="Q88" i="15"/>
  <c r="P88" i="15"/>
  <c r="O88" i="15"/>
  <c r="Q84" i="15"/>
  <c r="P84" i="15"/>
  <c r="O84" i="15"/>
  <c r="Q83" i="15"/>
  <c r="P83" i="15"/>
  <c r="O83" i="15"/>
  <c r="Q82" i="15"/>
  <c r="P82" i="15"/>
  <c r="O82" i="15"/>
  <c r="Q81" i="15"/>
  <c r="P81" i="15"/>
  <c r="O81" i="15"/>
  <c r="Q80" i="15"/>
  <c r="P80" i="15"/>
  <c r="O80" i="15"/>
  <c r="Q79" i="15"/>
  <c r="P79" i="15"/>
  <c r="O79" i="15"/>
  <c r="Q78" i="15"/>
  <c r="P78" i="15"/>
  <c r="O78" i="15"/>
  <c r="Q77" i="15"/>
  <c r="P77" i="15"/>
  <c r="O77" i="15"/>
  <c r="Q76" i="15"/>
  <c r="P76" i="15"/>
  <c r="O76" i="15"/>
  <c r="Q75" i="15"/>
  <c r="P75" i="15"/>
  <c r="O75" i="15"/>
  <c r="Q74" i="15"/>
  <c r="P74" i="15"/>
  <c r="O74" i="15"/>
  <c r="Q73" i="15"/>
  <c r="P73" i="15"/>
  <c r="O73" i="15"/>
  <c r="Q72" i="15"/>
  <c r="P72" i="15"/>
  <c r="O72" i="15"/>
  <c r="Q71" i="15"/>
  <c r="P71" i="15"/>
  <c r="O71" i="15"/>
  <c r="Q70" i="15"/>
  <c r="P70" i="15"/>
  <c r="O70" i="15"/>
  <c r="Q69" i="15"/>
  <c r="P69" i="15"/>
  <c r="O69" i="15"/>
  <c r="Q68" i="15"/>
  <c r="P68" i="15"/>
  <c r="O68" i="15"/>
  <c r="Q67" i="15"/>
  <c r="P67" i="15"/>
  <c r="O67" i="15"/>
  <c r="Q66" i="15"/>
  <c r="P66" i="15"/>
  <c r="O66" i="15"/>
  <c r="Q65" i="15"/>
  <c r="P65" i="15"/>
  <c r="O65" i="15"/>
  <c r="Q64" i="15"/>
  <c r="P64" i="15"/>
  <c r="O64" i="15"/>
  <c r="Q63" i="15"/>
  <c r="P63" i="15"/>
  <c r="O63" i="15"/>
  <c r="Q62" i="15"/>
  <c r="P62" i="15"/>
  <c r="O62" i="15"/>
  <c r="Q61" i="15"/>
  <c r="P61" i="15"/>
  <c r="O61" i="15"/>
  <c r="Q60" i="15"/>
  <c r="P60" i="15"/>
  <c r="O60" i="15"/>
  <c r="Q59" i="15"/>
  <c r="P59" i="15"/>
  <c r="O59" i="15"/>
  <c r="Q55" i="15"/>
  <c r="P55" i="15"/>
  <c r="O55" i="15"/>
  <c r="Q45" i="15"/>
  <c r="P45" i="15"/>
  <c r="O45" i="15"/>
  <c r="Q44" i="15"/>
  <c r="P44" i="15"/>
  <c r="O44" i="15"/>
  <c r="Q43" i="15"/>
  <c r="P43" i="15"/>
  <c r="O43" i="15"/>
  <c r="Q42" i="15"/>
  <c r="P42" i="15"/>
  <c r="O42" i="15"/>
  <c r="Q41" i="15"/>
  <c r="P41" i="15"/>
  <c r="O41" i="15"/>
  <c r="Q40" i="15"/>
  <c r="P40" i="15"/>
  <c r="O40" i="15"/>
  <c r="Q39" i="15"/>
  <c r="P39" i="15"/>
  <c r="O39" i="15"/>
  <c r="Q38" i="15"/>
  <c r="P38" i="15"/>
  <c r="O38" i="15"/>
  <c r="Q37" i="15"/>
  <c r="P37" i="15"/>
  <c r="O37" i="15"/>
  <c r="Q36" i="15"/>
  <c r="P36" i="15"/>
  <c r="O36" i="15"/>
  <c r="Q35" i="15"/>
  <c r="P35" i="15"/>
  <c r="O35" i="15"/>
  <c r="Q34" i="15"/>
  <c r="P34" i="15"/>
  <c r="O34" i="15"/>
  <c r="Q33" i="15"/>
  <c r="P33" i="15"/>
  <c r="O33" i="15"/>
  <c r="Q32" i="15"/>
  <c r="P32" i="15"/>
  <c r="O32" i="15"/>
  <c r="Q31" i="15"/>
  <c r="P31" i="15"/>
  <c r="O31" i="15"/>
  <c r="Q30" i="15"/>
  <c r="P30" i="15"/>
  <c r="O30" i="15"/>
  <c r="Q29" i="15"/>
  <c r="P29" i="15"/>
  <c r="O29" i="15"/>
  <c r="Q28" i="15"/>
  <c r="P28" i="15"/>
  <c r="O28" i="15"/>
  <c r="Q27" i="15"/>
  <c r="P27" i="15"/>
  <c r="O27" i="15"/>
  <c r="Q26" i="15"/>
  <c r="P26" i="15"/>
  <c r="O26" i="15"/>
  <c r="Q25" i="15"/>
  <c r="P25" i="15"/>
  <c r="O25" i="15"/>
  <c r="Q24" i="15"/>
  <c r="P24" i="15"/>
  <c r="O24" i="15"/>
  <c r="Q23" i="15"/>
  <c r="P23" i="15"/>
  <c r="O23" i="15"/>
  <c r="Q19" i="15"/>
  <c r="P19" i="15"/>
  <c r="O19" i="15"/>
  <c r="Q18" i="15"/>
  <c r="P18" i="15"/>
  <c r="O18" i="15"/>
  <c r="Q17" i="15"/>
  <c r="P17" i="15"/>
  <c r="O17" i="15"/>
  <c r="Q16" i="15"/>
  <c r="P16" i="15"/>
  <c r="O16" i="15"/>
  <c r="Q15" i="15"/>
  <c r="P15" i="15"/>
  <c r="O15" i="15"/>
  <c r="Q14" i="15"/>
  <c r="P14" i="15"/>
  <c r="O14" i="15"/>
  <c r="Q13" i="15"/>
  <c r="P13" i="15"/>
  <c r="O13" i="15"/>
  <c r="Q12" i="15"/>
  <c r="P12" i="15"/>
  <c r="O12" i="15"/>
  <c r="Q11" i="15"/>
  <c r="P11" i="15"/>
  <c r="O11" i="15"/>
  <c r="Q10" i="15"/>
  <c r="P10" i="15"/>
  <c r="O10" i="15"/>
  <c r="Q9" i="15"/>
  <c r="P9" i="15"/>
  <c r="O9" i="15"/>
  <c r="Q8" i="15"/>
  <c r="P8" i="15"/>
  <c r="O8" i="15"/>
  <c r="Q7" i="15"/>
  <c r="P7" i="15"/>
  <c r="O7" i="15"/>
  <c r="P147" i="12"/>
  <c r="P148" i="12"/>
  <c r="P149" i="12"/>
  <c r="P146" i="12"/>
  <c r="Q141" i="12"/>
  <c r="P141" i="12"/>
  <c r="O141" i="12"/>
  <c r="Q131" i="12"/>
  <c r="P131" i="12"/>
  <c r="O131" i="12"/>
  <c r="Q130" i="12"/>
  <c r="P130" i="12"/>
  <c r="O130" i="12"/>
  <c r="Q126" i="12"/>
  <c r="P126" i="12"/>
  <c r="O126" i="12"/>
  <c r="Q125" i="12"/>
  <c r="P125" i="12"/>
  <c r="O125" i="12"/>
  <c r="Q124" i="12"/>
  <c r="P124" i="12"/>
  <c r="O124" i="12"/>
  <c r="O119" i="12"/>
  <c r="P119" i="12"/>
  <c r="Q119" i="12"/>
  <c r="Q118" i="12"/>
  <c r="P118" i="12"/>
  <c r="O118" i="12"/>
  <c r="Q117" i="12"/>
  <c r="P117" i="12"/>
  <c r="O117" i="12"/>
  <c r="Q116" i="12"/>
  <c r="P116" i="12"/>
  <c r="O116" i="12"/>
  <c r="Q115" i="12"/>
  <c r="P115" i="12"/>
  <c r="O115" i="12"/>
  <c r="Q114" i="12"/>
  <c r="P114" i="12"/>
  <c r="O114" i="12"/>
  <c r="Q113" i="12"/>
  <c r="P113" i="12"/>
  <c r="O113" i="12"/>
  <c r="O104" i="12"/>
  <c r="P104" i="12"/>
  <c r="Q104" i="12"/>
  <c r="O105" i="12"/>
  <c r="P105" i="12"/>
  <c r="Q105" i="12"/>
  <c r="O106" i="12"/>
  <c r="P106" i="12"/>
  <c r="Q106" i="12"/>
  <c r="O107" i="12"/>
  <c r="P107" i="12"/>
  <c r="Q107" i="12"/>
  <c r="O108" i="12"/>
  <c r="P108" i="12"/>
  <c r="Q108" i="12"/>
  <c r="Q103" i="12"/>
  <c r="P103" i="12"/>
  <c r="O103" i="12"/>
  <c r="O93" i="12"/>
  <c r="P93" i="12"/>
  <c r="Q93" i="12"/>
  <c r="O94" i="12"/>
  <c r="P94" i="12"/>
  <c r="Q94" i="12"/>
  <c r="O95" i="12"/>
  <c r="P95" i="12"/>
  <c r="Q95" i="12"/>
  <c r="O96" i="12"/>
  <c r="P96" i="12"/>
  <c r="Q96" i="12"/>
  <c r="O97" i="12"/>
  <c r="P97" i="12"/>
  <c r="Q97" i="12"/>
  <c r="Q92" i="12"/>
  <c r="P92" i="12"/>
  <c r="O92" i="12"/>
  <c r="O63" i="12"/>
  <c r="P63" i="12"/>
  <c r="Q63" i="12"/>
  <c r="O64" i="12"/>
  <c r="P64" i="12"/>
  <c r="Q64" i="12"/>
  <c r="O65" i="12"/>
  <c r="P65" i="12"/>
  <c r="Q65" i="12"/>
  <c r="O66" i="12"/>
  <c r="P66" i="12"/>
  <c r="Q66" i="12"/>
  <c r="O67" i="12"/>
  <c r="P67" i="12"/>
  <c r="Q67" i="12"/>
  <c r="O68" i="12"/>
  <c r="P68" i="12"/>
  <c r="Q68" i="12"/>
  <c r="O69" i="12"/>
  <c r="P69" i="12"/>
  <c r="Q69" i="12"/>
  <c r="O70" i="12"/>
  <c r="P70" i="12"/>
  <c r="Q70" i="12"/>
  <c r="O71" i="12"/>
  <c r="P71" i="12"/>
  <c r="Q71" i="12"/>
  <c r="O72" i="12"/>
  <c r="P72" i="12"/>
  <c r="Q72" i="12"/>
  <c r="O73" i="12"/>
  <c r="P73" i="12"/>
  <c r="Q73" i="12"/>
  <c r="O74" i="12"/>
  <c r="P74" i="12"/>
  <c r="Q74" i="12"/>
  <c r="O75" i="12"/>
  <c r="P75" i="12"/>
  <c r="Q75" i="12"/>
  <c r="O76" i="12"/>
  <c r="P76" i="12"/>
  <c r="Q76" i="12"/>
  <c r="O77" i="12"/>
  <c r="P77" i="12"/>
  <c r="Q77" i="12"/>
  <c r="O78" i="12"/>
  <c r="P78" i="12"/>
  <c r="Q78" i="12"/>
  <c r="O79" i="12"/>
  <c r="P79" i="12"/>
  <c r="Q79" i="12"/>
  <c r="O80" i="12"/>
  <c r="P80" i="12"/>
  <c r="Q80" i="12"/>
  <c r="O81" i="12"/>
  <c r="P81" i="12"/>
  <c r="Q81" i="12"/>
  <c r="O82" i="12"/>
  <c r="P82" i="12"/>
  <c r="Q82" i="12"/>
  <c r="O83" i="12"/>
  <c r="P83" i="12"/>
  <c r="Q83" i="12"/>
  <c r="O84" i="12"/>
  <c r="P84" i="12"/>
  <c r="Q84" i="12"/>
  <c r="O85" i="12"/>
  <c r="P85" i="12"/>
  <c r="Q85" i="12"/>
  <c r="O86" i="12"/>
  <c r="P86" i="12"/>
  <c r="Q86" i="12"/>
  <c r="O87" i="12"/>
  <c r="P87" i="12"/>
  <c r="Q87" i="12"/>
  <c r="Q62" i="12"/>
  <c r="P62" i="12"/>
  <c r="O62" i="12"/>
  <c r="Q57" i="12"/>
  <c r="P57" i="12"/>
  <c r="O57" i="12"/>
  <c r="O37" i="12"/>
  <c r="P37" i="12"/>
  <c r="Q37" i="12"/>
  <c r="O38" i="12"/>
  <c r="P38" i="12"/>
  <c r="Q38" i="12"/>
  <c r="O39" i="12"/>
  <c r="P39" i="12"/>
  <c r="Q39" i="12"/>
  <c r="O40" i="12"/>
  <c r="P40" i="12"/>
  <c r="Q40" i="12"/>
  <c r="O41" i="12"/>
  <c r="P41" i="12"/>
  <c r="Q41" i="12"/>
  <c r="O42" i="12"/>
  <c r="P42" i="12"/>
  <c r="Q42" i="12"/>
  <c r="O43" i="12"/>
  <c r="P43" i="12"/>
  <c r="Q43" i="12"/>
  <c r="O44" i="12"/>
  <c r="P44" i="12"/>
  <c r="Q44" i="12"/>
  <c r="O45" i="12"/>
  <c r="P45" i="12"/>
  <c r="Q45" i="12"/>
  <c r="O46" i="12"/>
  <c r="P46" i="12"/>
  <c r="Q46" i="12"/>
  <c r="Q36" i="12"/>
  <c r="P36" i="12"/>
  <c r="O36" i="12"/>
  <c r="Q35" i="12"/>
  <c r="P35" i="12"/>
  <c r="O35" i="12"/>
  <c r="Q34" i="12"/>
  <c r="P34" i="12"/>
  <c r="O34" i="12"/>
  <c r="Q33" i="12"/>
  <c r="P33" i="12"/>
  <c r="O33" i="12"/>
  <c r="Q32" i="12"/>
  <c r="P32" i="12"/>
  <c r="O32" i="12"/>
  <c r="Q31" i="12"/>
  <c r="P31" i="12"/>
  <c r="O31" i="12"/>
  <c r="Q30" i="12"/>
  <c r="P30" i="12"/>
  <c r="O30" i="12"/>
  <c r="Q29" i="12"/>
  <c r="P29" i="12"/>
  <c r="O29" i="12"/>
  <c r="Q28" i="12"/>
  <c r="P28" i="12"/>
  <c r="O28" i="12"/>
  <c r="Q27" i="12"/>
  <c r="P27" i="12"/>
  <c r="O27" i="12"/>
  <c r="Q26" i="12"/>
  <c r="P26" i="12"/>
  <c r="O26" i="12"/>
  <c r="Q25" i="12"/>
  <c r="P25" i="12"/>
  <c r="O25" i="12"/>
  <c r="Q24" i="12"/>
  <c r="P24" i="12"/>
  <c r="O24" i="12"/>
  <c r="O8" i="12"/>
  <c r="P8" i="12"/>
  <c r="Q8" i="12"/>
  <c r="O9" i="12"/>
  <c r="P9" i="12"/>
  <c r="Q9" i="12"/>
  <c r="O10" i="12"/>
  <c r="P10" i="12"/>
  <c r="Q10" i="12"/>
  <c r="O11" i="12"/>
  <c r="P11" i="12"/>
  <c r="Q11" i="12"/>
  <c r="O12" i="12"/>
  <c r="P12" i="12"/>
  <c r="Q12" i="12"/>
  <c r="O13" i="12"/>
  <c r="P13" i="12"/>
  <c r="Q13" i="12"/>
  <c r="O14" i="12"/>
  <c r="P14" i="12"/>
  <c r="Q14" i="12"/>
  <c r="O15" i="12"/>
  <c r="P15" i="12"/>
  <c r="Q15" i="12"/>
  <c r="O16" i="12"/>
  <c r="P16" i="12"/>
  <c r="Q16" i="12"/>
  <c r="O17" i="12"/>
  <c r="P17" i="12"/>
  <c r="Q17" i="12"/>
  <c r="O18" i="12"/>
  <c r="P18" i="12"/>
  <c r="Q18" i="12"/>
  <c r="O19" i="12"/>
  <c r="P19" i="12"/>
  <c r="Q19" i="12"/>
  <c r="M8" i="4"/>
  <c r="Q7" i="12"/>
  <c r="P7" i="12"/>
  <c r="O7" i="12"/>
  <c r="Q160" i="4"/>
  <c r="Q153" i="4"/>
  <c r="Q152" i="4"/>
  <c r="Q140" i="4"/>
  <c r="Q141" i="4"/>
  <c r="Q142" i="4"/>
  <c r="Q139" i="4"/>
  <c r="T134" i="4"/>
  <c r="S134" i="4"/>
  <c r="R134" i="4"/>
  <c r="Q134" i="4"/>
  <c r="P134" i="4"/>
  <c r="O134" i="4"/>
  <c r="N134" i="4"/>
  <c r="T124" i="4"/>
  <c r="S124" i="4"/>
  <c r="R124" i="4"/>
  <c r="Q124" i="4"/>
  <c r="P124" i="4"/>
  <c r="O124" i="4"/>
  <c r="N124" i="4"/>
  <c r="T123" i="4"/>
  <c r="S123" i="4"/>
  <c r="R123" i="4"/>
  <c r="Q123" i="4"/>
  <c r="P123" i="4"/>
  <c r="O123" i="4"/>
  <c r="N123" i="4"/>
  <c r="N119" i="4"/>
  <c r="O119" i="4"/>
  <c r="P119" i="4"/>
  <c r="Q119" i="4"/>
  <c r="R119" i="4"/>
  <c r="S119" i="4"/>
  <c r="T119" i="4"/>
  <c r="T118" i="4"/>
  <c r="S118" i="4"/>
  <c r="R118" i="4"/>
  <c r="Q118" i="4"/>
  <c r="P118" i="4"/>
  <c r="O118" i="4"/>
  <c r="N118" i="4"/>
  <c r="N110" i="4"/>
  <c r="O110" i="4"/>
  <c r="P110" i="4"/>
  <c r="Q110" i="4"/>
  <c r="R110" i="4"/>
  <c r="S110" i="4"/>
  <c r="T110" i="4"/>
  <c r="N111" i="4"/>
  <c r="O111" i="4"/>
  <c r="P111" i="4"/>
  <c r="Q111" i="4"/>
  <c r="R111" i="4"/>
  <c r="S111" i="4"/>
  <c r="T111" i="4"/>
  <c r="N112" i="4"/>
  <c r="O112" i="4"/>
  <c r="P112" i="4"/>
  <c r="Q112" i="4"/>
  <c r="R112" i="4"/>
  <c r="S112" i="4"/>
  <c r="T112" i="4"/>
  <c r="N113" i="4"/>
  <c r="O113" i="4"/>
  <c r="P113" i="4"/>
  <c r="Q113" i="4"/>
  <c r="R113" i="4"/>
  <c r="S113" i="4"/>
  <c r="T113" i="4"/>
  <c r="T109" i="4"/>
  <c r="S109" i="4"/>
  <c r="R109" i="4"/>
  <c r="Q109" i="4"/>
  <c r="P109" i="4"/>
  <c r="O109" i="4"/>
  <c r="N109" i="4"/>
  <c r="T108" i="4"/>
  <c r="S108" i="4"/>
  <c r="R108" i="4"/>
  <c r="Q108" i="4"/>
  <c r="P108" i="4"/>
  <c r="O108" i="4"/>
  <c r="N108" i="4"/>
  <c r="T107" i="4"/>
  <c r="S107" i="4"/>
  <c r="R107" i="4"/>
  <c r="Q107" i="4"/>
  <c r="P107" i="4"/>
  <c r="O107" i="4"/>
  <c r="N107" i="4"/>
  <c r="T106" i="4"/>
  <c r="S106" i="4"/>
  <c r="R106" i="4"/>
  <c r="Q106" i="4"/>
  <c r="P106" i="4"/>
  <c r="O106" i="4"/>
  <c r="N106" i="4"/>
  <c r="T105" i="4"/>
  <c r="S105" i="4"/>
  <c r="R105" i="4"/>
  <c r="Q105" i="4"/>
  <c r="P105" i="4"/>
  <c r="O105" i="4"/>
  <c r="N105" i="4"/>
  <c r="N100" i="4"/>
  <c r="O100" i="4"/>
  <c r="P100" i="4"/>
  <c r="Q100" i="4"/>
  <c r="R100" i="4"/>
  <c r="S100" i="4"/>
  <c r="T100" i="4"/>
  <c r="T99" i="4"/>
  <c r="S99" i="4"/>
  <c r="R99" i="4"/>
  <c r="Q99" i="4"/>
  <c r="P99" i="4"/>
  <c r="O99" i="4"/>
  <c r="N99" i="4"/>
  <c r="T98" i="4"/>
  <c r="S98" i="4"/>
  <c r="R98" i="4"/>
  <c r="Q98" i="4"/>
  <c r="P98" i="4"/>
  <c r="O98" i="4"/>
  <c r="N98" i="4"/>
  <c r="T97" i="4"/>
  <c r="S97" i="4"/>
  <c r="R97" i="4"/>
  <c r="Q97" i="4"/>
  <c r="P97" i="4"/>
  <c r="O97" i="4"/>
  <c r="N97" i="4"/>
  <c r="T96" i="4"/>
  <c r="S96" i="4"/>
  <c r="R96" i="4"/>
  <c r="Q96" i="4"/>
  <c r="P96" i="4"/>
  <c r="O96" i="4"/>
  <c r="N96" i="4"/>
  <c r="N90" i="4"/>
  <c r="O90" i="4"/>
  <c r="P90" i="4"/>
  <c r="N91" i="4"/>
  <c r="O91" i="4"/>
  <c r="P91" i="4"/>
  <c r="N92" i="4"/>
  <c r="O92" i="4"/>
  <c r="P92" i="4"/>
  <c r="T89" i="4"/>
  <c r="S89" i="4"/>
  <c r="R89" i="4"/>
  <c r="Q89" i="4"/>
  <c r="P89" i="4"/>
  <c r="O89" i="4"/>
  <c r="N89" i="4"/>
  <c r="N62" i="4"/>
  <c r="O62" i="4"/>
  <c r="P62" i="4"/>
  <c r="Q62" i="4"/>
  <c r="R62" i="4"/>
  <c r="S62" i="4"/>
  <c r="T62" i="4"/>
  <c r="N63" i="4"/>
  <c r="O63" i="4"/>
  <c r="P63" i="4"/>
  <c r="Q63" i="4"/>
  <c r="R63" i="4"/>
  <c r="S63" i="4"/>
  <c r="T63" i="4"/>
  <c r="N64" i="4"/>
  <c r="O64" i="4"/>
  <c r="P64" i="4"/>
  <c r="Q64" i="4"/>
  <c r="R64" i="4"/>
  <c r="S64" i="4"/>
  <c r="T64" i="4"/>
  <c r="N65" i="4"/>
  <c r="O65" i="4"/>
  <c r="P65" i="4"/>
  <c r="Q65" i="4"/>
  <c r="R65" i="4"/>
  <c r="S65" i="4"/>
  <c r="T65" i="4"/>
  <c r="N66" i="4"/>
  <c r="O66" i="4"/>
  <c r="P66" i="4"/>
  <c r="Q66" i="4"/>
  <c r="R66" i="4"/>
  <c r="S66" i="4"/>
  <c r="T66" i="4"/>
  <c r="N67" i="4"/>
  <c r="O67" i="4"/>
  <c r="P67" i="4"/>
  <c r="Q67" i="4"/>
  <c r="R67" i="4"/>
  <c r="S67" i="4"/>
  <c r="T67" i="4"/>
  <c r="N68" i="4"/>
  <c r="O68" i="4"/>
  <c r="P68" i="4"/>
  <c r="Q68" i="4"/>
  <c r="R68" i="4"/>
  <c r="S68" i="4"/>
  <c r="T68" i="4"/>
  <c r="N69" i="4"/>
  <c r="O69" i="4"/>
  <c r="P69" i="4"/>
  <c r="Q69" i="4"/>
  <c r="R69" i="4"/>
  <c r="S69" i="4"/>
  <c r="T69" i="4"/>
  <c r="N70" i="4"/>
  <c r="O70" i="4"/>
  <c r="P70" i="4"/>
  <c r="Q70" i="4"/>
  <c r="R70" i="4"/>
  <c r="S70" i="4"/>
  <c r="T70" i="4"/>
  <c r="N71" i="4"/>
  <c r="O71" i="4"/>
  <c r="P71" i="4"/>
  <c r="Q71" i="4"/>
  <c r="R71" i="4"/>
  <c r="S71" i="4"/>
  <c r="T71" i="4"/>
  <c r="N72" i="4"/>
  <c r="O72" i="4"/>
  <c r="P72" i="4"/>
  <c r="Q72" i="4"/>
  <c r="R72" i="4"/>
  <c r="S72" i="4"/>
  <c r="T72" i="4"/>
  <c r="N73" i="4"/>
  <c r="O73" i="4"/>
  <c r="P73" i="4"/>
  <c r="Q73" i="4"/>
  <c r="R73" i="4"/>
  <c r="S73" i="4"/>
  <c r="T73" i="4"/>
  <c r="N74" i="4"/>
  <c r="O74" i="4"/>
  <c r="P74" i="4"/>
  <c r="Q74" i="4"/>
  <c r="R74" i="4"/>
  <c r="S74" i="4"/>
  <c r="T74" i="4"/>
  <c r="N75" i="4"/>
  <c r="O75" i="4"/>
  <c r="P75" i="4"/>
  <c r="Q75" i="4"/>
  <c r="R75" i="4"/>
  <c r="S75" i="4"/>
  <c r="T75" i="4"/>
  <c r="N76" i="4"/>
  <c r="O76" i="4"/>
  <c r="P76" i="4"/>
  <c r="Q76" i="4"/>
  <c r="R76" i="4"/>
  <c r="S76" i="4"/>
  <c r="T76" i="4"/>
  <c r="N77" i="4"/>
  <c r="O77" i="4"/>
  <c r="P77" i="4"/>
  <c r="Q77" i="4"/>
  <c r="R77" i="4"/>
  <c r="S77" i="4"/>
  <c r="T77" i="4"/>
  <c r="N78" i="4"/>
  <c r="O78" i="4"/>
  <c r="P78" i="4"/>
  <c r="Q78" i="4"/>
  <c r="R78" i="4"/>
  <c r="S78" i="4"/>
  <c r="T78" i="4"/>
  <c r="N79" i="4"/>
  <c r="O79" i="4"/>
  <c r="P79" i="4"/>
  <c r="Q79" i="4"/>
  <c r="R79" i="4"/>
  <c r="S79" i="4"/>
  <c r="T79" i="4"/>
  <c r="N80" i="4"/>
  <c r="O80" i="4"/>
  <c r="P80" i="4"/>
  <c r="Q80" i="4"/>
  <c r="R80" i="4"/>
  <c r="S80" i="4"/>
  <c r="T80" i="4"/>
  <c r="N81" i="4"/>
  <c r="O81" i="4"/>
  <c r="P81" i="4"/>
  <c r="Q81" i="4"/>
  <c r="R81" i="4"/>
  <c r="S81" i="4"/>
  <c r="T81" i="4"/>
  <c r="N82" i="4"/>
  <c r="O82" i="4"/>
  <c r="P82" i="4"/>
  <c r="Q82" i="4"/>
  <c r="R82" i="4"/>
  <c r="S82" i="4"/>
  <c r="T82" i="4"/>
  <c r="N83" i="4"/>
  <c r="O83" i="4"/>
  <c r="P83" i="4"/>
  <c r="Q83" i="4"/>
  <c r="R83" i="4"/>
  <c r="S83" i="4"/>
  <c r="T83" i="4"/>
  <c r="N84" i="4"/>
  <c r="O84" i="4"/>
  <c r="P84" i="4"/>
  <c r="Q84" i="4"/>
  <c r="R84" i="4"/>
  <c r="S84" i="4"/>
  <c r="T84" i="4"/>
  <c r="N85" i="4"/>
  <c r="O85" i="4"/>
  <c r="P85" i="4"/>
  <c r="Q85" i="4"/>
  <c r="R85" i="4"/>
  <c r="S85" i="4"/>
  <c r="T85" i="4"/>
  <c r="N86" i="4"/>
  <c r="O86" i="4"/>
  <c r="P86" i="4"/>
  <c r="Q86" i="4"/>
  <c r="R86" i="4"/>
  <c r="S86" i="4"/>
  <c r="T86" i="4"/>
  <c r="T61" i="4"/>
  <c r="S61" i="4"/>
  <c r="R61" i="4"/>
  <c r="Q61" i="4"/>
  <c r="P61" i="4"/>
  <c r="O61" i="4"/>
  <c r="N61" i="4"/>
  <c r="N57" i="4"/>
  <c r="O57" i="4"/>
  <c r="P57" i="4"/>
  <c r="Q57" i="4"/>
  <c r="R57" i="4"/>
  <c r="S57" i="4"/>
  <c r="T57" i="4"/>
  <c r="T56" i="4"/>
  <c r="S56" i="4"/>
  <c r="R56" i="4"/>
  <c r="Q56" i="4"/>
  <c r="P56" i="4"/>
  <c r="O56" i="4"/>
  <c r="N56" i="4"/>
  <c r="Q51" i="4"/>
  <c r="Q50" i="4"/>
  <c r="Q49" i="4"/>
  <c r="N45" i="4"/>
  <c r="O45" i="4"/>
  <c r="P45" i="4"/>
  <c r="Q45" i="4"/>
  <c r="R45" i="4"/>
  <c r="S45" i="4"/>
  <c r="T45" i="4"/>
  <c r="N38" i="4"/>
  <c r="O38" i="4"/>
  <c r="P38" i="4"/>
  <c r="Q38" i="4"/>
  <c r="R38" i="4"/>
  <c r="S38" i="4"/>
  <c r="T38" i="4"/>
  <c r="N39" i="4"/>
  <c r="O39" i="4"/>
  <c r="P39" i="4"/>
  <c r="Q39" i="4"/>
  <c r="R39" i="4"/>
  <c r="S39" i="4"/>
  <c r="T39" i="4"/>
  <c r="N40" i="4"/>
  <c r="O40" i="4"/>
  <c r="P40" i="4"/>
  <c r="Q40" i="4"/>
  <c r="R40" i="4"/>
  <c r="S40" i="4"/>
  <c r="T40" i="4"/>
  <c r="N41" i="4"/>
  <c r="O41" i="4"/>
  <c r="P41" i="4"/>
  <c r="Q41" i="4"/>
  <c r="R41" i="4"/>
  <c r="S41" i="4"/>
  <c r="T41" i="4"/>
  <c r="N42" i="4"/>
  <c r="O42" i="4"/>
  <c r="P42" i="4"/>
  <c r="Q42" i="4"/>
  <c r="R42" i="4"/>
  <c r="S42" i="4"/>
  <c r="T42" i="4"/>
  <c r="N43" i="4"/>
  <c r="O43" i="4"/>
  <c r="P43" i="4"/>
  <c r="Q43" i="4"/>
  <c r="R43" i="4"/>
  <c r="S43" i="4"/>
  <c r="T43" i="4"/>
  <c r="N44" i="4"/>
  <c r="O44" i="4"/>
  <c r="P44" i="4"/>
  <c r="Q44" i="4"/>
  <c r="R44" i="4"/>
  <c r="S44" i="4"/>
  <c r="T44" i="4"/>
  <c r="T37" i="4"/>
  <c r="S37" i="4"/>
  <c r="R37" i="4"/>
  <c r="Q37" i="4"/>
  <c r="P37" i="4"/>
  <c r="O37" i="4"/>
  <c r="N37" i="4"/>
  <c r="T36" i="4"/>
  <c r="S36" i="4"/>
  <c r="R36" i="4"/>
  <c r="Q36" i="4"/>
  <c r="P36" i="4"/>
  <c r="O36" i="4"/>
  <c r="N36" i="4"/>
  <c r="T35" i="4"/>
  <c r="S35" i="4"/>
  <c r="R35" i="4"/>
  <c r="Q35" i="4"/>
  <c r="P35" i="4"/>
  <c r="O35" i="4"/>
  <c r="N35" i="4"/>
  <c r="T34" i="4"/>
  <c r="S34" i="4"/>
  <c r="R34" i="4"/>
  <c r="Q34" i="4"/>
  <c r="P34" i="4"/>
  <c r="O34" i="4"/>
  <c r="N34" i="4"/>
  <c r="T33" i="4"/>
  <c r="S33" i="4"/>
  <c r="R33" i="4"/>
  <c r="Q33" i="4"/>
  <c r="P33" i="4"/>
  <c r="O33" i="4"/>
  <c r="N33" i="4"/>
  <c r="T32" i="4"/>
  <c r="S32" i="4"/>
  <c r="R32" i="4"/>
  <c r="Q32" i="4"/>
  <c r="P32" i="4"/>
  <c r="O32" i="4"/>
  <c r="N32" i="4"/>
  <c r="T31" i="4"/>
  <c r="S31" i="4"/>
  <c r="R31" i="4"/>
  <c r="Q31" i="4"/>
  <c r="P31" i="4"/>
  <c r="O31" i="4"/>
  <c r="N31" i="4"/>
  <c r="T30" i="4"/>
  <c r="S30" i="4"/>
  <c r="R30" i="4"/>
  <c r="Q30" i="4"/>
  <c r="P30" i="4"/>
  <c r="O30" i="4"/>
  <c r="N30" i="4"/>
  <c r="T29" i="4"/>
  <c r="S29" i="4"/>
  <c r="R29" i="4"/>
  <c r="Q29" i="4"/>
  <c r="P29" i="4"/>
  <c r="O29" i="4"/>
  <c r="N29" i="4"/>
  <c r="T28" i="4"/>
  <c r="S28" i="4"/>
  <c r="R28" i="4"/>
  <c r="Q28" i="4"/>
  <c r="P28" i="4"/>
  <c r="O28" i="4"/>
  <c r="N28" i="4"/>
  <c r="T27" i="4"/>
  <c r="S27" i="4"/>
  <c r="R27" i="4"/>
  <c r="Q27" i="4"/>
  <c r="P27" i="4"/>
  <c r="O27" i="4"/>
  <c r="N27" i="4"/>
  <c r="T26" i="4"/>
  <c r="S26" i="4"/>
  <c r="R26" i="4"/>
  <c r="Q26" i="4"/>
  <c r="P26" i="4"/>
  <c r="O26" i="4"/>
  <c r="N26" i="4"/>
  <c r="T25" i="4"/>
  <c r="S25" i="4"/>
  <c r="R25" i="4"/>
  <c r="Q25" i="4"/>
  <c r="P25" i="4"/>
  <c r="O25" i="4"/>
  <c r="N25" i="4"/>
  <c r="N9" i="4"/>
  <c r="O9" i="4"/>
  <c r="P9" i="4"/>
  <c r="Q9" i="4"/>
  <c r="R9" i="4"/>
  <c r="S9" i="4"/>
  <c r="T9" i="4"/>
  <c r="N10" i="4"/>
  <c r="O10" i="4"/>
  <c r="P10" i="4"/>
  <c r="Q10" i="4"/>
  <c r="R10" i="4"/>
  <c r="S10" i="4"/>
  <c r="T10" i="4"/>
  <c r="N11" i="4"/>
  <c r="O11" i="4"/>
  <c r="P11" i="4"/>
  <c r="Q11" i="4"/>
  <c r="R11" i="4"/>
  <c r="S11" i="4"/>
  <c r="T11" i="4"/>
  <c r="N12" i="4"/>
  <c r="O12" i="4"/>
  <c r="P12" i="4"/>
  <c r="Q12" i="4"/>
  <c r="R12" i="4"/>
  <c r="S12" i="4"/>
  <c r="T12" i="4"/>
  <c r="N13" i="4"/>
  <c r="O13" i="4"/>
  <c r="P13" i="4"/>
  <c r="Q13" i="4"/>
  <c r="R13" i="4"/>
  <c r="S13" i="4"/>
  <c r="T13" i="4"/>
  <c r="N14" i="4"/>
  <c r="O14" i="4"/>
  <c r="P14" i="4"/>
  <c r="Q14" i="4"/>
  <c r="R14" i="4"/>
  <c r="S14" i="4"/>
  <c r="T14" i="4"/>
  <c r="N15" i="4"/>
  <c r="O15" i="4"/>
  <c r="P15" i="4"/>
  <c r="Q15" i="4"/>
  <c r="R15" i="4"/>
  <c r="S15" i="4"/>
  <c r="T15" i="4"/>
  <c r="N16" i="4"/>
  <c r="O16" i="4"/>
  <c r="P16" i="4"/>
  <c r="Q16" i="4"/>
  <c r="R16" i="4"/>
  <c r="S16" i="4"/>
  <c r="T16" i="4"/>
  <c r="N17" i="4"/>
  <c r="O17" i="4"/>
  <c r="P17" i="4"/>
  <c r="Q17" i="4"/>
  <c r="R17" i="4"/>
  <c r="S17" i="4"/>
  <c r="T17" i="4"/>
  <c r="N18" i="4"/>
  <c r="O18" i="4"/>
  <c r="P18" i="4"/>
  <c r="Q18" i="4"/>
  <c r="R18" i="4"/>
  <c r="S18" i="4"/>
  <c r="T18" i="4"/>
  <c r="N19" i="4"/>
  <c r="O19" i="4"/>
  <c r="P19" i="4"/>
  <c r="Q19" i="4"/>
  <c r="R19" i="4"/>
  <c r="S19" i="4"/>
  <c r="T19" i="4"/>
  <c r="N20" i="4"/>
  <c r="O20" i="4"/>
  <c r="P20" i="4"/>
  <c r="Q20" i="4"/>
  <c r="R20" i="4"/>
  <c r="S20" i="4"/>
  <c r="T20" i="4"/>
  <c r="R8" i="4"/>
  <c r="S8" i="4"/>
  <c r="T8" i="4"/>
  <c r="Q8" i="4"/>
  <c r="P8" i="4"/>
  <c r="O8" i="4"/>
  <c r="N8" i="4"/>
  <c r="K18" i="13"/>
  <c r="J18" i="13"/>
  <c r="I18" i="13"/>
  <c r="H18" i="13"/>
  <c r="K17" i="13"/>
  <c r="J17" i="13"/>
  <c r="I17" i="13"/>
  <c r="H17" i="13"/>
  <c r="K16" i="13"/>
  <c r="J16" i="13"/>
  <c r="I16" i="13"/>
  <c r="H16" i="13"/>
  <c r="K15" i="13"/>
  <c r="J15" i="13"/>
  <c r="I15" i="13"/>
  <c r="H15" i="13"/>
  <c r="K14" i="13"/>
  <c r="J14" i="13"/>
  <c r="I14" i="13"/>
  <c r="H14" i="13"/>
  <c r="K13" i="13"/>
  <c r="J13" i="13"/>
  <c r="I13" i="13"/>
  <c r="H13" i="13"/>
  <c r="K12" i="13"/>
  <c r="J12" i="13"/>
  <c r="I12" i="13"/>
  <c r="H12" i="13"/>
  <c r="K11" i="13"/>
  <c r="J11" i="13"/>
  <c r="I11" i="13"/>
  <c r="H11" i="13"/>
  <c r="K10" i="13"/>
  <c r="J10" i="13"/>
  <c r="I10" i="13"/>
  <c r="H10" i="13"/>
  <c r="K9" i="13"/>
  <c r="J9" i="13"/>
  <c r="I9" i="13"/>
  <c r="H9" i="13"/>
  <c r="K8" i="13"/>
  <c r="J8" i="13"/>
  <c r="I8" i="13"/>
  <c r="H8" i="13"/>
  <c r="K7" i="13"/>
  <c r="J7" i="13"/>
  <c r="I7" i="13"/>
  <c r="H7" i="13"/>
  <c r="T96" i="17" a="1"/>
  <c r="T83" i="15" a="1"/>
  <c r="U68" i="15" a="1"/>
  <c r="U19" i="15" a="1"/>
  <c r="S9" i="15" a="1"/>
  <c r="T119" i="15" a="1"/>
  <c r="R16" i="15" a="1"/>
  <c r="T10" i="15" a="1"/>
  <c r="T99" i="15" a="1"/>
  <c r="S105" i="24" a="1"/>
  <c r="R34" i="15" a="1"/>
  <c r="U80" i="15" a="1"/>
  <c r="T11" i="15" a="1"/>
  <c r="R37" i="15" a="1"/>
  <c r="U101" i="15" a="1"/>
  <c r="R96" i="17" a="1"/>
  <c r="R141" i="23" a="1"/>
  <c r="S43" i="15" a="1"/>
  <c r="R97" i="17" a="1"/>
  <c r="S108" i="23" a="1"/>
  <c r="R117" i="15" a="1"/>
  <c r="T35" i="15" a="1"/>
  <c r="T97" i="17" a="1"/>
  <c r="S14" i="15" a="1"/>
  <c r="U59" i="15" a="1"/>
  <c r="U36" i="15" a="1"/>
  <c r="T93" i="15" a="1"/>
  <c r="R26" i="15" a="1"/>
  <c r="T66" i="17" a="1"/>
  <c r="S8" i="15" a="1"/>
  <c r="S70" i="15" a="1"/>
  <c r="T18" i="15" a="1"/>
  <c r="U84" i="15" a="1"/>
  <c r="S117" i="15" a="1"/>
  <c r="R110" i="15" a="1"/>
  <c r="R36" i="15" a="1"/>
  <c r="S66" i="15" a="1"/>
  <c r="S66" i="17" a="1"/>
  <c r="U30" i="15" a="1"/>
  <c r="S44" i="15" a="1"/>
  <c r="S11" i="15" a="1"/>
  <c r="S38" i="15" a="1"/>
  <c r="T27" i="15" a="1"/>
  <c r="T101" i="15" a="1"/>
  <c r="U12" i="15" a="1"/>
  <c r="U81" i="15" a="1"/>
  <c r="T19" i="15" a="1"/>
  <c r="R90" i="15" a="1"/>
  <c r="U141" i="23" a="1"/>
  <c r="R31" i="15" a="1"/>
  <c r="T29" i="15" a="1"/>
  <c r="T76" i="15" a="1"/>
  <c r="S60" i="15" a="1"/>
  <c r="R131" i="15" a="1"/>
  <c r="U69" i="15" a="1"/>
  <c r="S68" i="15" a="1"/>
  <c r="R43" i="15" a="1"/>
  <c r="T66" i="15" a="1"/>
  <c r="S72" i="15" a="1"/>
  <c r="S20" i="24" a="1"/>
  <c r="S73" i="15" a="1"/>
  <c r="U16" i="15" a="1"/>
  <c r="S26" i="15" a="1"/>
  <c r="U35" i="15" a="1"/>
  <c r="U55" i="15" a="1"/>
  <c r="R18" i="15" a="1"/>
  <c r="T68" i="15" a="1"/>
  <c r="T117" i="15" a="1"/>
  <c r="U44" i="15" a="1"/>
  <c r="R147" i="12"/>
  <c r="U60" i="15" a="1"/>
  <c r="U107" i="24" a="1"/>
  <c r="R60" i="15" a="1"/>
  <c r="S19" i="15" a="1"/>
  <c r="U34" i="15" a="1"/>
  <c r="U66" i="17" a="1"/>
  <c r="U83" i="15" a="1"/>
  <c r="S10" i="15" a="1"/>
  <c r="R65" i="15" a="1"/>
  <c r="T31" i="15" a="1"/>
  <c r="U90" i="15" a="1"/>
  <c r="R24" i="15" a="1"/>
  <c r="S23" i="15" a="1"/>
  <c r="R28" i="15" a="1"/>
  <c r="T103" i="15" a="1"/>
  <c r="R167" i="12"/>
  <c r="S74" i="15" a="1"/>
  <c r="T90" i="15" a="1"/>
  <c r="U26" i="15" a="1"/>
  <c r="T42" i="15" a="1"/>
  <c r="S37" i="15" a="1"/>
  <c r="S96" i="17" a="1"/>
  <c r="T84" i="15" a="1"/>
  <c r="S36" i="15" a="1"/>
  <c r="T37" i="15" a="1"/>
  <c r="S25" i="15" a="1"/>
  <c r="U107" i="15" a="1"/>
  <c r="R11" i="15" a="1"/>
  <c r="R29" i="15" a="1"/>
  <c r="S84" i="15" a="1"/>
  <c r="S113" i="15" a="1"/>
  <c r="R38" i="15" a="1"/>
  <c r="R88" i="15" a="1"/>
  <c r="V20" i="24" a="1"/>
  <c r="S80" i="15" a="1"/>
  <c r="S34" i="15" a="1"/>
  <c r="U97" i="17" a="1"/>
  <c r="U40" i="15" a="1"/>
  <c r="S16" i="15" a="1"/>
  <c r="T8" i="15" a="1"/>
  <c r="S101" i="15" a="1"/>
  <c r="S64" i="17" a="1"/>
  <c r="S27" i="15" a="1"/>
  <c r="T15" i="15" a="1"/>
  <c r="S99" i="15" a="1"/>
  <c r="R66" i="15" a="1"/>
  <c r="U75" i="15" a="1"/>
  <c r="U64" i="17" a="1"/>
  <c r="U7" i="15" a="1"/>
  <c r="U9" i="15" a="1"/>
  <c r="S67" i="22" a="1"/>
  <c r="S93" i="15" a="1"/>
  <c r="S41" i="15" a="1"/>
  <c r="S97" i="17" a="1"/>
  <c r="S13" i="15" a="1"/>
  <c r="S42" i="15" a="1"/>
  <c r="U29" i="15" a="1"/>
  <c r="S35" i="15" a="1"/>
  <c r="R49" i="15" a="1"/>
  <c r="S30" i="15" a="1"/>
  <c r="T100" i="15" a="1"/>
  <c r="U11" i="15" a="1"/>
  <c r="S90" i="15" a="1"/>
  <c r="S18" i="15" a="1"/>
  <c r="R51" i="15" a="1"/>
  <c r="S24" i="15" a="1"/>
  <c r="R14" i="15" a="1"/>
  <c r="T141" i="23" a="1"/>
  <c r="U96" i="17" a="1"/>
  <c r="R63" i="15" a="1"/>
  <c r="R149" i="12"/>
  <c r="R35" i="15" a="1"/>
  <c r="U31" i="15" a="1"/>
  <c r="R118" i="15" a="1"/>
  <c r="T24" i="15" a="1"/>
  <c r="R67" i="15" a="1"/>
  <c r="U39" i="15" a="1"/>
  <c r="U103" i="15" a="1"/>
  <c r="T30" i="15" a="1"/>
  <c r="R80" i="15" a="1"/>
  <c r="S29" i="15" a="1"/>
  <c r="R30" i="15" a="1"/>
  <c r="R111" i="15" a="1"/>
  <c r="U76" i="15" a="1"/>
  <c r="T111" i="15" a="1"/>
  <c r="T109" i="15" a="1"/>
  <c r="R107" i="15" a="1"/>
  <c r="V107" i="24" a="1"/>
  <c r="R146" i="12"/>
  <c r="S112" i="15" a="1"/>
  <c r="S119" i="15" a="1"/>
  <c r="S63" i="15" a="1"/>
  <c r="U70" i="15" a="1"/>
  <c r="S17" i="15" a="1"/>
  <c r="T79" i="15" a="1"/>
  <c r="T107" i="24" a="1"/>
  <c r="U61" i="15" a="1"/>
  <c r="T77" i="15" a="1"/>
  <c r="T67" i="22" a="1"/>
  <c r="R33" i="15" a="1"/>
  <c r="S71" i="15" a="1"/>
  <c r="U93" i="15" a="1"/>
  <c r="R10" i="15" a="1"/>
  <c r="R160" i="12"/>
  <c r="U10" i="15" a="1"/>
  <c r="R70" i="15" a="1"/>
  <c r="R102" i="15" a="1"/>
  <c r="S59" i="15" a="1"/>
  <c r="R61" i="15" a="1"/>
  <c r="U28" i="15" a="1"/>
  <c r="S110" i="15" a="1"/>
  <c r="S81" i="15" a="1"/>
  <c r="S107" i="15" a="1"/>
  <c r="T64" i="17" a="1"/>
  <c r="R161" i="12"/>
  <c r="U23" i="15" a="1"/>
  <c r="R9" i="15" a="1"/>
  <c r="R66" i="17" a="1"/>
  <c r="U42" i="15" a="1"/>
  <c r="U66" i="15" a="1"/>
  <c r="S118" i="15" a="1"/>
  <c r="S102" i="15" a="1"/>
  <c r="R19" i="15" a="1"/>
  <c r="R7" i="15" a="1"/>
  <c r="U13" i="15" a="1"/>
  <c r="S67" i="15" a="1"/>
  <c r="U20" i="24" a="1"/>
  <c r="R8" i="15" a="1"/>
  <c r="U131" i="15" a="1"/>
  <c r="T81" i="15" a="1"/>
  <c r="S83" i="15" a="1"/>
  <c r="U17" i="15" a="1"/>
  <c r="U18" i="15" a="1"/>
  <c r="T72" i="15" a="1"/>
  <c r="U117" i="15" a="1"/>
  <c r="R77" i="15" a="1"/>
  <c r="R69" i="15" a="1"/>
  <c r="U32" i="15" a="1"/>
  <c r="T73" i="15" a="1"/>
  <c r="R41" i="15" a="1"/>
  <c r="R112" i="15" a="1"/>
  <c r="S28" i="15" a="1"/>
  <c r="R79" i="15" a="1"/>
  <c r="R55" i="15" a="1"/>
  <c r="S109" i="15" a="1"/>
  <c r="R73" i="15" a="1"/>
  <c r="T89" i="15" a="1"/>
  <c r="T28" i="15" a="1"/>
  <c r="U72" i="15" a="1"/>
  <c r="T102" i="15" a="1"/>
  <c r="R109" i="15" a="1"/>
  <c r="T26" i="15" a="1"/>
  <c r="S39" i="15" a="1"/>
  <c r="U110" i="15" a="1"/>
  <c r="S82" i="15" a="1"/>
  <c r="R83" i="15" a="1"/>
  <c r="T107" i="15" a="1"/>
  <c r="R39" i="15" a="1"/>
  <c r="U99" i="15" a="1"/>
  <c r="R113" i="15" a="1"/>
  <c r="S75" i="15" a="1"/>
  <c r="T55" i="15" a="1"/>
  <c r="T88" i="15" a="1"/>
  <c r="S88" i="15" a="1"/>
  <c r="T112" i="15" a="1"/>
  <c r="R99" i="15" a="1"/>
  <c r="U71" i="15" a="1"/>
  <c r="T17" i="15" a="1"/>
  <c r="T28" i="22" a="1"/>
  <c r="U28" i="22" a="1"/>
  <c r="R108" i="23" a="1"/>
  <c r="T41" i="15" a="1"/>
  <c r="T25" i="15" a="1"/>
  <c r="S141" i="23" a="1"/>
  <c r="T70" i="15" a="1"/>
  <c r="R17" i="15" a="1"/>
  <c r="R27" i="15" a="1"/>
  <c r="T60" i="15" a="1"/>
  <c r="S100" i="15" a="1"/>
  <c r="S45" i="15" a="1"/>
  <c r="U41" i="15" a="1"/>
  <c r="U102" i="15" a="1"/>
  <c r="R93" i="15" a="1"/>
  <c r="T75" i="15" a="1"/>
  <c r="S89" i="15" a="1"/>
  <c r="R32" i="15" a="1"/>
  <c r="R84" i="15" a="1"/>
  <c r="T16" i="15" a="1"/>
  <c r="T45" i="15" a="1"/>
  <c r="U67" i="22" a="1"/>
  <c r="S107" i="24" a="1"/>
  <c r="U111" i="15" a="1"/>
  <c r="S103" i="15" a="1"/>
  <c r="U25" i="15" a="1"/>
  <c r="U45" i="15" a="1"/>
  <c r="U105" i="24" a="1"/>
  <c r="R176" i="12"/>
  <c r="U79" i="15" a="1"/>
  <c r="S78" i="15" a="1"/>
  <c r="R12" i="15" a="1"/>
  <c r="T71" i="15" a="1"/>
  <c r="U63" i="15" a="1"/>
  <c r="R148" i="12"/>
  <c r="S40" i="15" a="1"/>
  <c r="T82" i="15" a="1"/>
  <c r="R50" i="15" a="1"/>
  <c r="R101" i="15" a="1"/>
  <c r="U82" i="15" a="1"/>
  <c r="U43" i="15" a="1"/>
  <c r="R81" i="15" a="1"/>
  <c r="U27" i="15" a="1"/>
  <c r="U88" i="15" a="1"/>
  <c r="S111" i="15" a="1"/>
  <c r="S69" i="15" a="1"/>
  <c r="U38" i="15" a="1"/>
  <c r="T80" i="15" a="1"/>
  <c r="U78" i="15" a="1"/>
  <c r="R28" i="22" a="1"/>
  <c r="T7" i="15" a="1"/>
  <c r="T61" i="15" a="1"/>
  <c r="U98" i="15" a="1"/>
  <c r="T38" i="15" a="1"/>
  <c r="R78" i="15" a="1"/>
  <c r="R82" i="15" a="1"/>
  <c r="T34" i="15" a="1"/>
  <c r="T12" i="15" a="1"/>
  <c r="U8" i="15" a="1"/>
  <c r="U33" i="15" a="1"/>
  <c r="U112" i="15" a="1"/>
  <c r="T33" i="15" a="1"/>
  <c r="T59" i="15" a="1"/>
  <c r="R103" i="15" a="1"/>
  <c r="T69" i="15" a="1"/>
  <c r="T13" i="15" a="1"/>
  <c r="R40" i="15" a="1"/>
  <c r="S79" i="15" a="1"/>
  <c r="T40" i="15" a="1"/>
  <c r="R98" i="15" a="1"/>
  <c r="R59" i="15" a="1"/>
  <c r="R74" i="15" a="1"/>
  <c r="R154" i="12"/>
  <c r="R68" i="15" a="1"/>
  <c r="U100" i="15" a="1"/>
  <c r="R119" i="15" a="1"/>
  <c r="R67" i="22" a="1"/>
  <c r="S12" i="15" a="1"/>
  <c r="T105" i="24" a="1"/>
  <c r="U15" i="15" a="1"/>
  <c r="R25" i="15" a="1"/>
  <c r="U14" i="15" a="1"/>
  <c r="T14" i="15" a="1"/>
  <c r="S33" i="15" a="1"/>
  <c r="T32" i="15" a="1"/>
  <c r="S131" i="15" a="1"/>
  <c r="T108" i="23" a="1"/>
  <c r="T108" i="15" a="1"/>
  <c r="U65" i="15" a="1"/>
  <c r="T78" i="15" a="1"/>
  <c r="T43" i="15" a="1"/>
  <c r="U108" i="15" a="1"/>
  <c r="U109" i="15" a="1"/>
  <c r="S61" i="15" a="1"/>
  <c r="S55" i="15" a="1"/>
  <c r="U108" i="23" a="1"/>
  <c r="T9" i="15" a="1"/>
  <c r="T20" i="24" a="1"/>
  <c r="U89" i="15" a="1"/>
  <c r="S98" i="15" a="1"/>
  <c r="T110" i="15" a="1"/>
  <c r="V105" i="24" a="1"/>
  <c r="R13" i="15" a="1"/>
  <c r="T67" i="15" a="1"/>
  <c r="T44" i="15" a="1"/>
  <c r="T118" i="15" a="1"/>
  <c r="T65" i="15" a="1"/>
  <c r="R174" i="17" a="1"/>
  <c r="R72" i="15" a="1"/>
  <c r="U118" i="15" a="1"/>
  <c r="S7" i="15" a="1"/>
  <c r="S77" i="15" a="1"/>
  <c r="R42" i="15" a="1"/>
  <c r="R76" i="15" a="1"/>
  <c r="T39" i="15" a="1"/>
  <c r="T131" i="15" a="1"/>
  <c r="T63" i="15" a="1"/>
  <c r="U24" i="15" a="1"/>
  <c r="U73" i="15" a="1"/>
  <c r="S65" i="15" a="1"/>
  <c r="R100" i="15" a="1"/>
  <c r="R23" i="15" a="1"/>
  <c r="U74" i="15" a="1"/>
  <c r="R75" i="15" a="1"/>
  <c r="T36" i="15" a="1"/>
  <c r="R44" i="15" a="1"/>
  <c r="T74" i="15" a="1"/>
  <c r="R159" i="12"/>
  <c r="U119" i="15" a="1"/>
  <c r="U37" i="15" a="1"/>
  <c r="S76" i="15" a="1"/>
  <c r="U77" i="15" a="1"/>
  <c r="T113" i="15" a="1"/>
  <c r="S28" i="22" a="1"/>
  <c r="T98" i="15" a="1"/>
  <c r="S32" i="15" a="1"/>
  <c r="T23" i="15" a="1"/>
  <c r="S15" i="15" a="1"/>
  <c r="U67" i="15" a="1"/>
  <c r="R89" i="15" a="1"/>
  <c r="R45" i="15" a="1"/>
  <c r="R175" i="12"/>
  <c r="R71" i="15" a="1"/>
  <c r="R108" i="15" a="1"/>
  <c r="S31" i="15" a="1"/>
  <c r="U113" i="15" a="1"/>
  <c r="R15" i="15" a="1"/>
  <c r="R64" i="17" a="1"/>
  <c r="S108" i="15" a="1"/>
  <c r="L81" i="24" l="1"/>
  <c r="AF30" i="24"/>
  <c r="AF47" i="24"/>
  <c r="L47" i="24"/>
  <c r="L30" i="24"/>
  <c r="AF81" i="24"/>
  <c r="T107" i="24"/>
  <c r="U20" i="24"/>
  <c r="U107" i="24"/>
  <c r="S20" i="24"/>
  <c r="T105" i="24"/>
  <c r="S107" i="24"/>
  <c r="V20" i="24"/>
  <c r="V105" i="24"/>
  <c r="V107" i="24"/>
  <c r="T20" i="24"/>
  <c r="S105" i="24"/>
  <c r="U105" i="24"/>
  <c r="AC20" i="23"/>
  <c r="AA20" i="23"/>
  <c r="AD20" i="23"/>
  <c r="AB20" i="23"/>
  <c r="AB137" i="22"/>
  <c r="AC137" i="22"/>
  <c r="AA137" i="22"/>
  <c r="J106" i="22"/>
  <c r="I106" i="22"/>
  <c r="K93" i="20"/>
  <c r="AD93" i="20"/>
  <c r="AB93" i="20"/>
  <c r="I93" i="20"/>
  <c r="AC93" i="20"/>
  <c r="J93" i="20"/>
  <c r="AA93" i="20"/>
  <c r="H93" i="20"/>
  <c r="R28" i="22"/>
  <c r="S28" i="22"/>
  <c r="U28" i="22"/>
  <c r="T28" i="22"/>
  <c r="AA28" i="20"/>
  <c r="H28" i="20"/>
  <c r="I28" i="20"/>
  <c r="AB28" i="20"/>
  <c r="AD28" i="20"/>
  <c r="K28" i="20"/>
  <c r="AC28" i="20"/>
  <c r="J28" i="20"/>
  <c r="I107" i="23"/>
  <c r="AB107" i="23"/>
  <c r="J107" i="23"/>
  <c r="AC107" i="23"/>
  <c r="AA107" i="23"/>
  <c r="H107" i="23"/>
  <c r="AD107" i="23"/>
  <c r="K107" i="23"/>
  <c r="AB105" i="23"/>
  <c r="I105" i="23"/>
  <c r="K105" i="23"/>
  <c r="AD105" i="23"/>
  <c r="H105" i="23"/>
  <c r="AA105" i="23"/>
  <c r="J105" i="23"/>
  <c r="AC105" i="23"/>
  <c r="J137" i="22"/>
  <c r="U141" i="23"/>
  <c r="S141" i="23"/>
  <c r="T141" i="23"/>
  <c r="R141" i="23"/>
  <c r="H137" i="22"/>
  <c r="I137" i="22"/>
  <c r="AD137" i="22"/>
  <c r="K137" i="22"/>
  <c r="R108" i="23"/>
  <c r="U108" i="23"/>
  <c r="T108" i="23"/>
  <c r="S108" i="23"/>
  <c r="AC106" i="22"/>
  <c r="AB106" i="22"/>
  <c r="H106" i="22"/>
  <c r="AA106" i="22"/>
  <c r="AD106" i="22"/>
  <c r="K106" i="22"/>
  <c r="R67" i="22"/>
  <c r="S67" i="22"/>
  <c r="T67" i="22"/>
  <c r="U67" i="22"/>
  <c r="H66" i="20"/>
  <c r="I66" i="20"/>
  <c r="J66" i="20"/>
  <c r="K66" i="20"/>
  <c r="R51" i="15"/>
  <c r="AA51" i="15" s="1"/>
  <c r="R174" i="17"/>
  <c r="K76" i="18"/>
  <c r="AD76" i="18"/>
  <c r="I76" i="18"/>
  <c r="AB76" i="18"/>
  <c r="H76" i="18"/>
  <c r="AA76" i="18"/>
  <c r="J79" i="18"/>
  <c r="AC79" i="18"/>
  <c r="K79" i="18"/>
  <c r="AD79" i="18"/>
  <c r="I79" i="18"/>
  <c r="AB79" i="18"/>
  <c r="H79" i="18"/>
  <c r="AA79" i="18"/>
  <c r="J76" i="18"/>
  <c r="AC76" i="18"/>
  <c r="K24" i="18"/>
  <c r="AD24" i="18"/>
  <c r="J24" i="18"/>
  <c r="AC24" i="18"/>
  <c r="I24" i="18"/>
  <c r="AB24" i="18"/>
  <c r="H24" i="18"/>
  <c r="AA24" i="18"/>
  <c r="H40" i="18"/>
  <c r="AA40" i="18"/>
  <c r="U36" i="15"/>
  <c r="S36" i="15"/>
  <c r="AB36" i="15" s="1"/>
  <c r="T60" i="15"/>
  <c r="R84" i="15"/>
  <c r="S10" i="15"/>
  <c r="AB10" i="15" s="1"/>
  <c r="R14" i="15"/>
  <c r="AA14" i="15" s="1"/>
  <c r="S14" i="15"/>
  <c r="AB14" i="15" s="1"/>
  <c r="U33" i="15"/>
  <c r="R45" i="15"/>
  <c r="AA45" i="15" s="1"/>
  <c r="T61" i="15"/>
  <c r="AC61" i="15" s="1"/>
  <c r="T65" i="15"/>
  <c r="AC65" i="15" s="1"/>
  <c r="R69" i="15"/>
  <c r="AA69" i="15" s="1"/>
  <c r="S73" i="15"/>
  <c r="R73" i="15"/>
  <c r="T77" i="15"/>
  <c r="AC77" i="15" s="1"/>
  <c r="S77" i="15"/>
  <c r="AB77" i="15" s="1"/>
  <c r="R77" i="15"/>
  <c r="AA77" i="15" s="1"/>
  <c r="U77" i="15"/>
  <c r="R81" i="15"/>
  <c r="AA81" i="15" s="1"/>
  <c r="S88" i="15"/>
  <c r="AB88" i="15" s="1"/>
  <c r="R100" i="15"/>
  <c r="AA100" i="15" s="1"/>
  <c r="R118" i="15"/>
  <c r="AA118" i="15" s="1"/>
  <c r="S118" i="15"/>
  <c r="T118" i="15"/>
  <c r="AC118" i="15" s="1"/>
  <c r="U118" i="15"/>
  <c r="R72" i="15"/>
  <c r="S72" i="15"/>
  <c r="U32" i="15"/>
  <c r="AD32" i="15" s="1"/>
  <c r="S32" i="15"/>
  <c r="AB32" i="15" s="1"/>
  <c r="R80" i="15"/>
  <c r="AA80" i="15" s="1"/>
  <c r="T80" i="15"/>
  <c r="AC80" i="15" s="1"/>
  <c r="T97" i="17"/>
  <c r="R96" i="17"/>
  <c r="AA96" i="17" s="1"/>
  <c r="R64" i="17"/>
  <c r="AA64" i="17" s="1"/>
  <c r="R7" i="15"/>
  <c r="T66" i="17"/>
  <c r="AC66" i="17" s="1"/>
  <c r="S97" i="17"/>
  <c r="U96" i="17"/>
  <c r="U7" i="15"/>
  <c r="R97" i="17"/>
  <c r="S66" i="17"/>
  <c r="AB66" i="17" s="1"/>
  <c r="T96" i="17"/>
  <c r="S96" i="17"/>
  <c r="R66" i="17"/>
  <c r="AA66" i="17" s="1"/>
  <c r="U64" i="17"/>
  <c r="AD64" i="17" s="1"/>
  <c r="U66" i="17"/>
  <c r="AD66" i="17" s="1"/>
  <c r="T64" i="17"/>
  <c r="AC64" i="17" s="1"/>
  <c r="T7" i="15"/>
  <c r="S7" i="15"/>
  <c r="S64" i="17"/>
  <c r="AB64" i="17" s="1"/>
  <c r="U97" i="17"/>
  <c r="T11" i="15"/>
  <c r="AC11" i="15" s="1"/>
  <c r="U11" i="15"/>
  <c r="S15" i="15"/>
  <c r="U15" i="15"/>
  <c r="T15" i="15"/>
  <c r="T26" i="15"/>
  <c r="AC26" i="15" s="1"/>
  <c r="S26" i="15"/>
  <c r="AB26" i="15" s="1"/>
  <c r="U26" i="15"/>
  <c r="R26" i="15"/>
  <c r="AA26" i="15" s="1"/>
  <c r="R30" i="15"/>
  <c r="U30" i="15"/>
  <c r="S30" i="15"/>
  <c r="T30" i="15"/>
  <c r="T42" i="15"/>
  <c r="AC42" i="15" s="1"/>
  <c r="U42" i="15"/>
  <c r="S42" i="15"/>
  <c r="R42" i="15"/>
  <c r="T66" i="15"/>
  <c r="AC66" i="15" s="1"/>
  <c r="T70" i="15"/>
  <c r="AC70" i="15" s="1"/>
  <c r="S74" i="15"/>
  <c r="AB74" i="15" s="1"/>
  <c r="S82" i="15"/>
  <c r="R89" i="15"/>
  <c r="U93" i="15"/>
  <c r="T76" i="15"/>
  <c r="AC76" i="15" s="1"/>
  <c r="T68" i="15"/>
  <c r="AC68" i="15" s="1"/>
  <c r="U12" i="15"/>
  <c r="AD12" i="15" s="1"/>
  <c r="U23" i="15"/>
  <c r="T31" i="15"/>
  <c r="AC31" i="15" s="1"/>
  <c r="U39" i="15"/>
  <c r="AD39" i="15" s="1"/>
  <c r="R63" i="15"/>
  <c r="AA63" i="15" s="1"/>
  <c r="S67" i="15"/>
  <c r="AB67" i="15" s="1"/>
  <c r="T67" i="15"/>
  <c r="AC67" i="15" s="1"/>
  <c r="T71" i="15"/>
  <c r="U75" i="15"/>
  <c r="R79" i="15"/>
  <c r="AA79" i="15" s="1"/>
  <c r="T83" i="15"/>
  <c r="R83" i="15"/>
  <c r="T90" i="15"/>
  <c r="U98" i="15"/>
  <c r="AD98" i="15" s="1"/>
  <c r="S98" i="15"/>
  <c r="AB98" i="15" s="1"/>
  <c r="R98" i="15"/>
  <c r="AA98" i="15" s="1"/>
  <c r="T98" i="15"/>
  <c r="AC98" i="15" s="1"/>
  <c r="S102" i="15"/>
  <c r="AB102" i="15" s="1"/>
  <c r="R109" i="15"/>
  <c r="AA109" i="15" s="1"/>
  <c r="R103" i="15"/>
  <c r="AA103" i="15" s="1"/>
  <c r="R110" i="15"/>
  <c r="R117" i="15"/>
  <c r="U24" i="15"/>
  <c r="S24" i="15"/>
  <c r="AB24" i="15" s="1"/>
  <c r="U44" i="15"/>
  <c r="S44" i="15"/>
  <c r="R44" i="15"/>
  <c r="T44" i="15"/>
  <c r="T99" i="15"/>
  <c r="AC99" i="15" s="1"/>
  <c r="T40" i="15"/>
  <c r="R17" i="15"/>
  <c r="AA17" i="15" s="1"/>
  <c r="U17" i="15"/>
  <c r="R29" i="15"/>
  <c r="AA29" i="15" s="1"/>
  <c r="R15" i="15"/>
  <c r="AA15" i="15" s="1"/>
  <c r="S66" i="15"/>
  <c r="AB66" i="15" s="1"/>
  <c r="S99" i="15"/>
  <c r="AB99" i="15" s="1"/>
  <c r="U101" i="15"/>
  <c r="AD101" i="15" s="1"/>
  <c r="U83" i="15"/>
  <c r="AD83" i="15" s="1"/>
  <c r="R28" i="15"/>
  <c r="T73" i="15"/>
  <c r="S89" i="15"/>
  <c r="R36" i="15"/>
  <c r="AA36" i="15" s="1"/>
  <c r="R76" i="15"/>
  <c r="T74" i="15"/>
  <c r="AC74" i="15" s="1"/>
  <c r="U8" i="15"/>
  <c r="U60" i="15"/>
  <c r="U14" i="15"/>
  <c r="S75" i="15"/>
  <c r="AB75" i="15" s="1"/>
  <c r="S79" i="15"/>
  <c r="AB79" i="15" s="1"/>
  <c r="R70" i="15"/>
  <c r="AA70" i="15" s="1"/>
  <c r="S76" i="15"/>
  <c r="AB76" i="15" s="1"/>
  <c r="U72" i="15"/>
  <c r="U13" i="15"/>
  <c r="AD13" i="15" s="1"/>
  <c r="U71" i="15"/>
  <c r="AD71" i="15" s="1"/>
  <c r="S71" i="15"/>
  <c r="AB71" i="15" s="1"/>
  <c r="U112" i="15"/>
  <c r="AD112" i="15" s="1"/>
  <c r="S60" i="15"/>
  <c r="AB60" i="15" s="1"/>
  <c r="U102" i="15"/>
  <c r="AD102" i="15" s="1"/>
  <c r="U90" i="15"/>
  <c r="R82" i="15"/>
  <c r="AA82" i="15" s="1"/>
  <c r="R107" i="15"/>
  <c r="AA107" i="15" s="1"/>
  <c r="R25" i="15"/>
  <c r="AA25" i="15" s="1"/>
  <c r="R16" i="15"/>
  <c r="AA16" i="15" s="1"/>
  <c r="U35" i="15"/>
  <c r="R90" i="15"/>
  <c r="S11" i="15"/>
  <c r="AB11" i="15" s="1"/>
  <c r="U68" i="15"/>
  <c r="T39" i="15"/>
  <c r="AC39" i="15" s="1"/>
  <c r="U41" i="15"/>
  <c r="AD41" i="15" s="1"/>
  <c r="S8" i="15"/>
  <c r="AB8" i="15" s="1"/>
  <c r="R12" i="15"/>
  <c r="AA12" i="15" s="1"/>
  <c r="S78" i="15"/>
  <c r="AB78" i="15" s="1"/>
  <c r="R55" i="15"/>
  <c r="AA55" i="15" s="1"/>
  <c r="R111" i="15"/>
  <c r="T10" i="15"/>
  <c r="S80" i="15"/>
  <c r="AB80" i="15" s="1"/>
  <c r="R41" i="15"/>
  <c r="AA41" i="15" s="1"/>
  <c r="T113" i="15"/>
  <c r="T82" i="15"/>
  <c r="AC82" i="15" s="1"/>
  <c r="U61" i="15"/>
  <c r="S113" i="15"/>
  <c r="S39" i="15"/>
  <c r="AB39" i="15" s="1"/>
  <c r="U113" i="15"/>
  <c r="T63" i="15"/>
  <c r="AC63" i="15" s="1"/>
  <c r="S63" i="15"/>
  <c r="AB63" i="15" s="1"/>
  <c r="T84" i="15"/>
  <c r="U43" i="15"/>
  <c r="S12" i="15"/>
  <c r="AB12" i="15" s="1"/>
  <c r="T109" i="15"/>
  <c r="AC109" i="15" s="1"/>
  <c r="U28" i="15"/>
  <c r="U119" i="15"/>
  <c r="T72" i="15"/>
  <c r="S83" i="15"/>
  <c r="AB83" i="15" s="1"/>
  <c r="R38" i="15"/>
  <c r="AA38" i="15" s="1"/>
  <c r="T89" i="15"/>
  <c r="S103" i="15"/>
  <c r="AB103" i="15" s="1"/>
  <c r="R32" i="15"/>
  <c r="AA32" i="15" s="1"/>
  <c r="S28" i="15"/>
  <c r="T102" i="15"/>
  <c r="AC102" i="15" s="1"/>
  <c r="R113" i="15"/>
  <c r="U55" i="15"/>
  <c r="U81" i="15"/>
  <c r="AD81" i="15" s="1"/>
  <c r="U25" i="15"/>
  <c r="AD25" i="15" s="1"/>
  <c r="R37" i="15"/>
  <c r="AA37" i="15" s="1"/>
  <c r="S13" i="15"/>
  <c r="S17" i="15"/>
  <c r="AB17" i="15" s="1"/>
  <c r="T14" i="15"/>
  <c r="AC14" i="15" s="1"/>
  <c r="S84" i="15"/>
  <c r="U88" i="15"/>
  <c r="R99" i="15"/>
  <c r="AA99" i="15" s="1"/>
  <c r="T78" i="15"/>
  <c r="AC78" i="15" s="1"/>
  <c r="R78" i="15"/>
  <c r="AA78" i="15" s="1"/>
  <c r="T36" i="15"/>
  <c r="AC36" i="15" s="1"/>
  <c r="U37" i="15"/>
  <c r="AD37" i="15" s="1"/>
  <c r="R65" i="15"/>
  <c r="AA65" i="15" s="1"/>
  <c r="R49" i="15"/>
  <c r="AA49" i="15" s="1"/>
  <c r="R66" i="15"/>
  <c r="AA66" i="15" s="1"/>
  <c r="U79" i="15"/>
  <c r="AD79" i="15" s="1"/>
  <c r="T75" i="15"/>
  <c r="AC75" i="15" s="1"/>
  <c r="S40" i="15"/>
  <c r="S69" i="15"/>
  <c r="AB69" i="15" s="1"/>
  <c r="R68" i="15"/>
  <c r="AA68" i="15" s="1"/>
  <c r="U63" i="15"/>
  <c r="R75" i="15"/>
  <c r="AA75" i="15" s="1"/>
  <c r="U40" i="15"/>
  <c r="S110" i="15"/>
  <c r="AB110" i="15" s="1"/>
  <c r="U69" i="15"/>
  <c r="AD69" i="15" s="1"/>
  <c r="U45" i="15"/>
  <c r="R71" i="15"/>
  <c r="S70" i="15"/>
  <c r="AB70" i="15" s="1"/>
  <c r="T12" i="15"/>
  <c r="AC12" i="15" s="1"/>
  <c r="S68" i="15"/>
  <c r="AB68" i="15" s="1"/>
  <c r="U84" i="15"/>
  <c r="T117" i="15"/>
  <c r="AC117" i="15" s="1"/>
  <c r="U117" i="15"/>
  <c r="T8" i="15"/>
  <c r="AC8" i="15" s="1"/>
  <c r="T13" i="15"/>
  <c r="R102" i="15"/>
  <c r="AA102" i="15" s="1"/>
  <c r="U29" i="15"/>
  <c r="S43" i="15"/>
  <c r="AB43" i="15" s="1"/>
  <c r="T32" i="15"/>
  <c r="AC32" i="15" s="1"/>
  <c r="R13" i="15"/>
  <c r="T23" i="15"/>
  <c r="AC23" i="15" s="1"/>
  <c r="S65" i="15"/>
  <c r="AB65" i="15" s="1"/>
  <c r="T24" i="15"/>
  <c r="AC24" i="15" s="1"/>
  <c r="U109" i="15"/>
  <c r="S16" i="15"/>
  <c r="AB16" i="15" s="1"/>
  <c r="T110" i="15"/>
  <c r="U99" i="15"/>
  <c r="AD99" i="15" s="1"/>
  <c r="S109" i="15"/>
  <c r="AB109" i="15" s="1"/>
  <c r="T17" i="15"/>
  <c r="AC17" i="15" s="1"/>
  <c r="R34" i="15"/>
  <c r="AA34" i="15" s="1"/>
  <c r="U76" i="15"/>
  <c r="S81" i="15"/>
  <c r="AB81" i="15" s="1"/>
  <c r="U80" i="15"/>
  <c r="R88" i="15"/>
  <c r="AA88" i="15" s="1"/>
  <c r="S90" i="15"/>
  <c r="R40" i="15"/>
  <c r="T16" i="15"/>
  <c r="AC16" i="15" s="1"/>
  <c r="R67" i="15"/>
  <c r="AA67" i="15" s="1"/>
  <c r="R24" i="15"/>
  <c r="AA24" i="15" s="1"/>
  <c r="T9" i="15"/>
  <c r="AC9" i="15" s="1"/>
  <c r="U108" i="15"/>
  <c r="AD108" i="15" s="1"/>
  <c r="R50" i="15"/>
  <c r="AA50" i="15" s="1"/>
  <c r="R33" i="15"/>
  <c r="AA33" i="15" s="1"/>
  <c r="U103" i="15"/>
  <c r="AD103" i="15" s="1"/>
  <c r="U31" i="15"/>
  <c r="U16" i="15"/>
  <c r="T79" i="15"/>
  <c r="AC79" i="15" s="1"/>
  <c r="S117" i="15"/>
  <c r="AB117" i="15" s="1"/>
  <c r="T43" i="15"/>
  <c r="AC43" i="15" s="1"/>
  <c r="T88" i="15"/>
  <c r="AC88" i="15" s="1"/>
  <c r="T81" i="15"/>
  <c r="AC81" i="15" s="1"/>
  <c r="T103" i="15"/>
  <c r="AC103" i="15" s="1"/>
  <c r="U67" i="15"/>
  <c r="AD67" i="15" s="1"/>
  <c r="U19" i="15"/>
  <c r="U110" i="15"/>
  <c r="AD110" i="15" s="1"/>
  <c r="R74" i="15"/>
  <c r="AA74" i="15" s="1"/>
  <c r="U27" i="15"/>
  <c r="U73" i="15"/>
  <c r="AD73" i="15" s="1"/>
  <c r="R61" i="15"/>
  <c r="AA61" i="15" s="1"/>
  <c r="T69" i="15"/>
  <c r="AC69" i="15" s="1"/>
  <c r="T27" i="15"/>
  <c r="AC27" i="15" s="1"/>
  <c r="T28" i="15"/>
  <c r="I40" i="18"/>
  <c r="K40" i="18"/>
  <c r="J40" i="18"/>
  <c r="I68" i="17"/>
  <c r="J68" i="17"/>
  <c r="S34" i="15"/>
  <c r="AB34" i="15" s="1"/>
  <c r="T101" i="15"/>
  <c r="AC101" i="15" s="1"/>
  <c r="S107" i="15"/>
  <c r="AB107" i="15" s="1"/>
  <c r="U34" i="15"/>
  <c r="AD34" i="15" s="1"/>
  <c r="S31" i="15"/>
  <c r="AB31" i="15" s="1"/>
  <c r="T111" i="15"/>
  <c r="AC111" i="15" s="1"/>
  <c r="R35" i="15"/>
  <c r="AA35" i="15" s="1"/>
  <c r="T131" i="15"/>
  <c r="AC131" i="15" s="1"/>
  <c r="U89" i="15"/>
  <c r="AD89" i="15" s="1"/>
  <c r="R8" i="15"/>
  <c r="AA8" i="15" s="1"/>
  <c r="R18" i="15"/>
  <c r="AA18" i="15" s="1"/>
  <c r="R43" i="15"/>
  <c r="AA43" i="15" s="1"/>
  <c r="S27" i="15"/>
  <c r="AB27" i="15" s="1"/>
  <c r="S19" i="15"/>
  <c r="AB19" i="15" s="1"/>
  <c r="S108" i="15"/>
  <c r="AB108" i="15" s="1"/>
  <c r="T112" i="15"/>
  <c r="AC112" i="15" s="1"/>
  <c r="S35" i="15"/>
  <c r="AB35" i="15" s="1"/>
  <c r="R10" i="15"/>
  <c r="AA10" i="15" s="1"/>
  <c r="S112" i="15"/>
  <c r="AB112" i="15" s="1"/>
  <c r="S18" i="15"/>
  <c r="AB18" i="15" s="1"/>
  <c r="R119" i="15"/>
  <c r="AA119" i="15" s="1"/>
  <c r="U38" i="15"/>
  <c r="AD38" i="15" s="1"/>
  <c r="U74" i="15"/>
  <c r="AD74" i="15" s="1"/>
  <c r="T100" i="15"/>
  <c r="AC100" i="15" s="1"/>
  <c r="T108" i="15"/>
  <c r="AC108" i="15" s="1"/>
  <c r="S111" i="15"/>
  <c r="AB111" i="15" s="1"/>
  <c r="S93" i="15"/>
  <c r="AB93" i="15" s="1"/>
  <c r="T107" i="15"/>
  <c r="AC107" i="15" s="1"/>
  <c r="S41" i="15"/>
  <c r="AB41" i="15" s="1"/>
  <c r="U66" i="15"/>
  <c r="AD66" i="15" s="1"/>
  <c r="T59" i="15"/>
  <c r="R101" i="15"/>
  <c r="AA101" i="15" s="1"/>
  <c r="T35" i="15"/>
  <c r="AC35" i="15" s="1"/>
  <c r="R59" i="15"/>
  <c r="AA59" i="15" s="1"/>
  <c r="U107" i="15"/>
  <c r="AD107" i="15" s="1"/>
  <c r="R23" i="15"/>
  <c r="AA23" i="15" s="1"/>
  <c r="S38" i="15"/>
  <c r="AB38" i="15" s="1"/>
  <c r="R19" i="15"/>
  <c r="AA19" i="15" s="1"/>
  <c r="R60" i="15"/>
  <c r="AA60" i="15" s="1"/>
  <c r="U18" i="15"/>
  <c r="AD18" i="15" s="1"/>
  <c r="T33" i="15"/>
  <c r="AC33" i="15" s="1"/>
  <c r="U78" i="15"/>
  <c r="AD78" i="15" s="1"/>
  <c r="T37" i="15"/>
  <c r="AC37" i="15" s="1"/>
  <c r="S37" i="15"/>
  <c r="AB37" i="15" s="1"/>
  <c r="T93" i="15"/>
  <c r="AC93" i="15" s="1"/>
  <c r="R11" i="15"/>
  <c r="AA11" i="15" s="1"/>
  <c r="T119" i="15"/>
  <c r="AC119" i="15" s="1"/>
  <c r="S119" i="15"/>
  <c r="AB119" i="15" s="1"/>
  <c r="R31" i="15"/>
  <c r="AA31" i="15" s="1"/>
  <c r="T18" i="15"/>
  <c r="AC18" i="15" s="1"/>
  <c r="T34" i="15"/>
  <c r="AC34" i="15" s="1"/>
  <c r="U70" i="15"/>
  <c r="AD70" i="15" s="1"/>
  <c r="S29" i="15"/>
  <c r="AB29" i="15" s="1"/>
  <c r="S61" i="15"/>
  <c r="AB61" i="15" s="1"/>
  <c r="R108" i="15"/>
  <c r="AA108" i="15" s="1"/>
  <c r="U131" i="15"/>
  <c r="AD131" i="15" s="1"/>
  <c r="U10" i="15"/>
  <c r="AD10" i="15" s="1"/>
  <c r="S25" i="15"/>
  <c r="AB25" i="15" s="1"/>
  <c r="T55" i="15"/>
  <c r="AC55" i="15" s="1"/>
  <c r="U100" i="15"/>
  <c r="AD100" i="15" s="1"/>
  <c r="S33" i="15"/>
  <c r="AB33" i="15" s="1"/>
  <c r="U59" i="15"/>
  <c r="AD59" i="15" s="1"/>
  <c r="R112" i="15"/>
  <c r="AA112" i="15" s="1"/>
  <c r="S131" i="15"/>
  <c r="AB131" i="15" s="1"/>
  <c r="S9" i="15"/>
  <c r="AB9" i="15" s="1"/>
  <c r="T45" i="15"/>
  <c r="AC45" i="15" s="1"/>
  <c r="S59" i="15"/>
  <c r="S100" i="15"/>
  <c r="AB100" i="15" s="1"/>
  <c r="T19" i="15"/>
  <c r="AC19" i="15" s="1"/>
  <c r="S101" i="15"/>
  <c r="AB101" i="15" s="1"/>
  <c r="R93" i="15"/>
  <c r="AA93" i="15" s="1"/>
  <c r="U111" i="15"/>
  <c r="AD111" i="15" s="1"/>
  <c r="U9" i="15"/>
  <c r="AD9" i="15" s="1"/>
  <c r="T41" i="15"/>
  <c r="AC41" i="15" s="1"/>
  <c r="R39" i="15"/>
  <c r="AA39" i="15" s="1"/>
  <c r="U82" i="15"/>
  <c r="AD82" i="15" s="1"/>
  <c r="R27" i="15"/>
  <c r="AA27" i="15" s="1"/>
  <c r="U65" i="15"/>
  <c r="AD65" i="15" s="1"/>
  <c r="S45" i="15"/>
  <c r="AB45" i="15" s="1"/>
  <c r="R9" i="15"/>
  <c r="AA9" i="15" s="1"/>
  <c r="R131" i="15"/>
  <c r="AA131" i="15" s="1"/>
  <c r="S23" i="15"/>
  <c r="AB23" i="15" s="1"/>
  <c r="T38" i="15"/>
  <c r="AC38" i="15" s="1"/>
  <c r="T25" i="15"/>
  <c r="AC25" i="15" s="1"/>
  <c r="T29" i="15"/>
  <c r="AC29" i="15" s="1"/>
  <c r="S55" i="15"/>
  <c r="P100" i="13"/>
  <c r="P99" i="13"/>
  <c r="P83" i="13"/>
  <c r="P12" i="13"/>
  <c r="P27" i="13"/>
  <c r="P35" i="13"/>
  <c r="P47" i="13"/>
  <c r="S70" i="13"/>
  <c r="P79" i="13"/>
  <c r="P10" i="13"/>
  <c r="P29" i="13"/>
  <c r="P37" i="13"/>
  <c r="P65" i="13"/>
  <c r="U70" i="13"/>
  <c r="T79" i="13"/>
  <c r="P85" i="13"/>
  <c r="P102" i="13"/>
  <c r="P101" i="13"/>
  <c r="P9" i="13"/>
  <c r="P30" i="13"/>
  <c r="P38" i="13"/>
  <c r="P66" i="13"/>
  <c r="V70" i="13"/>
  <c r="U79" i="13"/>
  <c r="P86" i="13"/>
  <c r="P103" i="13"/>
  <c r="P84" i="13"/>
  <c r="P8" i="13"/>
  <c r="S30" i="13"/>
  <c r="P39" i="13"/>
  <c r="P67" i="13"/>
  <c r="P71" i="13"/>
  <c r="V79" i="13"/>
  <c r="P87" i="13"/>
  <c r="S79" i="13"/>
  <c r="P7" i="13"/>
  <c r="P24" i="13"/>
  <c r="T30" i="13"/>
  <c r="P40" i="13"/>
  <c r="P68" i="13"/>
  <c r="P72" i="13"/>
  <c r="P80" i="13"/>
  <c r="P88" i="13"/>
  <c r="T70" i="13"/>
  <c r="P18" i="13"/>
  <c r="P25" i="13"/>
  <c r="U30" i="13"/>
  <c r="P41" i="13"/>
  <c r="S68" i="13"/>
  <c r="P73" i="13"/>
  <c r="P81" i="13"/>
  <c r="P89" i="13"/>
  <c r="P59" i="13"/>
  <c r="P17" i="13"/>
  <c r="S25" i="13"/>
  <c r="V30" i="13"/>
  <c r="P42" i="13"/>
  <c r="T68" i="13"/>
  <c r="P74" i="13"/>
  <c r="P82" i="13"/>
  <c r="P90" i="13"/>
  <c r="P28" i="13"/>
  <c r="P16" i="13"/>
  <c r="T25" i="13"/>
  <c r="P31" i="13"/>
  <c r="P43" i="13"/>
  <c r="U68" i="13"/>
  <c r="P75" i="13"/>
  <c r="S82" i="13"/>
  <c r="P91" i="13"/>
  <c r="P11" i="13"/>
  <c r="P15" i="13"/>
  <c r="U25" i="13"/>
  <c r="P32" i="13"/>
  <c r="P44" i="13"/>
  <c r="V68" i="13"/>
  <c r="P76" i="13"/>
  <c r="T82" i="13"/>
  <c r="P92" i="13"/>
  <c r="P36" i="13"/>
  <c r="P14" i="13"/>
  <c r="V25" i="13"/>
  <c r="P33" i="13"/>
  <c r="P45" i="13"/>
  <c r="P69" i="13"/>
  <c r="P77" i="13"/>
  <c r="U82" i="13"/>
  <c r="P98" i="13"/>
  <c r="P13" i="13"/>
  <c r="P26" i="13"/>
  <c r="P34" i="13"/>
  <c r="P46" i="13"/>
  <c r="P70" i="13"/>
  <c r="P78" i="13"/>
  <c r="V82" i="13"/>
  <c r="H91" i="15"/>
  <c r="J91" i="15"/>
  <c r="K91" i="15"/>
  <c r="H92" i="15"/>
  <c r="I92" i="15"/>
  <c r="J92" i="15"/>
  <c r="K92" i="15"/>
  <c r="I91" i="15"/>
  <c r="S101" i="13"/>
  <c r="U101" i="13"/>
  <c r="V101" i="13"/>
  <c r="S102" i="13"/>
  <c r="T102" i="13"/>
  <c r="U102" i="13"/>
  <c r="V102" i="13"/>
  <c r="T101" i="13"/>
  <c r="Q172" i="13"/>
  <c r="P172" i="13"/>
  <c r="T65" i="17" a="1"/>
  <c r="R140" i="15" a="1"/>
  <c r="S69" i="23" a="1"/>
  <c r="V108" i="24" a="1"/>
  <c r="S67" i="18" a="1"/>
  <c r="R139" i="15" a="1"/>
  <c r="R99" i="18" a="1"/>
  <c r="R153" i="15" a="1"/>
  <c r="R152" i="15" a="1"/>
  <c r="R174" i="15" a="1"/>
  <c r="T141" i="24" a="1"/>
  <c r="U141" i="24" a="1"/>
  <c r="R146" i="15" a="1"/>
  <c r="V141" i="24" a="1"/>
  <c r="S65" i="17" a="1"/>
  <c r="R159" i="15" a="1"/>
  <c r="S141" i="24" a="1"/>
  <c r="S65" i="18" a="1"/>
  <c r="U29" i="23" a="1"/>
  <c r="R179" i="18" a="1"/>
  <c r="U108" i="24" a="1"/>
  <c r="T65" i="18" a="1"/>
  <c r="R67" i="18" a="1"/>
  <c r="U67" i="18" a="1"/>
  <c r="T100" i="18" a="1"/>
  <c r="T29" i="23" a="1"/>
  <c r="R138" i="15" a="1"/>
  <c r="R65" i="18" a="1"/>
  <c r="U69" i="23" a="1"/>
  <c r="R137" i="15" a="1"/>
  <c r="S29" i="23" a="1"/>
  <c r="U65" i="18" a="1"/>
  <c r="T108" i="24" a="1"/>
  <c r="T99" i="18" a="1"/>
  <c r="R151" i="15" a="1"/>
  <c r="R69" i="23" a="1"/>
  <c r="S99" i="18" a="1"/>
  <c r="U99" i="18" a="1"/>
  <c r="S108" i="24" a="1"/>
  <c r="U65" i="17" a="1"/>
  <c r="U100" i="18" a="1"/>
  <c r="R65" i="17" a="1"/>
  <c r="T69" i="23" a="1"/>
  <c r="R100" i="18" a="1"/>
  <c r="R175" i="15" a="1"/>
  <c r="T67" i="18" a="1"/>
  <c r="S100" i="18" a="1"/>
  <c r="AB107" i="24" l="1"/>
  <c r="AC105" i="24"/>
  <c r="AB20" i="24"/>
  <c r="J107" i="24"/>
  <c r="J20" i="24"/>
  <c r="AC107" i="24"/>
  <c r="J105" i="24"/>
  <c r="H105" i="24"/>
  <c r="AC20" i="24"/>
  <c r="K20" i="24"/>
  <c r="I107" i="24"/>
  <c r="AE107" i="24"/>
  <c r="W107" i="24"/>
  <c r="K105" i="24"/>
  <c r="W105" i="24"/>
  <c r="AE20" i="24"/>
  <c r="W20" i="24"/>
  <c r="H20" i="24"/>
  <c r="AD107" i="24"/>
  <c r="H107" i="24"/>
  <c r="AD20" i="24"/>
  <c r="I105" i="24"/>
  <c r="K107" i="24"/>
  <c r="AE105" i="24"/>
  <c r="AB105" i="24"/>
  <c r="S141" i="24"/>
  <c r="U141" i="24"/>
  <c r="T141" i="24"/>
  <c r="V141" i="24"/>
  <c r="T108" i="24"/>
  <c r="U108" i="24"/>
  <c r="V108" i="24"/>
  <c r="S108" i="24"/>
  <c r="AA141" i="23"/>
  <c r="AC141" i="23"/>
  <c r="I20" i="24"/>
  <c r="AB141" i="23"/>
  <c r="AD105" i="24"/>
  <c r="AD141" i="23"/>
  <c r="AB108" i="23"/>
  <c r="J108" i="23"/>
  <c r="T29" i="23"/>
  <c r="U29" i="23"/>
  <c r="S29" i="23"/>
  <c r="J29" i="22"/>
  <c r="AC29" i="22"/>
  <c r="K29" i="22"/>
  <c r="AD29" i="22"/>
  <c r="I29" i="22"/>
  <c r="AB29" i="22"/>
  <c r="H29" i="22"/>
  <c r="AA29" i="22"/>
  <c r="AD28" i="22"/>
  <c r="K28" i="22"/>
  <c r="AC28" i="22"/>
  <c r="J28" i="22"/>
  <c r="I28" i="22"/>
  <c r="AB28" i="22"/>
  <c r="H28" i="22"/>
  <c r="AA28" i="22"/>
  <c r="K141" i="23"/>
  <c r="I141" i="23"/>
  <c r="H141" i="23"/>
  <c r="J141" i="23"/>
  <c r="AC108" i="23"/>
  <c r="I108" i="23"/>
  <c r="AD108" i="23"/>
  <c r="K108" i="23"/>
  <c r="AA108" i="23"/>
  <c r="H108" i="23"/>
  <c r="T69" i="23"/>
  <c r="R69" i="23"/>
  <c r="U69" i="23"/>
  <c r="S69" i="23"/>
  <c r="J67" i="22"/>
  <c r="H67" i="22"/>
  <c r="K67" i="22"/>
  <c r="I67" i="22"/>
  <c r="H51" i="15"/>
  <c r="R179" i="18"/>
  <c r="A178" i="18" s="1"/>
  <c r="AA174" i="17"/>
  <c r="A174" i="17"/>
  <c r="J97" i="17"/>
  <c r="AC97" i="17"/>
  <c r="I96" i="17"/>
  <c r="AB96" i="17"/>
  <c r="J96" i="17"/>
  <c r="AC96" i="17"/>
  <c r="H97" i="17"/>
  <c r="AA97" i="17"/>
  <c r="K97" i="17"/>
  <c r="AD97" i="17"/>
  <c r="K96" i="17"/>
  <c r="AD96" i="17"/>
  <c r="I97" i="17"/>
  <c r="AB97" i="17"/>
  <c r="J42" i="15"/>
  <c r="K66" i="17"/>
  <c r="H66" i="17"/>
  <c r="I66" i="17"/>
  <c r="I64" i="17"/>
  <c r="J66" i="17"/>
  <c r="J64" i="17"/>
  <c r="K119" i="15"/>
  <c r="AD119" i="15"/>
  <c r="K118" i="15"/>
  <c r="AD118" i="15"/>
  <c r="I118" i="15"/>
  <c r="AB118" i="15"/>
  <c r="K117" i="15"/>
  <c r="AD117" i="15"/>
  <c r="H117" i="15"/>
  <c r="AA117" i="15"/>
  <c r="J110" i="15"/>
  <c r="AC110" i="15"/>
  <c r="H113" i="15"/>
  <c r="AA113" i="15"/>
  <c r="K109" i="15"/>
  <c r="AD109" i="15"/>
  <c r="H111" i="15"/>
  <c r="AA111" i="15"/>
  <c r="J113" i="15"/>
  <c r="AC113" i="15"/>
  <c r="K113" i="15"/>
  <c r="AD113" i="15"/>
  <c r="I113" i="15"/>
  <c r="AB113" i="15"/>
  <c r="H110" i="15"/>
  <c r="AA110" i="15"/>
  <c r="U44" i="13"/>
  <c r="J103" i="15"/>
  <c r="H102" i="15"/>
  <c r="I102" i="15"/>
  <c r="J99" i="15"/>
  <c r="J102" i="15"/>
  <c r="H99" i="15"/>
  <c r="I103" i="15"/>
  <c r="K103" i="15"/>
  <c r="K102" i="15"/>
  <c r="H103" i="15"/>
  <c r="I98" i="15"/>
  <c r="K98" i="15"/>
  <c r="H90" i="15"/>
  <c r="AA90" i="15"/>
  <c r="T99" i="13"/>
  <c r="AB89" i="15"/>
  <c r="I90" i="15"/>
  <c r="AB90" i="15"/>
  <c r="J90" i="15"/>
  <c r="AC90" i="15"/>
  <c r="J89" i="15"/>
  <c r="AC89" i="15"/>
  <c r="V100" i="13"/>
  <c r="AD90" i="15"/>
  <c r="V103" i="13"/>
  <c r="AD93" i="15"/>
  <c r="H89" i="15"/>
  <c r="AA89" i="15"/>
  <c r="V98" i="13"/>
  <c r="AD88" i="15"/>
  <c r="K61" i="15"/>
  <c r="AD61" i="15"/>
  <c r="V80" i="13"/>
  <c r="AD72" i="15"/>
  <c r="J73" i="15"/>
  <c r="AC73" i="15"/>
  <c r="K80" i="15"/>
  <c r="AD80" i="15"/>
  <c r="K63" i="15"/>
  <c r="AD63" i="15"/>
  <c r="U92" i="13"/>
  <c r="AC84" i="15"/>
  <c r="K84" i="15"/>
  <c r="AD84" i="15"/>
  <c r="I84" i="15"/>
  <c r="AB84" i="15"/>
  <c r="H83" i="15"/>
  <c r="AA83" i="15"/>
  <c r="V85" i="13"/>
  <c r="AD77" i="15"/>
  <c r="J83" i="15"/>
  <c r="AC83" i="15"/>
  <c r="H84" i="15"/>
  <c r="AA84" i="15"/>
  <c r="K75" i="15"/>
  <c r="AD75" i="15"/>
  <c r="I72" i="15"/>
  <c r="AB72" i="15"/>
  <c r="J60" i="15"/>
  <c r="AC60" i="15"/>
  <c r="H71" i="15"/>
  <c r="AA71" i="15"/>
  <c r="U80" i="13"/>
  <c r="AC72" i="15"/>
  <c r="J71" i="15"/>
  <c r="AC71" i="15"/>
  <c r="T90" i="13"/>
  <c r="AB82" i="15"/>
  <c r="H72" i="15"/>
  <c r="AA72" i="15"/>
  <c r="H73" i="15"/>
  <c r="AA73" i="15"/>
  <c r="K60" i="15"/>
  <c r="AD60" i="15"/>
  <c r="K76" i="15"/>
  <c r="AD76" i="15"/>
  <c r="K68" i="15"/>
  <c r="AD68" i="15"/>
  <c r="H76" i="15"/>
  <c r="AA76" i="15"/>
  <c r="T81" i="13"/>
  <c r="AB73" i="15"/>
  <c r="H50" i="15"/>
  <c r="H49" i="15"/>
  <c r="I59" i="15"/>
  <c r="AB59" i="15"/>
  <c r="J59" i="15"/>
  <c r="AC59" i="15"/>
  <c r="K55" i="15"/>
  <c r="AD55" i="15"/>
  <c r="I55" i="15"/>
  <c r="AB55" i="15"/>
  <c r="V31" i="13"/>
  <c r="AD28" i="15"/>
  <c r="U42" i="13"/>
  <c r="AC40" i="15"/>
  <c r="K40" i="15"/>
  <c r="AD40" i="15"/>
  <c r="K27" i="15"/>
  <c r="AD27" i="15"/>
  <c r="J44" i="15"/>
  <c r="AC44" i="15"/>
  <c r="S44" i="13"/>
  <c r="AA42" i="15"/>
  <c r="K43" i="15"/>
  <c r="AD43" i="15"/>
  <c r="H28" i="15"/>
  <c r="AA28" i="15"/>
  <c r="H44" i="15"/>
  <c r="AA44" i="15"/>
  <c r="I42" i="15"/>
  <c r="AB42" i="15"/>
  <c r="J28" i="15"/>
  <c r="AC28" i="15"/>
  <c r="K35" i="15"/>
  <c r="AD35" i="15"/>
  <c r="S42" i="13"/>
  <c r="AA40" i="15"/>
  <c r="I28" i="15"/>
  <c r="AB28" i="15"/>
  <c r="I44" i="15"/>
  <c r="AB44" i="15"/>
  <c r="V44" i="13"/>
  <c r="AD42" i="15"/>
  <c r="K33" i="15"/>
  <c r="AD33" i="15"/>
  <c r="K44" i="15"/>
  <c r="AD44" i="15"/>
  <c r="I40" i="15"/>
  <c r="AB40" i="15"/>
  <c r="J30" i="15"/>
  <c r="AC30" i="15"/>
  <c r="K24" i="15"/>
  <c r="AD24" i="15"/>
  <c r="T33" i="13"/>
  <c r="AB30" i="15"/>
  <c r="V33" i="13"/>
  <c r="AD30" i="15"/>
  <c r="H30" i="15"/>
  <c r="AA30" i="15"/>
  <c r="K31" i="15"/>
  <c r="AD31" i="15"/>
  <c r="K45" i="15"/>
  <c r="AD45" i="15"/>
  <c r="K29" i="15"/>
  <c r="AD29" i="15"/>
  <c r="V28" i="13"/>
  <c r="AD26" i="15"/>
  <c r="K36" i="15"/>
  <c r="AD36" i="15"/>
  <c r="K23" i="15"/>
  <c r="AD23" i="15"/>
  <c r="J13" i="15"/>
  <c r="AC13" i="15"/>
  <c r="J15" i="15"/>
  <c r="AC15" i="15"/>
  <c r="J10" i="15"/>
  <c r="AC10" i="15"/>
  <c r="K15" i="15"/>
  <c r="AD15" i="15"/>
  <c r="I15" i="15"/>
  <c r="AB15" i="15"/>
  <c r="K11" i="15"/>
  <c r="AD11" i="15"/>
  <c r="K16" i="15"/>
  <c r="AD16" i="15"/>
  <c r="K14" i="15"/>
  <c r="AD14" i="15"/>
  <c r="H13" i="15"/>
  <c r="AA13" i="15"/>
  <c r="I13" i="15"/>
  <c r="AB13" i="15"/>
  <c r="K8" i="15"/>
  <c r="AD8" i="15"/>
  <c r="K19" i="15"/>
  <c r="AD19" i="15"/>
  <c r="K17" i="15"/>
  <c r="AD17" i="15"/>
  <c r="K7" i="15"/>
  <c r="AD7" i="15"/>
  <c r="I7" i="15"/>
  <c r="AB7" i="15"/>
  <c r="U7" i="13"/>
  <c r="AC7" i="15"/>
  <c r="S7" i="13"/>
  <c r="AA7" i="15"/>
  <c r="V46" i="13"/>
  <c r="I30" i="15"/>
  <c r="T44" i="13"/>
  <c r="U46" i="13"/>
  <c r="K77" i="15"/>
  <c r="H42" i="15"/>
  <c r="T46" i="13"/>
  <c r="U33" i="13"/>
  <c r="K26" i="15"/>
  <c r="K42" i="15"/>
  <c r="K30" i="15"/>
  <c r="R174" i="15"/>
  <c r="AA174" i="15" s="1"/>
  <c r="R175" i="15"/>
  <c r="AA175" i="15" s="1"/>
  <c r="S33" i="13"/>
  <c r="V83" i="13"/>
  <c r="I82" i="15"/>
  <c r="S46" i="13"/>
  <c r="S92" i="13"/>
  <c r="U67" i="18"/>
  <c r="K67" i="18" s="1"/>
  <c r="R65" i="18"/>
  <c r="AA65" i="18" s="1"/>
  <c r="R65" i="17"/>
  <c r="AA65" i="17" s="1"/>
  <c r="U65" i="18"/>
  <c r="AD65" i="18" s="1"/>
  <c r="R99" i="18"/>
  <c r="R67" i="18"/>
  <c r="H67" i="18" s="1"/>
  <c r="T100" i="18"/>
  <c r="S99" i="18"/>
  <c r="T99" i="18"/>
  <c r="S67" i="18"/>
  <c r="I67" i="18" s="1"/>
  <c r="R100" i="18"/>
  <c r="U100" i="18"/>
  <c r="S65" i="18"/>
  <c r="AB65" i="18" s="1"/>
  <c r="U99" i="18"/>
  <c r="S100" i="18"/>
  <c r="T67" i="18"/>
  <c r="J67" i="18" s="1"/>
  <c r="T65" i="18"/>
  <c r="AC65" i="18" s="1"/>
  <c r="H64" i="17"/>
  <c r="K64" i="17"/>
  <c r="H96" i="17"/>
  <c r="K90" i="15"/>
  <c r="V13" i="13"/>
  <c r="R146" i="15"/>
  <c r="AA146" i="15" s="1"/>
  <c r="S65" i="17"/>
  <c r="AB65" i="17" s="1"/>
  <c r="T65" i="17"/>
  <c r="AC65" i="17" s="1"/>
  <c r="K88" i="15"/>
  <c r="R151" i="15"/>
  <c r="AA151" i="15" s="1"/>
  <c r="R153" i="15"/>
  <c r="AA153" i="15" s="1"/>
  <c r="R159" i="15"/>
  <c r="AA159" i="15" s="1"/>
  <c r="R152" i="15"/>
  <c r="AA152" i="15" s="1"/>
  <c r="R140" i="15"/>
  <c r="AA140" i="15" s="1"/>
  <c r="R137" i="15"/>
  <c r="AA137" i="15" s="1"/>
  <c r="R139" i="15"/>
  <c r="AA139" i="15" s="1"/>
  <c r="U65" i="17"/>
  <c r="AD65" i="17" s="1"/>
  <c r="R138" i="15"/>
  <c r="AA138" i="15" s="1"/>
  <c r="H68" i="17"/>
  <c r="K68" i="17"/>
  <c r="K65" i="15"/>
  <c r="J45" i="15"/>
  <c r="K78" i="15"/>
  <c r="K66" i="15"/>
  <c r="J111" i="15"/>
  <c r="J33" i="15"/>
  <c r="I131" i="15"/>
  <c r="K18" i="15"/>
  <c r="V37" i="13"/>
  <c r="T59" i="13"/>
  <c r="K59" i="15"/>
  <c r="J18" i="15"/>
  <c r="I111" i="15"/>
  <c r="J101" i="15"/>
  <c r="K9" i="15"/>
  <c r="K111" i="15"/>
  <c r="K100" i="15"/>
  <c r="J38" i="15"/>
  <c r="J55" i="15"/>
  <c r="K74" i="15"/>
  <c r="I101" i="15"/>
  <c r="H59" i="15"/>
  <c r="K38" i="15"/>
  <c r="V72" i="13"/>
  <c r="K89" i="15"/>
  <c r="I100" i="15"/>
  <c r="K131" i="15"/>
  <c r="H101" i="15"/>
  <c r="U91" i="13"/>
  <c r="J7" i="15"/>
  <c r="J72" i="15"/>
  <c r="V47" i="13"/>
  <c r="V26" i="13"/>
  <c r="U59" i="13"/>
  <c r="S12" i="13"/>
  <c r="S78" i="13"/>
  <c r="U12" i="13"/>
  <c r="V65" i="13"/>
  <c r="V40" i="13"/>
  <c r="T65" i="13"/>
  <c r="T42" i="13"/>
  <c r="V10" i="13"/>
  <c r="V29" i="13"/>
  <c r="U36" i="13"/>
  <c r="V71" i="13"/>
  <c r="K93" i="15"/>
  <c r="V16" i="13"/>
  <c r="U81" i="13"/>
  <c r="U40" i="13"/>
  <c r="V7" i="13"/>
  <c r="V14" i="13"/>
  <c r="U78" i="13"/>
  <c r="T12" i="13"/>
  <c r="V32" i="13"/>
  <c r="V15" i="13"/>
  <c r="V45" i="13"/>
  <c r="T92" i="13"/>
  <c r="V67" i="13"/>
  <c r="H7" i="15"/>
  <c r="H40" i="15"/>
  <c r="V42" i="13"/>
  <c r="V38" i="13"/>
  <c r="S99" i="13"/>
  <c r="T80" i="13"/>
  <c r="V36" i="13"/>
  <c r="U66" i="13"/>
  <c r="V88" i="13"/>
  <c r="S84" i="13"/>
  <c r="I89" i="15"/>
  <c r="K10" i="15"/>
  <c r="S81" i="13"/>
  <c r="U99" i="13"/>
  <c r="V8" i="13"/>
  <c r="U31" i="13"/>
  <c r="V75" i="13"/>
  <c r="V73" i="13"/>
  <c r="U14" i="13"/>
  <c r="T31" i="13"/>
  <c r="V18" i="13"/>
  <c r="U47" i="13"/>
  <c r="V59" i="13"/>
  <c r="U17" i="13"/>
  <c r="S31" i="13"/>
  <c r="V69" i="13"/>
  <c r="V92" i="13"/>
  <c r="V99" i="13"/>
  <c r="J40" i="15"/>
  <c r="J84" i="15"/>
  <c r="U65" i="13"/>
  <c r="T7" i="13"/>
  <c r="V66" i="13"/>
  <c r="V17" i="13"/>
  <c r="K72" i="15"/>
  <c r="V84" i="13"/>
  <c r="S65" i="13"/>
  <c r="S80" i="13"/>
  <c r="S91" i="13"/>
  <c r="T14" i="13"/>
  <c r="I73" i="15"/>
  <c r="V34" i="13"/>
  <c r="K34" i="15"/>
  <c r="V86" i="13"/>
  <c r="V24" i="13"/>
  <c r="H55" i="15"/>
  <c r="U84" i="13"/>
  <c r="V77" i="13"/>
  <c r="I69" i="15"/>
  <c r="I76" i="15"/>
  <c r="K81" i="15"/>
  <c r="H82" i="15"/>
  <c r="T89" i="13"/>
  <c r="H80" i="15"/>
  <c r="K67" i="15"/>
  <c r="J81" i="15"/>
  <c r="S75" i="13"/>
  <c r="K71" i="15"/>
  <c r="U77" i="13"/>
  <c r="K82" i="15"/>
  <c r="T78" i="13"/>
  <c r="I70" i="15"/>
  <c r="K69" i="15"/>
  <c r="J82" i="15"/>
  <c r="J74" i="15"/>
  <c r="K79" i="15"/>
  <c r="U76" i="13"/>
  <c r="T91" i="13"/>
  <c r="V91" i="13"/>
  <c r="U72" i="13"/>
  <c r="S26" i="13"/>
  <c r="V35" i="13"/>
  <c r="J41" i="15"/>
  <c r="V27" i="13"/>
  <c r="K37" i="15"/>
  <c r="J27" i="15"/>
  <c r="V43" i="13"/>
  <c r="J34" i="15"/>
  <c r="I41" i="15"/>
  <c r="H34" i="15"/>
  <c r="T29" i="13"/>
  <c r="H25" i="15"/>
  <c r="J32" i="15"/>
  <c r="H31" i="15"/>
  <c r="T41" i="13"/>
  <c r="T26" i="13"/>
  <c r="J39" i="15"/>
  <c r="J24" i="15"/>
  <c r="K39" i="15"/>
  <c r="K28" i="15"/>
  <c r="V9" i="13"/>
  <c r="I23" i="15"/>
  <c r="T24" i="13"/>
  <c r="H17" i="15"/>
  <c r="S16" i="13"/>
  <c r="H15" i="15"/>
  <c r="S14" i="13"/>
  <c r="S73" i="13"/>
  <c r="H66" i="15"/>
  <c r="T37" i="13"/>
  <c r="I34" i="15"/>
  <c r="S8" i="13"/>
  <c r="H8" i="15"/>
  <c r="U15" i="13"/>
  <c r="J16" i="15"/>
  <c r="I31" i="15"/>
  <c r="T34" i="13"/>
  <c r="H32" i="15"/>
  <c r="S35" i="13"/>
  <c r="T75" i="13"/>
  <c r="I68" i="15"/>
  <c r="I35" i="15"/>
  <c r="J17" i="15"/>
  <c r="U16" i="13"/>
  <c r="I16" i="15"/>
  <c r="T15" i="13"/>
  <c r="T35" i="13"/>
  <c r="I32" i="15"/>
  <c r="I43" i="15"/>
  <c r="T45" i="13"/>
  <c r="J80" i="15"/>
  <c r="U88" i="13"/>
  <c r="I10" i="15"/>
  <c r="T72" i="13"/>
  <c r="H70" i="15"/>
  <c r="S77" i="13"/>
  <c r="T8" i="13"/>
  <c r="I8" i="15"/>
  <c r="S86" i="13"/>
  <c r="H78" i="15"/>
  <c r="H61" i="15"/>
  <c r="S67" i="13"/>
  <c r="K12" i="15"/>
  <c r="V11" i="13"/>
  <c r="I93" i="15"/>
  <c r="T103" i="13"/>
  <c r="H43" i="15"/>
  <c r="S45" i="13"/>
  <c r="J61" i="15"/>
  <c r="U67" i="13"/>
  <c r="I61" i="15"/>
  <c r="T67" i="13"/>
  <c r="S103" i="13"/>
  <c r="H93" i="15"/>
  <c r="T17" i="13"/>
  <c r="I18" i="15"/>
  <c r="S76" i="13"/>
  <c r="H69" i="15"/>
  <c r="J31" i="15"/>
  <c r="U34" i="13"/>
  <c r="V81" i="13"/>
  <c r="K73" i="15"/>
  <c r="I79" i="15"/>
  <c r="T87" i="13"/>
  <c r="J43" i="15"/>
  <c r="U45" i="13"/>
  <c r="S89" i="13"/>
  <c r="H81" i="15"/>
  <c r="I45" i="15"/>
  <c r="T47" i="13"/>
  <c r="T73" i="13"/>
  <c r="I66" i="15"/>
  <c r="J93" i="15"/>
  <c r="U103" i="13"/>
  <c r="I37" i="15"/>
  <c r="T39" i="13"/>
  <c r="U75" i="13"/>
  <c r="J68" i="15"/>
  <c r="T36" i="13"/>
  <c r="I33" i="15"/>
  <c r="H33" i="15"/>
  <c r="S36" i="13"/>
  <c r="I67" i="15"/>
  <c r="T74" i="13"/>
  <c r="H35" i="15"/>
  <c r="H45" i="15"/>
  <c r="S47" i="13"/>
  <c r="H18" i="15"/>
  <c r="S17" i="13"/>
  <c r="H16" i="15"/>
  <c r="S15" i="13"/>
  <c r="I78" i="15"/>
  <c r="T86" i="13"/>
  <c r="T18" i="13"/>
  <c r="I19" i="15"/>
  <c r="S24" i="13"/>
  <c r="H23" i="15"/>
  <c r="I17" i="15"/>
  <c r="T16" i="13"/>
  <c r="T27" i="13"/>
  <c r="I25" i="15"/>
  <c r="H131" i="15"/>
  <c r="J131" i="15"/>
  <c r="J118" i="15"/>
  <c r="I117" i="15"/>
  <c r="I119" i="15"/>
  <c r="H119" i="15"/>
  <c r="J119" i="15"/>
  <c r="J117" i="15"/>
  <c r="H118" i="15"/>
  <c r="H112" i="15"/>
  <c r="J112" i="15"/>
  <c r="I112" i="15"/>
  <c r="K112" i="15"/>
  <c r="I108" i="15"/>
  <c r="H108" i="15"/>
  <c r="K108" i="15"/>
  <c r="J108" i="15"/>
  <c r="H109" i="15"/>
  <c r="K110" i="15"/>
  <c r="I110" i="15"/>
  <c r="J109" i="15"/>
  <c r="I109" i="15"/>
  <c r="I107" i="15"/>
  <c r="H107" i="15"/>
  <c r="K107" i="15"/>
  <c r="J107" i="15"/>
  <c r="K99" i="15"/>
  <c r="K101" i="15"/>
  <c r="J100" i="15"/>
  <c r="I99" i="15"/>
  <c r="H100" i="15"/>
  <c r="J98" i="15"/>
  <c r="H98" i="15"/>
  <c r="I88" i="15"/>
  <c r="J88" i="15"/>
  <c r="H88" i="15"/>
  <c r="I80" i="15"/>
  <c r="H60" i="15"/>
  <c r="J63" i="15"/>
  <c r="H79" i="15"/>
  <c r="I75" i="15"/>
  <c r="I63" i="15"/>
  <c r="H67" i="15"/>
  <c r="I60" i="15"/>
  <c r="J78" i="15"/>
  <c r="J77" i="15"/>
  <c r="I77" i="15"/>
  <c r="J79" i="15"/>
  <c r="H75" i="15"/>
  <c r="J66" i="15"/>
  <c r="H77" i="15"/>
  <c r="J65" i="15"/>
  <c r="I65" i="15"/>
  <c r="J67" i="15"/>
  <c r="H74" i="15"/>
  <c r="J75" i="15"/>
  <c r="H63" i="15"/>
  <c r="H65" i="15"/>
  <c r="I74" i="15"/>
  <c r="J37" i="15"/>
  <c r="J25" i="15"/>
  <c r="J26" i="15"/>
  <c r="H26" i="15"/>
  <c r="I36" i="15"/>
  <c r="H38" i="15"/>
  <c r="J29" i="15"/>
  <c r="H37" i="15"/>
  <c r="I38" i="15"/>
  <c r="J35" i="15"/>
  <c r="I26" i="15"/>
  <c r="H36" i="15"/>
  <c r="H29" i="15"/>
  <c r="J36" i="15"/>
  <c r="I29" i="15"/>
  <c r="H27" i="15"/>
  <c r="H41" i="15"/>
  <c r="H39" i="15"/>
  <c r="J23" i="15"/>
  <c r="I14" i="15"/>
  <c r="H19" i="15"/>
  <c r="H14" i="15"/>
  <c r="H12" i="15"/>
  <c r="J11" i="15"/>
  <c r="J12" i="15"/>
  <c r="I12" i="15"/>
  <c r="H11" i="15"/>
  <c r="J9" i="15"/>
  <c r="J14" i="15"/>
  <c r="H9" i="15"/>
  <c r="I9" i="15"/>
  <c r="I11" i="15"/>
  <c r="K13" i="15"/>
  <c r="H10" i="15"/>
  <c r="J19" i="15"/>
  <c r="J8" i="15"/>
  <c r="S100" i="13"/>
  <c r="T98" i="13"/>
  <c r="U98" i="13"/>
  <c r="S98" i="13"/>
  <c r="U100" i="13"/>
  <c r="T100" i="13"/>
  <c r="T88" i="13"/>
  <c r="S66" i="13"/>
  <c r="U69" i="13"/>
  <c r="S87" i="13"/>
  <c r="T83" i="13"/>
  <c r="T69" i="13"/>
  <c r="S74" i="13"/>
  <c r="T66" i="13"/>
  <c r="U86" i="13"/>
  <c r="U85" i="13"/>
  <c r="T85" i="13"/>
  <c r="U87" i="13"/>
  <c r="S83" i="13"/>
  <c r="U73" i="13"/>
  <c r="S85" i="13"/>
  <c r="U71" i="13"/>
  <c r="T71" i="13"/>
  <c r="U74" i="13"/>
  <c r="U83" i="13"/>
  <c r="S69" i="13"/>
  <c r="S71" i="13"/>
  <c r="S72" i="13"/>
  <c r="U39" i="13"/>
  <c r="U27" i="13"/>
  <c r="U28" i="13"/>
  <c r="S28" i="13"/>
  <c r="T38" i="13"/>
  <c r="S40" i="13"/>
  <c r="U32" i="13"/>
  <c r="S39" i="13"/>
  <c r="T40" i="13"/>
  <c r="T28" i="13"/>
  <c r="S38" i="13"/>
  <c r="S32" i="13"/>
  <c r="U24" i="13"/>
  <c r="U38" i="13"/>
  <c r="T32" i="13"/>
  <c r="S29" i="13"/>
  <c r="S43" i="13"/>
  <c r="S41" i="13"/>
  <c r="T13" i="13"/>
  <c r="S18" i="13"/>
  <c r="S13" i="13"/>
  <c r="S11" i="13"/>
  <c r="U10" i="13"/>
  <c r="U11" i="13"/>
  <c r="T11" i="13"/>
  <c r="S10" i="13"/>
  <c r="U9" i="13"/>
  <c r="U13" i="13"/>
  <c r="S9" i="13"/>
  <c r="T9" i="13"/>
  <c r="T10" i="13"/>
  <c r="V12" i="13"/>
  <c r="U18" i="13"/>
  <c r="U8" i="13"/>
  <c r="K115" i="13"/>
  <c r="J115" i="13"/>
  <c r="I115" i="13"/>
  <c r="H115" i="13"/>
  <c r="K114" i="13"/>
  <c r="J114" i="13"/>
  <c r="I114" i="13"/>
  <c r="H114" i="13"/>
  <c r="K113" i="13"/>
  <c r="J113" i="13"/>
  <c r="I113" i="13"/>
  <c r="H113" i="13"/>
  <c r="K112" i="13"/>
  <c r="J112" i="13"/>
  <c r="I112" i="13"/>
  <c r="H112" i="13"/>
  <c r="K111" i="13"/>
  <c r="J111" i="13"/>
  <c r="I111" i="13"/>
  <c r="H111" i="13"/>
  <c r="K110" i="13"/>
  <c r="J110" i="13"/>
  <c r="I110" i="13"/>
  <c r="H110" i="13"/>
  <c r="K92" i="13"/>
  <c r="J92" i="13"/>
  <c r="I92" i="13"/>
  <c r="H92" i="13"/>
  <c r="K91" i="13"/>
  <c r="J91" i="13"/>
  <c r="I91" i="13"/>
  <c r="H91" i="13"/>
  <c r="K90" i="13"/>
  <c r="J90" i="13"/>
  <c r="I90" i="13"/>
  <c r="H90" i="13"/>
  <c r="K89" i="13"/>
  <c r="J89" i="13"/>
  <c r="I89" i="13"/>
  <c r="H89" i="13"/>
  <c r="K88" i="13"/>
  <c r="J88" i="13"/>
  <c r="I88" i="13"/>
  <c r="H88" i="13"/>
  <c r="K87" i="13"/>
  <c r="J87" i="13"/>
  <c r="I87" i="13"/>
  <c r="H87" i="13"/>
  <c r="K86" i="13"/>
  <c r="J86" i="13"/>
  <c r="I86" i="13"/>
  <c r="H86" i="13"/>
  <c r="K85" i="13"/>
  <c r="J85" i="13"/>
  <c r="I85" i="13"/>
  <c r="H85" i="13"/>
  <c r="K84" i="13"/>
  <c r="J84" i="13"/>
  <c r="I84" i="13"/>
  <c r="H84" i="13"/>
  <c r="K83" i="13"/>
  <c r="J83" i="13"/>
  <c r="I83" i="13"/>
  <c r="H83" i="13"/>
  <c r="K81" i="13"/>
  <c r="J81" i="13"/>
  <c r="I81" i="13"/>
  <c r="H81" i="13"/>
  <c r="K80" i="13"/>
  <c r="J80" i="13"/>
  <c r="I80" i="13"/>
  <c r="H80" i="13"/>
  <c r="K78" i="13"/>
  <c r="J78" i="13"/>
  <c r="I78" i="13"/>
  <c r="H78" i="13"/>
  <c r="K77" i="13"/>
  <c r="J77" i="13"/>
  <c r="I77" i="13"/>
  <c r="H77" i="13"/>
  <c r="K76" i="13"/>
  <c r="J76" i="13"/>
  <c r="I76" i="13"/>
  <c r="H76" i="13"/>
  <c r="K75" i="13"/>
  <c r="J75" i="13"/>
  <c r="I75" i="13"/>
  <c r="H75" i="13"/>
  <c r="K74" i="13"/>
  <c r="J74" i="13"/>
  <c r="I74" i="13"/>
  <c r="H74" i="13"/>
  <c r="K73" i="13"/>
  <c r="J73" i="13"/>
  <c r="I73" i="13"/>
  <c r="H73" i="13"/>
  <c r="K71" i="13"/>
  <c r="J71" i="13"/>
  <c r="I71" i="13"/>
  <c r="H71" i="13"/>
  <c r="K70" i="13"/>
  <c r="J70" i="13"/>
  <c r="I70" i="13"/>
  <c r="H70" i="13"/>
  <c r="K69" i="13"/>
  <c r="J69" i="13"/>
  <c r="I69" i="13"/>
  <c r="H69" i="13"/>
  <c r="K68" i="13"/>
  <c r="J68" i="13"/>
  <c r="I68" i="13"/>
  <c r="H68" i="13"/>
  <c r="K67" i="13"/>
  <c r="J67" i="13"/>
  <c r="I67" i="13"/>
  <c r="H67" i="13"/>
  <c r="K66" i="13"/>
  <c r="J66" i="13"/>
  <c r="I66" i="13"/>
  <c r="H66" i="13"/>
  <c r="K65" i="13"/>
  <c r="J65" i="13"/>
  <c r="I65" i="13"/>
  <c r="H65" i="13"/>
  <c r="K57" i="13"/>
  <c r="J57" i="13"/>
  <c r="I57" i="13"/>
  <c r="H57" i="13"/>
  <c r="H53" i="13"/>
  <c r="R53" i="13" s="1"/>
  <c r="H52" i="13"/>
  <c r="R52" i="13" s="1"/>
  <c r="H51" i="13"/>
  <c r="R51" i="13" s="1"/>
  <c r="H52" i="12"/>
  <c r="H51" i="12"/>
  <c r="H50" i="12"/>
  <c r="J168" i="11"/>
  <c r="J164" i="11"/>
  <c r="J161" i="11"/>
  <c r="B150" i="11"/>
  <c r="B149" i="11"/>
  <c r="B148" i="11"/>
  <c r="B147" i="11"/>
  <c r="J142" i="11"/>
  <c r="I142" i="11"/>
  <c r="H142" i="11"/>
  <c r="G142" i="11"/>
  <c r="J124" i="11"/>
  <c r="I124" i="11"/>
  <c r="H124" i="11"/>
  <c r="G124" i="11"/>
  <c r="J110" i="11"/>
  <c r="I110" i="11"/>
  <c r="H110" i="11"/>
  <c r="G110" i="11"/>
  <c r="J100" i="11"/>
  <c r="I100" i="11"/>
  <c r="H100" i="11"/>
  <c r="G100" i="11"/>
  <c r="J92" i="11"/>
  <c r="I92" i="11"/>
  <c r="H92" i="11"/>
  <c r="G92" i="11"/>
  <c r="J63" i="11"/>
  <c r="I63" i="11"/>
  <c r="H63" i="11"/>
  <c r="G63" i="11"/>
  <c r="J57" i="11"/>
  <c r="I57" i="11"/>
  <c r="H57" i="11"/>
  <c r="G57" i="11"/>
  <c r="J25" i="11"/>
  <c r="I25" i="11"/>
  <c r="H25" i="11"/>
  <c r="G25" i="11"/>
  <c r="J7" i="11"/>
  <c r="I7" i="11"/>
  <c r="H7" i="11"/>
  <c r="G7" i="11"/>
  <c r="J168" i="10"/>
  <c r="J164" i="10"/>
  <c r="J161" i="10"/>
  <c r="B150" i="10"/>
  <c r="B149" i="10"/>
  <c r="B148" i="10"/>
  <c r="B147" i="10"/>
  <c r="J142" i="10"/>
  <c r="I142" i="10"/>
  <c r="H142" i="10"/>
  <c r="G142" i="10"/>
  <c r="J124" i="10"/>
  <c r="I124" i="10"/>
  <c r="H124" i="10"/>
  <c r="G124" i="10"/>
  <c r="J110" i="10"/>
  <c r="I110" i="10"/>
  <c r="H110" i="10"/>
  <c r="G110" i="10"/>
  <c r="J100" i="10"/>
  <c r="I100" i="10"/>
  <c r="H100" i="10"/>
  <c r="G100" i="10"/>
  <c r="J92" i="10"/>
  <c r="I92" i="10"/>
  <c r="H92" i="10"/>
  <c r="G92" i="10"/>
  <c r="J63" i="10"/>
  <c r="I63" i="10"/>
  <c r="H63" i="10"/>
  <c r="G63" i="10"/>
  <c r="J57" i="10"/>
  <c r="I57" i="10"/>
  <c r="H57" i="10"/>
  <c r="G57" i="10"/>
  <c r="J25" i="10"/>
  <c r="I25" i="10"/>
  <c r="H25" i="10"/>
  <c r="G25" i="10"/>
  <c r="J7" i="10"/>
  <c r="I7" i="10"/>
  <c r="H7" i="10"/>
  <c r="G7" i="10"/>
  <c r="J168" i="9"/>
  <c r="J164" i="9"/>
  <c r="J161" i="9"/>
  <c r="B150" i="9"/>
  <c r="B149" i="9"/>
  <c r="B148" i="9"/>
  <c r="B147" i="9"/>
  <c r="J142" i="9"/>
  <c r="I142" i="9"/>
  <c r="H142" i="9"/>
  <c r="G142" i="9"/>
  <c r="J125" i="9"/>
  <c r="I125" i="9"/>
  <c r="H125" i="9"/>
  <c r="G125" i="9"/>
  <c r="J110" i="9"/>
  <c r="I110" i="9"/>
  <c r="H110" i="9"/>
  <c r="G110" i="9"/>
  <c r="J100" i="9"/>
  <c r="I100" i="9"/>
  <c r="H100" i="9"/>
  <c r="G100" i="9"/>
  <c r="J92" i="9"/>
  <c r="I92" i="9"/>
  <c r="H92" i="9"/>
  <c r="G92" i="9"/>
  <c r="J62" i="9"/>
  <c r="I62" i="9"/>
  <c r="H62" i="9"/>
  <c r="G62" i="9"/>
  <c r="J56" i="9"/>
  <c r="I56" i="9"/>
  <c r="H56" i="9"/>
  <c r="G56" i="9"/>
  <c r="J25" i="9"/>
  <c r="I25" i="9"/>
  <c r="H25" i="9"/>
  <c r="G25" i="9"/>
  <c r="J7" i="9"/>
  <c r="I7" i="9"/>
  <c r="H7" i="9"/>
  <c r="G7" i="9"/>
  <c r="T68" i="24" a="1"/>
  <c r="R66" i="18" a="1"/>
  <c r="U66" i="18" a="1"/>
  <c r="T66" i="18" a="1"/>
  <c r="U68" i="24" a="1"/>
  <c r="S66" i="18" a="1"/>
  <c r="V68" i="24" a="1"/>
  <c r="U29" i="24" a="1"/>
  <c r="S68" i="24" a="1"/>
  <c r="T29" i="24" a="1"/>
  <c r="V29" i="24" a="1"/>
  <c r="AB108" i="24" l="1"/>
  <c r="AD108" i="24"/>
  <c r="AC108" i="24"/>
  <c r="I141" i="24"/>
  <c r="AD141" i="24"/>
  <c r="H141" i="24"/>
  <c r="L105" i="24"/>
  <c r="AF105" i="24"/>
  <c r="L107" i="24"/>
  <c r="AF107" i="24"/>
  <c r="L20" i="24"/>
  <c r="AF20" i="24"/>
  <c r="AE141" i="24"/>
  <c r="W141" i="24"/>
  <c r="AE108" i="24"/>
  <c r="W108" i="24"/>
  <c r="J141" i="24"/>
  <c r="AB141" i="24"/>
  <c r="AC141" i="24"/>
  <c r="K141" i="24"/>
  <c r="K108" i="24"/>
  <c r="H108" i="24"/>
  <c r="J108" i="24"/>
  <c r="I108" i="24"/>
  <c r="S68" i="24"/>
  <c r="T29" i="24"/>
  <c r="U68" i="24"/>
  <c r="V29" i="24"/>
  <c r="U29" i="24"/>
  <c r="T68" i="24"/>
  <c r="V68" i="24"/>
  <c r="I69" i="23"/>
  <c r="AB69" i="23"/>
  <c r="K69" i="23"/>
  <c r="AD69" i="23"/>
  <c r="H69" i="23"/>
  <c r="AA69" i="23"/>
  <c r="J69" i="23"/>
  <c r="AC69" i="23"/>
  <c r="AA29" i="23"/>
  <c r="H29" i="23"/>
  <c r="I29" i="23"/>
  <c r="AB29" i="23"/>
  <c r="J29" i="23"/>
  <c r="AC29" i="23"/>
  <c r="K29" i="23"/>
  <c r="AD29" i="23"/>
  <c r="AA179" i="18"/>
  <c r="J99" i="18"/>
  <c r="AC99" i="18"/>
  <c r="I99" i="18"/>
  <c r="AB99" i="18"/>
  <c r="J100" i="18"/>
  <c r="AC100" i="18"/>
  <c r="I100" i="18"/>
  <c r="AB100" i="18"/>
  <c r="H99" i="18"/>
  <c r="AA99" i="18"/>
  <c r="K99" i="18"/>
  <c r="AD99" i="18"/>
  <c r="K100" i="18"/>
  <c r="AD100" i="18"/>
  <c r="H100" i="18"/>
  <c r="AA100" i="18"/>
  <c r="I65" i="18"/>
  <c r="AB67" i="18"/>
  <c r="J65" i="18"/>
  <c r="AC67" i="18"/>
  <c r="H65" i="18"/>
  <c r="AA67" i="18"/>
  <c r="K65" i="18"/>
  <c r="AD67" i="18"/>
  <c r="I159" i="15"/>
  <c r="I152" i="15"/>
  <c r="I155" i="15" s="1"/>
  <c r="A148" i="15"/>
  <c r="C138" i="15"/>
  <c r="C139" i="15"/>
  <c r="C140" i="15"/>
  <c r="C137" i="15"/>
  <c r="B175" i="15"/>
  <c r="R66" i="18"/>
  <c r="AA66" i="18" s="1"/>
  <c r="T66" i="18"/>
  <c r="AC66" i="18" s="1"/>
  <c r="S66" i="18"/>
  <c r="AB66" i="18" s="1"/>
  <c r="U66" i="18"/>
  <c r="AD66" i="18" s="1"/>
  <c r="U89" i="13"/>
  <c r="U41" i="13"/>
  <c r="K83" i="15"/>
  <c r="V87" i="13"/>
  <c r="K32" i="15"/>
  <c r="K70" i="15"/>
  <c r="S34" i="13"/>
  <c r="V41" i="13"/>
  <c r="I83" i="15"/>
  <c r="I71" i="15"/>
  <c r="U26" i="13"/>
  <c r="J76" i="15"/>
  <c r="S37" i="13"/>
  <c r="T43" i="13"/>
  <c r="V74" i="13"/>
  <c r="J70" i="15"/>
  <c r="U29" i="13"/>
  <c r="S90" i="13"/>
  <c r="K41" i="15"/>
  <c r="S59" i="13"/>
  <c r="S27" i="13"/>
  <c r="V39" i="13"/>
  <c r="I81" i="15"/>
  <c r="V89" i="13"/>
  <c r="I24" i="15"/>
  <c r="S88" i="13"/>
  <c r="J69" i="15"/>
  <c r="V78" i="13"/>
  <c r="H68" i="15"/>
  <c r="T76" i="13"/>
  <c r="I39" i="15"/>
  <c r="T84" i="13"/>
  <c r="I27" i="15"/>
  <c r="T77" i="13"/>
  <c r="K25" i="15"/>
  <c r="V76" i="13"/>
  <c r="U35" i="13"/>
  <c r="U90" i="13"/>
  <c r="V90" i="13"/>
  <c r="U37" i="13"/>
  <c r="U43" i="13"/>
  <c r="H24" i="15"/>
  <c r="K87" i="5"/>
  <c r="J87" i="5"/>
  <c r="I87" i="5"/>
  <c r="H87" i="5"/>
  <c r="K86" i="5"/>
  <c r="J86" i="5"/>
  <c r="I86" i="5"/>
  <c r="H86" i="5"/>
  <c r="K85" i="5"/>
  <c r="J85" i="5"/>
  <c r="I85" i="5"/>
  <c r="H85" i="5"/>
  <c r="K84" i="5"/>
  <c r="J84" i="5"/>
  <c r="I84" i="5"/>
  <c r="H84" i="5"/>
  <c r="K83" i="5"/>
  <c r="J83" i="5"/>
  <c r="I83" i="5"/>
  <c r="H83" i="5"/>
  <c r="K82" i="5"/>
  <c r="J82" i="5"/>
  <c r="I82" i="5"/>
  <c r="H82" i="5"/>
  <c r="K81" i="5"/>
  <c r="J81" i="5"/>
  <c r="I81" i="5"/>
  <c r="H81" i="5"/>
  <c r="K80" i="5"/>
  <c r="J80" i="5"/>
  <c r="I80" i="5"/>
  <c r="H80" i="5"/>
  <c r="K79" i="5"/>
  <c r="J79" i="5"/>
  <c r="I79" i="5"/>
  <c r="H79" i="5"/>
  <c r="K78" i="5"/>
  <c r="J78" i="5"/>
  <c r="I78" i="5"/>
  <c r="H78" i="5"/>
  <c r="K77" i="5"/>
  <c r="J77" i="5"/>
  <c r="I77" i="5"/>
  <c r="H77" i="5"/>
  <c r="K76" i="5"/>
  <c r="J76" i="5"/>
  <c r="I76" i="5"/>
  <c r="H76" i="5"/>
  <c r="K75" i="5"/>
  <c r="J75" i="5"/>
  <c r="I75" i="5"/>
  <c r="H75" i="5"/>
  <c r="K74" i="5"/>
  <c r="J74" i="5"/>
  <c r="I74" i="5"/>
  <c r="H74" i="5"/>
  <c r="K73" i="5"/>
  <c r="J73" i="5"/>
  <c r="I73" i="5"/>
  <c r="H73" i="5"/>
  <c r="K72" i="5"/>
  <c r="J72" i="5"/>
  <c r="I72" i="5"/>
  <c r="H72" i="5"/>
  <c r="K71" i="5"/>
  <c r="J71" i="5"/>
  <c r="I71" i="5"/>
  <c r="H71" i="5"/>
  <c r="K70" i="5"/>
  <c r="J70" i="5"/>
  <c r="I70" i="5"/>
  <c r="H70" i="5"/>
  <c r="K69" i="5"/>
  <c r="J69" i="5"/>
  <c r="I69" i="5"/>
  <c r="H69" i="5"/>
  <c r="K68" i="5"/>
  <c r="J68" i="5"/>
  <c r="I68" i="5"/>
  <c r="H68" i="5"/>
  <c r="K67" i="5"/>
  <c r="J67" i="5"/>
  <c r="I67" i="5"/>
  <c r="H67" i="5"/>
  <c r="K66" i="5"/>
  <c r="J66" i="5"/>
  <c r="I66" i="5"/>
  <c r="H66" i="5"/>
  <c r="K65" i="5"/>
  <c r="J65" i="5"/>
  <c r="I65" i="5"/>
  <c r="H65" i="5"/>
  <c r="K64" i="5"/>
  <c r="J64" i="5"/>
  <c r="I64" i="5"/>
  <c r="H64" i="5"/>
  <c r="K63" i="5"/>
  <c r="J63" i="5"/>
  <c r="I63" i="5"/>
  <c r="H63" i="5"/>
  <c r="K62" i="5"/>
  <c r="J62" i="5"/>
  <c r="I62" i="5"/>
  <c r="H62" i="5"/>
  <c r="H103" i="5"/>
  <c r="I103" i="5"/>
  <c r="J103" i="5"/>
  <c r="K103" i="5"/>
  <c r="J29" i="24" l="1"/>
  <c r="H68" i="24"/>
  <c r="AD68" i="24"/>
  <c r="AC29" i="24"/>
  <c r="I68" i="24"/>
  <c r="L141" i="24"/>
  <c r="AF141" i="24"/>
  <c r="L108" i="24"/>
  <c r="AF108" i="24"/>
  <c r="AE68" i="24"/>
  <c r="W68" i="24"/>
  <c r="AE29" i="24"/>
  <c r="W29" i="24"/>
  <c r="I29" i="24"/>
  <c r="AD29" i="24"/>
  <c r="K29" i="24"/>
  <c r="AB68" i="24"/>
  <c r="J68" i="24"/>
  <c r="K68" i="24"/>
  <c r="AC68" i="24"/>
  <c r="K108" i="5"/>
  <c r="J108" i="5"/>
  <c r="I108" i="5"/>
  <c r="H108" i="5"/>
  <c r="K107" i="5"/>
  <c r="J107" i="5"/>
  <c r="I107" i="5"/>
  <c r="H107" i="5"/>
  <c r="K106" i="5"/>
  <c r="J106" i="5"/>
  <c r="I106" i="5"/>
  <c r="H106" i="5"/>
  <c r="K105" i="5"/>
  <c r="J105" i="5"/>
  <c r="I105" i="5"/>
  <c r="H105" i="5"/>
  <c r="K104" i="5"/>
  <c r="J104" i="5"/>
  <c r="I104" i="5"/>
  <c r="H104" i="5"/>
  <c r="L68" i="24" l="1"/>
  <c r="AF68" i="24"/>
  <c r="L29" i="24"/>
  <c r="AF29" i="24"/>
  <c r="J168" i="2"/>
  <c r="J168" i="3" s="1"/>
  <c r="J160" i="4" s="1"/>
  <c r="J164" i="2"/>
  <c r="J164" i="3" s="1"/>
  <c r="J156" i="4" s="1"/>
  <c r="J161" i="2"/>
  <c r="J161" i="3" s="1"/>
  <c r="J153" i="4" s="1"/>
  <c r="K160" i="5" l="1"/>
  <c r="K169" i="13"/>
  <c r="K160" i="12"/>
  <c r="K163" i="5"/>
  <c r="K163" i="12"/>
  <c r="K172" i="13"/>
  <c r="R172" i="13" s="1"/>
  <c r="K167" i="5"/>
  <c r="K176" i="13"/>
  <c r="K167" i="12"/>
  <c r="H52" i="5"/>
  <c r="H51" i="5"/>
  <c r="H50" i="5"/>
  <c r="B150" i="2" l="1"/>
  <c r="B150" i="3" s="1"/>
  <c r="B142" i="4" s="1"/>
  <c r="B149" i="2"/>
  <c r="B149" i="3" s="1"/>
  <c r="B141" i="4" s="1"/>
  <c r="B148" i="2"/>
  <c r="B148" i="3" s="1"/>
  <c r="B140" i="4" s="1"/>
  <c r="B147" i="2"/>
  <c r="B147" i="3" s="1"/>
  <c r="B139" i="4" s="1"/>
  <c r="J142" i="2"/>
  <c r="J142" i="3" s="1"/>
  <c r="J134" i="4" s="1"/>
  <c r="I142" i="2"/>
  <c r="I142" i="3" s="1"/>
  <c r="I134" i="4" s="1"/>
  <c r="H142" i="2"/>
  <c r="H142" i="3" s="1"/>
  <c r="H134" i="4" s="1"/>
  <c r="G142" i="2"/>
  <c r="G142" i="3" s="1"/>
  <c r="G134" i="4" s="1"/>
  <c r="J125" i="2"/>
  <c r="J125" i="3" s="1"/>
  <c r="I125" i="2"/>
  <c r="I125" i="3" s="1"/>
  <c r="H125" i="2"/>
  <c r="H125" i="3" s="1"/>
  <c r="G125" i="2"/>
  <c r="G125" i="3" s="1"/>
  <c r="J110" i="2"/>
  <c r="J110" i="3" s="1"/>
  <c r="I110" i="2"/>
  <c r="I110" i="3" s="1"/>
  <c r="H110" i="2"/>
  <c r="H110" i="3" s="1"/>
  <c r="G110" i="2"/>
  <c r="G110" i="3" s="1"/>
  <c r="J100" i="2"/>
  <c r="J100" i="3" s="1"/>
  <c r="I100" i="2"/>
  <c r="I100" i="3" s="1"/>
  <c r="H100" i="2"/>
  <c r="H100" i="3" s="1"/>
  <c r="G100" i="2"/>
  <c r="G100" i="3" s="1"/>
  <c r="J92" i="2"/>
  <c r="J92" i="3" s="1"/>
  <c r="I92" i="2"/>
  <c r="I92" i="3" s="1"/>
  <c r="H92" i="2"/>
  <c r="H92" i="3" s="1"/>
  <c r="G92" i="2"/>
  <c r="J62" i="2"/>
  <c r="I62" i="2"/>
  <c r="H62" i="2"/>
  <c r="G62" i="2"/>
  <c r="G62" i="3" s="1"/>
  <c r="J56" i="2"/>
  <c r="J56" i="3" s="1"/>
  <c r="I56" i="2"/>
  <c r="I56" i="3" s="1"/>
  <c r="H56" i="2"/>
  <c r="H56" i="3" s="1"/>
  <c r="G56" i="2"/>
  <c r="J25" i="2"/>
  <c r="I25" i="2"/>
  <c r="H25" i="2"/>
  <c r="G25" i="2"/>
  <c r="G25" i="3" s="1"/>
  <c r="J7" i="2"/>
  <c r="J7" i="3" s="1"/>
  <c r="I7" i="2"/>
  <c r="I7" i="3" s="1"/>
  <c r="H7" i="2"/>
  <c r="H7" i="3" s="1"/>
  <c r="G7" i="2"/>
  <c r="H131" i="13" l="1"/>
  <c r="I131" i="13"/>
  <c r="K96" i="13"/>
  <c r="I96" i="13"/>
  <c r="J96" i="13"/>
  <c r="J131" i="13"/>
  <c r="K131" i="13"/>
  <c r="H141" i="5"/>
  <c r="H150" i="13"/>
  <c r="I108" i="13"/>
  <c r="I141" i="5"/>
  <c r="I150" i="13"/>
  <c r="J108" i="13"/>
  <c r="K141" i="5"/>
  <c r="K150" i="13"/>
  <c r="H119" i="13"/>
  <c r="J119" i="13"/>
  <c r="B148" i="5"/>
  <c r="B148" i="12"/>
  <c r="B157" i="13"/>
  <c r="H22" i="13"/>
  <c r="H108" i="13"/>
  <c r="J141" i="5"/>
  <c r="J150" i="13"/>
  <c r="K108" i="13"/>
  <c r="H63" i="13"/>
  <c r="B146" i="5"/>
  <c r="B146" i="12"/>
  <c r="B155" i="13"/>
  <c r="I119" i="13"/>
  <c r="B147" i="5"/>
  <c r="B147" i="12"/>
  <c r="B156" i="13"/>
  <c r="K119" i="13"/>
  <c r="B149" i="5"/>
  <c r="B158" i="13"/>
  <c r="B149" i="12"/>
  <c r="H25" i="3"/>
  <c r="H62" i="3"/>
  <c r="I25" i="3"/>
  <c r="I62" i="3"/>
  <c r="J25" i="3"/>
  <c r="J62" i="3"/>
  <c r="G7" i="3"/>
  <c r="G56" i="3"/>
  <c r="G92" i="3"/>
  <c r="H96" i="13" l="1"/>
  <c r="K63" i="13"/>
  <c r="J63" i="13"/>
  <c r="J22" i="13"/>
  <c r="K22" i="13"/>
  <c r="I63" i="13"/>
  <c r="I22" i="13"/>
  <c r="B180" i="17" l="1"/>
  <c r="R143" i="17" a="1"/>
  <c r="R184" i="18" a="1"/>
  <c r="R142" i="17" a="1"/>
  <c r="R185" i="18" a="1"/>
  <c r="R185" i="18" l="1"/>
  <c r="AA185" i="18" s="1"/>
  <c r="R142" i="17"/>
  <c r="AA142" i="17" s="1"/>
  <c r="R184" i="18"/>
  <c r="R143" i="17"/>
  <c r="AA143" i="17" s="1"/>
  <c r="R147" i="18" a="1"/>
  <c r="R146" i="18" a="1"/>
  <c r="R157" i="17" a="1"/>
  <c r="B185" i="18" l="1"/>
  <c r="AA184" i="18"/>
  <c r="C142" i="17"/>
  <c r="R146" i="18"/>
  <c r="AA146" i="18" s="1"/>
  <c r="R147" i="18"/>
  <c r="AA147" i="18" s="1"/>
  <c r="C143" i="17"/>
  <c r="R157" i="17"/>
  <c r="AA157" i="17" s="1"/>
  <c r="R161" i="18" a="1"/>
  <c r="R145" i="17" a="1"/>
  <c r="C146" i="18" l="1"/>
  <c r="C147" i="18"/>
  <c r="R161" i="18"/>
  <c r="AA161" i="18" s="1"/>
  <c r="R145" i="17"/>
  <c r="AA145" i="17" s="1"/>
  <c r="R149" i="18" a="1"/>
  <c r="R144" i="17" a="1"/>
  <c r="R149" i="18" l="1"/>
  <c r="AA149" i="18" s="1"/>
  <c r="C145" i="17"/>
  <c r="R144" i="17"/>
  <c r="AA144" i="17" s="1"/>
  <c r="R148" i="18" a="1"/>
  <c r="R158" i="17" a="1"/>
  <c r="C149" i="18" l="1"/>
  <c r="R148" i="18"/>
  <c r="AA148" i="18" s="1"/>
  <c r="C144" i="17"/>
  <c r="R158" i="17"/>
  <c r="AA158" i="17" s="1"/>
  <c r="R164" i="17" a="1"/>
  <c r="R162" i="18" a="1"/>
  <c r="C148" i="18" l="1"/>
  <c r="R162" i="18"/>
  <c r="AA162" i="18" s="1"/>
  <c r="R164" i="17"/>
  <c r="AA164" i="17" s="1"/>
  <c r="R168" i="18" a="1"/>
  <c r="R151" i="17" a="1"/>
  <c r="R168" i="18" l="1"/>
  <c r="AA168" i="18" s="1"/>
  <c r="I164" i="17"/>
  <c r="R151" i="17"/>
  <c r="AA151" i="17" s="1"/>
  <c r="R156" i="17" a="1"/>
  <c r="R155" i="18" a="1"/>
  <c r="I168" i="18" l="1"/>
  <c r="R155" i="18"/>
  <c r="AA155" i="18" s="1"/>
  <c r="A153" i="17"/>
  <c r="R156" i="17"/>
  <c r="AA156" i="17" s="1"/>
  <c r="T34" i="17" a="1"/>
  <c r="R160" i="18" a="1"/>
  <c r="A157" i="18" l="1"/>
  <c r="R160" i="18"/>
  <c r="AA160" i="18" s="1"/>
  <c r="I157" i="17"/>
  <c r="I160" i="17" s="1"/>
  <c r="T34" i="17"/>
  <c r="AC34" i="17" s="1"/>
  <c r="T35" i="18" a="1"/>
  <c r="S38" i="17" a="1"/>
  <c r="I161" i="18" l="1"/>
  <c r="I164" i="18" s="1"/>
  <c r="T35" i="18"/>
  <c r="AC35" i="18" s="1"/>
  <c r="J34" i="17"/>
  <c r="S38" i="17"/>
  <c r="AB38" i="17" s="1"/>
  <c r="R124" i="17" a="1"/>
  <c r="S39" i="18" a="1"/>
  <c r="J35" i="18" l="1"/>
  <c r="S39" i="18"/>
  <c r="AB39" i="18" s="1"/>
  <c r="I38" i="17"/>
  <c r="R124" i="17"/>
  <c r="AA124" i="17" s="1"/>
  <c r="R98" i="17" a="1"/>
  <c r="R128" i="18" a="1"/>
  <c r="I39" i="18" l="1"/>
  <c r="R128" i="18"/>
  <c r="AA128" i="18" s="1"/>
  <c r="H124" i="17"/>
  <c r="R98" i="17"/>
  <c r="AA98" i="17" s="1"/>
  <c r="U27" i="17" a="1"/>
  <c r="R101" i="18" a="1"/>
  <c r="H128" i="18" l="1"/>
  <c r="R101" i="18"/>
  <c r="AA101" i="18" s="1"/>
  <c r="H98" i="17"/>
  <c r="U27" i="17"/>
  <c r="AD27" i="17" s="1"/>
  <c r="U28" i="18" a="1"/>
  <c r="U35" i="17" a="1"/>
  <c r="H101" i="18" l="1"/>
  <c r="U28" i="18"/>
  <c r="AD28" i="18" s="1"/>
  <c r="K27" i="17"/>
  <c r="U35" i="17"/>
  <c r="AD35" i="17" s="1"/>
  <c r="U36" i="18" a="1"/>
  <c r="U116" i="17" a="1"/>
  <c r="K28" i="18" l="1"/>
  <c r="U36" i="18"/>
  <c r="AD36" i="18" s="1"/>
  <c r="K35" i="17"/>
  <c r="U116" i="17"/>
  <c r="AD116" i="17" s="1"/>
  <c r="T36" i="17" a="1"/>
  <c r="U120" i="18" a="1"/>
  <c r="K36" i="18" l="1"/>
  <c r="U120" i="18"/>
  <c r="AD120" i="18" s="1"/>
  <c r="K116" i="17"/>
  <c r="T36" i="17"/>
  <c r="AC36" i="17" s="1"/>
  <c r="T30" i="17" a="1"/>
  <c r="T37" i="18" a="1"/>
  <c r="K120" i="18" l="1"/>
  <c r="T37" i="18"/>
  <c r="AC37" i="18" s="1"/>
  <c r="J36" i="17"/>
  <c r="T30" i="17"/>
  <c r="AC30" i="17" s="1"/>
  <c r="T31" i="18" a="1"/>
  <c r="S34" i="17" a="1"/>
  <c r="J37" i="18" l="1"/>
  <c r="T31" i="18"/>
  <c r="AC31" i="18" s="1"/>
  <c r="J30" i="17"/>
  <c r="S34" i="17"/>
  <c r="AB34" i="17" s="1"/>
  <c r="S124" i="17" a="1"/>
  <c r="S35" i="18" a="1"/>
  <c r="J31" i="18" l="1"/>
  <c r="S35" i="18"/>
  <c r="AB35" i="18" s="1"/>
  <c r="I34" i="17"/>
  <c r="S124" i="17"/>
  <c r="AB124" i="17" s="1"/>
  <c r="S98" i="17" a="1"/>
  <c r="S128" i="18" a="1"/>
  <c r="I35" i="18" l="1"/>
  <c r="S128" i="18"/>
  <c r="AB128" i="18" s="1"/>
  <c r="I124" i="17"/>
  <c r="S98" i="17"/>
  <c r="AB98" i="17" s="1"/>
  <c r="S101" i="18" a="1"/>
  <c r="R22" i="17" a="1"/>
  <c r="I128" i="18" l="1"/>
  <c r="S101" i="18"/>
  <c r="AB101" i="18" s="1"/>
  <c r="I98" i="17"/>
  <c r="R22" i="17"/>
  <c r="AA22" i="17" s="1"/>
  <c r="R10" i="17" a="1"/>
  <c r="R23" i="18" a="1"/>
  <c r="I101" i="18" l="1"/>
  <c r="R23" i="18"/>
  <c r="AA23" i="18" s="1"/>
  <c r="H22" i="17"/>
  <c r="R10" i="17"/>
  <c r="AA10" i="17" s="1"/>
  <c r="R11" i="18" a="1"/>
  <c r="S112" i="17" a="1"/>
  <c r="H23" i="18" l="1"/>
  <c r="R11" i="18"/>
  <c r="AA11" i="18" s="1"/>
  <c r="H10" i="17"/>
  <c r="S112" i="17"/>
  <c r="AB112" i="17" s="1"/>
  <c r="S18" i="17" a="1"/>
  <c r="S115" i="18" a="1"/>
  <c r="H11" i="18" l="1"/>
  <c r="S115" i="18"/>
  <c r="AB115" i="18" s="1"/>
  <c r="I112" i="17"/>
  <c r="S18" i="17"/>
  <c r="AB18" i="17" s="1"/>
  <c r="T26" i="17" a="1"/>
  <c r="S19" i="18" a="1"/>
  <c r="I115" i="18" l="1"/>
  <c r="S19" i="18"/>
  <c r="AB19" i="18" s="1"/>
  <c r="I18" i="17"/>
  <c r="T26" i="17"/>
  <c r="AC26" i="17" s="1"/>
  <c r="T27" i="18" a="1"/>
  <c r="S30" i="17" a="1"/>
  <c r="I19" i="18" l="1"/>
  <c r="T27" i="18"/>
  <c r="AC27" i="18" s="1"/>
  <c r="J26" i="17"/>
  <c r="S30" i="17"/>
  <c r="AB30" i="17" s="1"/>
  <c r="T124" i="17" a="1"/>
  <c r="S31" i="18" a="1"/>
  <c r="J27" i="18" l="1"/>
  <c r="S31" i="18"/>
  <c r="AB31" i="18" s="1"/>
  <c r="I30" i="17"/>
  <c r="T124" i="17"/>
  <c r="AC124" i="17" s="1"/>
  <c r="T98" i="17" a="1"/>
  <c r="T128" i="18" a="1"/>
  <c r="I31" i="18" l="1"/>
  <c r="T128" i="18"/>
  <c r="AC128" i="18" s="1"/>
  <c r="J124" i="17"/>
  <c r="T98" i="17"/>
  <c r="AC98" i="17" s="1"/>
  <c r="T101" i="18" a="1"/>
  <c r="S22" i="17" a="1"/>
  <c r="J128" i="18" l="1"/>
  <c r="T101" i="18"/>
  <c r="AC101" i="18" s="1"/>
  <c r="J98" i="17"/>
  <c r="S22" i="17"/>
  <c r="AB22" i="17" s="1"/>
  <c r="S23" i="18" a="1"/>
  <c r="T7" i="17" a="1"/>
  <c r="J101" i="18" l="1"/>
  <c r="S23" i="18"/>
  <c r="AB23" i="18" s="1"/>
  <c r="I22" i="17"/>
  <c r="T7" i="17"/>
  <c r="AC7" i="17" s="1"/>
  <c r="T112" i="17" a="1"/>
  <c r="T8" i="18" a="1"/>
  <c r="I23" i="18" l="1"/>
  <c r="T8" i="18"/>
  <c r="AC8" i="18" s="1"/>
  <c r="J7" i="17"/>
  <c r="T112" i="17"/>
  <c r="AC112" i="17" s="1"/>
  <c r="R8" i="17" a="1"/>
  <c r="T115" i="18" a="1"/>
  <c r="J8" i="18" l="1"/>
  <c r="T115" i="18"/>
  <c r="AC115" i="18" s="1"/>
  <c r="J112" i="17"/>
  <c r="R8" i="17"/>
  <c r="AA8" i="17" s="1"/>
  <c r="R9" i="18" a="1"/>
  <c r="U94" i="17" a="1"/>
  <c r="J115" i="18" l="1"/>
  <c r="R9" i="18"/>
  <c r="AA9" i="18" s="1"/>
  <c r="H8" i="17"/>
  <c r="U94" i="17"/>
  <c r="AD94" i="17" s="1"/>
  <c r="S26" i="17" a="1"/>
  <c r="U97" i="18" a="1"/>
  <c r="H9" i="18" l="1"/>
  <c r="U97" i="18"/>
  <c r="AD97" i="18" s="1"/>
  <c r="K94" i="17"/>
  <c r="S26" i="17"/>
  <c r="AB26" i="17" s="1"/>
  <c r="S27" i="18" a="1"/>
  <c r="R117" i="17" a="1"/>
  <c r="K97" i="18" l="1"/>
  <c r="S27" i="18"/>
  <c r="AB27" i="18" s="1"/>
  <c r="I26" i="17"/>
  <c r="R117" i="17"/>
  <c r="AA117" i="17" s="1"/>
  <c r="R44" i="17" a="1"/>
  <c r="R121" i="18" a="1"/>
  <c r="I27" i="18" l="1"/>
  <c r="R121" i="18"/>
  <c r="AA121" i="18" s="1"/>
  <c r="H117" i="17"/>
  <c r="R44" i="17"/>
  <c r="AA44" i="17" s="1"/>
  <c r="R45" i="18" a="1"/>
  <c r="H121" i="18" l="1"/>
  <c r="R45" i="18"/>
  <c r="AA45" i="18" s="1"/>
  <c r="H44" i="17"/>
  <c r="R18" i="17" a="1"/>
  <c r="U69" i="18" a="1"/>
  <c r="U69" i="18" l="1"/>
  <c r="H45" i="18"/>
  <c r="R18" i="17"/>
  <c r="AA18" i="17" s="1"/>
  <c r="U112" i="17" a="1"/>
  <c r="R19" i="18" a="1"/>
  <c r="K69" i="18" l="1"/>
  <c r="AD69" i="18"/>
  <c r="R19" i="18"/>
  <c r="AA19" i="18" s="1"/>
  <c r="H18" i="17"/>
  <c r="U112" i="17"/>
  <c r="AD112" i="17" s="1"/>
  <c r="U115" i="18" a="1"/>
  <c r="S17" i="17" a="1"/>
  <c r="H19" i="18" l="1"/>
  <c r="U115" i="18"/>
  <c r="AD115" i="18" s="1"/>
  <c r="K112" i="17"/>
  <c r="S17" i="17"/>
  <c r="AB17" i="17" s="1"/>
  <c r="S18" i="18" a="1"/>
  <c r="U87" i="17" a="1"/>
  <c r="K115" i="18" l="1"/>
  <c r="S18" i="18"/>
  <c r="AB18" i="18" s="1"/>
  <c r="I17" i="17"/>
  <c r="U87" i="17"/>
  <c r="AD87" i="17" s="1"/>
  <c r="U88" i="18" a="1"/>
  <c r="U67" i="17" a="1"/>
  <c r="I18" i="18" l="1"/>
  <c r="U88" i="18"/>
  <c r="AD88" i="18" s="1"/>
  <c r="K87" i="17"/>
  <c r="U67" i="17"/>
  <c r="AD67" i="17" s="1"/>
  <c r="S117" i="17" a="1"/>
  <c r="U68" i="18" a="1"/>
  <c r="U68" i="18" l="1"/>
  <c r="AD68" i="18" s="1"/>
  <c r="K88" i="18"/>
  <c r="K67" i="17"/>
  <c r="S117" i="17"/>
  <c r="AB117" i="17" s="1"/>
  <c r="S44" i="17" a="1"/>
  <c r="S121" i="18" a="1"/>
  <c r="K68" i="18" l="1"/>
  <c r="S121" i="18"/>
  <c r="AB121" i="18" s="1"/>
  <c r="I117" i="17"/>
  <c r="S44" i="17"/>
  <c r="AB44" i="17" s="1"/>
  <c r="R32" i="17" a="1"/>
  <c r="S45" i="18" a="1"/>
  <c r="I121" i="18" l="1"/>
  <c r="S45" i="18"/>
  <c r="AB45" i="18" s="1"/>
  <c r="I44" i="17"/>
  <c r="R32" i="17"/>
  <c r="AA32" i="17" s="1"/>
  <c r="S31" i="17" a="1"/>
  <c r="R33" i="18" a="1"/>
  <c r="I45" i="18" l="1"/>
  <c r="R33" i="18"/>
  <c r="AA33" i="18" s="1"/>
  <c r="H32" i="17"/>
  <c r="S31" i="17"/>
  <c r="AB31" i="17" s="1"/>
  <c r="S105" i="17" a="1"/>
  <c r="S32" i="18" a="1"/>
  <c r="H33" i="18" l="1"/>
  <c r="S32" i="18"/>
  <c r="AB32" i="18" s="1"/>
  <c r="I31" i="17"/>
  <c r="S105" i="17"/>
  <c r="AB105" i="17" s="1"/>
  <c r="T17" i="17" a="1"/>
  <c r="S108" i="18" a="1"/>
  <c r="I32" i="18" l="1"/>
  <c r="S108" i="18"/>
  <c r="AB108" i="18" s="1"/>
  <c r="I105" i="17"/>
  <c r="T17" i="17"/>
  <c r="AC17" i="17" s="1"/>
  <c r="R62" i="17" a="1"/>
  <c r="T18" i="18" a="1"/>
  <c r="I108" i="18" l="1"/>
  <c r="T18" i="18"/>
  <c r="AC18" i="18" s="1"/>
  <c r="J17" i="17"/>
  <c r="R62" i="17"/>
  <c r="AA62" i="17" s="1"/>
  <c r="R62" i="18" a="1"/>
  <c r="U83" i="17" a="1"/>
  <c r="J18" i="18" l="1"/>
  <c r="R62" i="18"/>
  <c r="AA62" i="18" s="1"/>
  <c r="H62" i="17"/>
  <c r="U83" i="17"/>
  <c r="AD83" i="17" s="1"/>
  <c r="U84" i="18" a="1"/>
  <c r="S63" i="17" a="1"/>
  <c r="H62" i="18" l="1"/>
  <c r="U84" i="18"/>
  <c r="AD84" i="18" s="1"/>
  <c r="K83" i="17"/>
  <c r="S63" i="17"/>
  <c r="AB63" i="17" s="1"/>
  <c r="S63" i="18" a="1"/>
  <c r="T117" i="17" a="1"/>
  <c r="K84" i="18" l="1"/>
  <c r="S63" i="18"/>
  <c r="AB63" i="18" s="1"/>
  <c r="I63" i="17"/>
  <c r="T117" i="17"/>
  <c r="AC117" i="17" s="1"/>
  <c r="T121" i="18" a="1"/>
  <c r="T44" i="17" a="1"/>
  <c r="I63" i="18" l="1"/>
  <c r="T121" i="18"/>
  <c r="AC121" i="18" s="1"/>
  <c r="J117" i="17"/>
  <c r="T44" i="17"/>
  <c r="AC44" i="17" s="1"/>
  <c r="S32" i="17" a="1"/>
  <c r="T45" i="18" a="1"/>
  <c r="J121" i="18" l="1"/>
  <c r="T45" i="18"/>
  <c r="AC45" i="18" s="1"/>
  <c r="J44" i="17"/>
  <c r="S32" i="17"/>
  <c r="AB32" i="17" s="1"/>
  <c r="T31" i="17" a="1"/>
  <c r="S33" i="18" a="1"/>
  <c r="J45" i="18" l="1"/>
  <c r="S33" i="18"/>
  <c r="AB33" i="18" s="1"/>
  <c r="I32" i="17"/>
  <c r="T31" i="17"/>
  <c r="AC31" i="17" s="1"/>
  <c r="T105" i="17" a="1"/>
  <c r="T32" i="18" a="1"/>
  <c r="I33" i="18" l="1"/>
  <c r="T32" i="18"/>
  <c r="AC32" i="18" s="1"/>
  <c r="J31" i="17"/>
  <c r="T105" i="17"/>
  <c r="AC105" i="17" s="1"/>
  <c r="U17" i="17" a="1"/>
  <c r="T108" i="18" a="1"/>
  <c r="J32" i="18" l="1"/>
  <c r="T108" i="18"/>
  <c r="AC108" i="18" s="1"/>
  <c r="J105" i="17"/>
  <c r="U17" i="17"/>
  <c r="AD17" i="17" s="1"/>
  <c r="R45" i="17" a="1"/>
  <c r="U18" i="18" a="1"/>
  <c r="J108" i="18" l="1"/>
  <c r="U18" i="18"/>
  <c r="AD18" i="18" s="1"/>
  <c r="K17" i="17"/>
  <c r="R45" i="17"/>
  <c r="AA45" i="17" s="1"/>
  <c r="U79" i="17" a="1"/>
  <c r="R46" i="18" a="1"/>
  <c r="K18" i="18" l="1"/>
  <c r="R46" i="18"/>
  <c r="AA46" i="18" s="1"/>
  <c r="H45" i="17"/>
  <c r="U79" i="17"/>
  <c r="AD79" i="17" s="1"/>
  <c r="R36" i="17" a="1"/>
  <c r="U80" i="18" a="1"/>
  <c r="H46" i="18" l="1"/>
  <c r="U80" i="18"/>
  <c r="AD80" i="18" s="1"/>
  <c r="K79" i="17"/>
  <c r="R36" i="17"/>
  <c r="AA36" i="17" s="1"/>
  <c r="R113" i="17" a="1"/>
  <c r="R37" i="18" a="1"/>
  <c r="K80" i="18" l="1"/>
  <c r="R37" i="18"/>
  <c r="AA37" i="18" s="1"/>
  <c r="H36" i="17"/>
  <c r="R113" i="17"/>
  <c r="AA113" i="17" s="1"/>
  <c r="U44" i="17" a="1"/>
  <c r="R117" i="18" a="1"/>
  <c r="H37" i="18" l="1"/>
  <c r="R117" i="18"/>
  <c r="AA117" i="18" s="1"/>
  <c r="H113" i="17"/>
  <c r="U44" i="17"/>
  <c r="AD44" i="17" s="1"/>
  <c r="U45" i="18" a="1"/>
  <c r="R61" i="17" a="1"/>
  <c r="H117" i="18" l="1"/>
  <c r="U45" i="18"/>
  <c r="AD45" i="18" s="1"/>
  <c r="K44" i="17"/>
  <c r="R61" i="17"/>
  <c r="AA61" i="17" s="1"/>
  <c r="U31" i="17" a="1"/>
  <c r="K45" i="18" l="1"/>
  <c r="AA93" i="18"/>
  <c r="H61" i="17"/>
  <c r="U31" i="17"/>
  <c r="AD31" i="17" s="1"/>
  <c r="U105" i="17" a="1"/>
  <c r="U32" i="18" a="1"/>
  <c r="H93" i="18" l="1"/>
  <c r="U32" i="18"/>
  <c r="AD32" i="18" s="1"/>
  <c r="K31" i="17"/>
  <c r="U105" i="17"/>
  <c r="AD105" i="17" s="1"/>
  <c r="R9" i="17" a="1"/>
  <c r="U108" i="18" a="1"/>
  <c r="K32" i="18" l="1"/>
  <c r="U108" i="18"/>
  <c r="AD108" i="18" s="1"/>
  <c r="K105" i="17"/>
  <c r="R9" i="17"/>
  <c r="AA9" i="17" s="1"/>
  <c r="R41" i="17" a="1"/>
  <c r="R10" i="18" a="1"/>
  <c r="K108" i="18" l="1"/>
  <c r="R10" i="18"/>
  <c r="AA10" i="18" s="1"/>
  <c r="H9" i="17"/>
  <c r="R41" i="17"/>
  <c r="AA41" i="17" s="1"/>
  <c r="R42" i="18" a="1"/>
  <c r="U73" i="17" a="1"/>
  <c r="H10" i="18" l="1"/>
  <c r="R42" i="18"/>
  <c r="AA42" i="18" s="1"/>
  <c r="H41" i="17"/>
  <c r="U73" i="17"/>
  <c r="AD73" i="17" s="1"/>
  <c r="U74" i="18" a="1"/>
  <c r="S36" i="17" a="1"/>
  <c r="U74" i="18" l="1"/>
  <c r="AD74" i="18" s="1"/>
  <c r="H42" i="18"/>
  <c r="K73" i="17"/>
  <c r="S36" i="17"/>
  <c r="AB36" i="17" s="1"/>
  <c r="S113" i="17" a="1"/>
  <c r="S37" i="18" a="1"/>
  <c r="K74" i="18" l="1"/>
  <c r="S37" i="18"/>
  <c r="AB37" i="18" s="1"/>
  <c r="I36" i="17"/>
  <c r="S113" i="17"/>
  <c r="AB113" i="17" s="1"/>
  <c r="S117" i="18" a="1"/>
  <c r="S40" i="17" a="1"/>
  <c r="I37" i="18" l="1"/>
  <c r="S117" i="18"/>
  <c r="AB117" i="18" s="1"/>
  <c r="I113" i="17"/>
  <c r="S40" i="17"/>
  <c r="AB40" i="17" s="1"/>
  <c r="S41" i="18" a="1"/>
  <c r="S61" i="17" a="1"/>
  <c r="I117" i="18" l="1"/>
  <c r="S41" i="18"/>
  <c r="AB41" i="18" s="1"/>
  <c r="I40" i="17"/>
  <c r="S61" i="17"/>
  <c r="AB61" i="17" s="1"/>
  <c r="S123" i="17" a="1"/>
  <c r="I41" i="18" l="1"/>
  <c r="AB93" i="18"/>
  <c r="I61" i="17"/>
  <c r="S123" i="17"/>
  <c r="AB123" i="17" s="1"/>
  <c r="S127" i="18" a="1"/>
  <c r="R28" i="17" a="1"/>
  <c r="I93" i="18" l="1"/>
  <c r="S127" i="18"/>
  <c r="AB127" i="18" s="1"/>
  <c r="I123" i="17"/>
  <c r="R28" i="17"/>
  <c r="AA28" i="17" s="1"/>
  <c r="U9" i="17" a="1"/>
  <c r="R29" i="18" a="1"/>
  <c r="I127" i="18" l="1"/>
  <c r="R29" i="18"/>
  <c r="AA29" i="18" s="1"/>
  <c r="H28" i="17"/>
  <c r="U9" i="17"/>
  <c r="AD9" i="17" s="1"/>
  <c r="T57" i="17" a="1"/>
  <c r="U10" i="18" a="1"/>
  <c r="H29" i="18" l="1"/>
  <c r="U10" i="18"/>
  <c r="AD10" i="18" s="1"/>
  <c r="K9" i="17"/>
  <c r="T57" i="17"/>
  <c r="AC57" i="17" s="1"/>
  <c r="U69" i="17" a="1"/>
  <c r="T58" i="18" a="1"/>
  <c r="K10" i="18" l="1"/>
  <c r="T58" i="18"/>
  <c r="AC58" i="18" s="1"/>
  <c r="J57" i="17"/>
  <c r="U69" i="17"/>
  <c r="AD69" i="17" s="1"/>
  <c r="R136" i="17" a="1"/>
  <c r="U70" i="18" a="1"/>
  <c r="U70" i="18" l="1"/>
  <c r="AD70" i="18" s="1"/>
  <c r="J58" i="18"/>
  <c r="K69" i="17"/>
  <c r="R136" i="17"/>
  <c r="AA136" i="17" s="1"/>
  <c r="R140" i="18" a="1"/>
  <c r="T113" i="17" a="1"/>
  <c r="K70" i="18" l="1"/>
  <c r="R140" i="18"/>
  <c r="AA140" i="18" s="1"/>
  <c r="H136" i="17"/>
  <c r="T113" i="17"/>
  <c r="AC113" i="17" s="1"/>
  <c r="T117" i="18" a="1"/>
  <c r="T40" i="17" a="1"/>
  <c r="H140" i="18" l="1"/>
  <c r="T117" i="18"/>
  <c r="AC117" i="18" s="1"/>
  <c r="J113" i="17"/>
  <c r="T40" i="17"/>
  <c r="AC40" i="17" s="1"/>
  <c r="T61" i="17" a="1"/>
  <c r="T41" i="18" a="1"/>
  <c r="J117" i="18" l="1"/>
  <c r="T41" i="18"/>
  <c r="AC41" i="18" s="1"/>
  <c r="J40" i="17"/>
  <c r="T61" i="17"/>
  <c r="AC61" i="17" s="1"/>
  <c r="T123" i="17" a="1"/>
  <c r="J41" i="18" l="1"/>
  <c r="AC93" i="18"/>
  <c r="J61" i="17"/>
  <c r="T123" i="17"/>
  <c r="AC123" i="17" s="1"/>
  <c r="S28" i="17" a="1"/>
  <c r="T127" i="18" a="1"/>
  <c r="J93" i="18" l="1"/>
  <c r="T127" i="18"/>
  <c r="AC127" i="18" s="1"/>
  <c r="J123" i="17"/>
  <c r="S28" i="17"/>
  <c r="AB28" i="17" s="1"/>
  <c r="S29" i="18" a="1"/>
  <c r="S9" i="17" a="1"/>
  <c r="J127" i="18" l="1"/>
  <c r="S29" i="18"/>
  <c r="AB29" i="18" s="1"/>
  <c r="I28" i="17"/>
  <c r="S9" i="17"/>
  <c r="AB9" i="17" s="1"/>
  <c r="S10" i="18" a="1"/>
  <c r="T47" i="17" a="1"/>
  <c r="I29" i="18" l="1"/>
  <c r="S10" i="18"/>
  <c r="AB10" i="18" s="1"/>
  <c r="I9" i="17"/>
  <c r="T47" i="17"/>
  <c r="AC47" i="17" s="1"/>
  <c r="S57" i="17" a="1"/>
  <c r="T48" i="18" a="1"/>
  <c r="I10" i="18" l="1"/>
  <c r="T48" i="18"/>
  <c r="AC48" i="18" s="1"/>
  <c r="J47" i="17"/>
  <c r="S57" i="17"/>
  <c r="AB57" i="17" s="1"/>
  <c r="S136" i="17" a="1"/>
  <c r="S58" i="18" a="1"/>
  <c r="J48" i="18" l="1"/>
  <c r="S58" i="18"/>
  <c r="AB58" i="18" s="1"/>
  <c r="I57" i="17"/>
  <c r="S136" i="17"/>
  <c r="AB136" i="17" s="1"/>
  <c r="S140" i="18" a="1"/>
  <c r="R106" i="17" a="1"/>
  <c r="I58" i="18" l="1"/>
  <c r="S140" i="18"/>
  <c r="AB140" i="18" s="1"/>
  <c r="I136" i="17"/>
  <c r="R106" i="17"/>
  <c r="AA106" i="17" s="1"/>
  <c r="U40" i="17" a="1"/>
  <c r="R109" i="18" a="1"/>
  <c r="I140" i="18" l="1"/>
  <c r="R109" i="18"/>
  <c r="AA109" i="18" s="1"/>
  <c r="H106" i="17"/>
  <c r="U40" i="17"/>
  <c r="AD40" i="17" s="1"/>
  <c r="U41" i="18" a="1"/>
  <c r="U61" i="17" a="1"/>
  <c r="H109" i="18" l="1"/>
  <c r="U41" i="18"/>
  <c r="AD41" i="18" s="1"/>
  <c r="K40" i="17"/>
  <c r="U61" i="17"/>
  <c r="AD61" i="17" s="1"/>
  <c r="U123" i="17" a="1"/>
  <c r="K41" i="18" l="1"/>
  <c r="AD93" i="18"/>
  <c r="K61" i="17"/>
  <c r="U123" i="17"/>
  <c r="AD123" i="17" s="1"/>
  <c r="T18" i="17" a="1"/>
  <c r="U127" i="18" a="1"/>
  <c r="K93" i="18" l="1"/>
  <c r="U127" i="18"/>
  <c r="AD127" i="18" s="1"/>
  <c r="K123" i="17"/>
  <c r="T18" i="17"/>
  <c r="AC18" i="17" s="1"/>
  <c r="T19" i="18" a="1"/>
  <c r="T43" i="17" a="1"/>
  <c r="K127" i="18" l="1"/>
  <c r="T19" i="18"/>
  <c r="AC19" i="18" s="1"/>
  <c r="J18" i="17"/>
  <c r="T43" i="17"/>
  <c r="AC43" i="17" s="1"/>
  <c r="T44" i="18" a="1"/>
  <c r="S47" i="17" a="1"/>
  <c r="J19" i="18" l="1"/>
  <c r="T44" i="18"/>
  <c r="AC44" i="18" s="1"/>
  <c r="J43" i="17"/>
  <c r="S47" i="17"/>
  <c r="AB47" i="17" s="1"/>
  <c r="T136" i="17" a="1"/>
  <c r="S48" i="18" a="1"/>
  <c r="J44" i="18" l="1"/>
  <c r="S48" i="18"/>
  <c r="AB48" i="18" s="1"/>
  <c r="I47" i="17"/>
  <c r="T136" i="17"/>
  <c r="AC136" i="17" s="1"/>
  <c r="S106" i="17" a="1"/>
  <c r="T140" i="18" a="1"/>
  <c r="I48" i="18" l="1"/>
  <c r="T140" i="18"/>
  <c r="AC140" i="18" s="1"/>
  <c r="J136" i="17"/>
  <c r="S106" i="17"/>
  <c r="AB106" i="17" s="1"/>
  <c r="S27" i="17" a="1"/>
  <c r="S109" i="18" a="1"/>
  <c r="J140" i="18" l="1"/>
  <c r="S109" i="18"/>
  <c r="AB109" i="18" s="1"/>
  <c r="I106" i="17"/>
  <c r="S27" i="17"/>
  <c r="AB27" i="17" s="1"/>
  <c r="S35" i="17" a="1"/>
  <c r="S28" i="18" a="1"/>
  <c r="I109" i="18" l="1"/>
  <c r="S28" i="18"/>
  <c r="AB28" i="18" s="1"/>
  <c r="I27" i="17"/>
  <c r="S35" i="17"/>
  <c r="AB35" i="17" s="1"/>
  <c r="S36" i="18" a="1"/>
  <c r="S116" i="17" a="1"/>
  <c r="I28" i="18" l="1"/>
  <c r="S36" i="18"/>
  <c r="AB36" i="18" s="1"/>
  <c r="I35" i="17"/>
  <c r="S116" i="17"/>
  <c r="AB116" i="17" s="1"/>
  <c r="S120" i="18" a="1"/>
  <c r="R17" i="17" a="1"/>
  <c r="I36" i="18" l="1"/>
  <c r="S120" i="18"/>
  <c r="AB120" i="18" s="1"/>
  <c r="I116" i="17"/>
  <c r="R17" i="17"/>
  <c r="AA17" i="17" s="1"/>
  <c r="R18" i="18" a="1"/>
  <c r="T38" i="17" a="1"/>
  <c r="I120" i="18" l="1"/>
  <c r="R18" i="18"/>
  <c r="AA18" i="18" s="1"/>
  <c r="H17" i="17"/>
  <c r="T38" i="17"/>
  <c r="AC38" i="17" s="1"/>
  <c r="T39" i="18" a="1"/>
  <c r="S43" i="17" a="1"/>
  <c r="H18" i="18" l="1"/>
  <c r="T39" i="18"/>
  <c r="AC39" i="18" s="1"/>
  <c r="J38" i="17"/>
  <c r="S43" i="17"/>
  <c r="AB43" i="17" s="1"/>
  <c r="U136" i="17" a="1"/>
  <c r="S44" i="18" a="1"/>
  <c r="J39" i="18" l="1"/>
  <c r="S44" i="18"/>
  <c r="AB44" i="18" s="1"/>
  <c r="I43" i="17"/>
  <c r="U136" i="17"/>
  <c r="AD136" i="17" s="1"/>
  <c r="U140" i="18" a="1"/>
  <c r="T106" i="17" a="1"/>
  <c r="I44" i="18" l="1"/>
  <c r="U140" i="18"/>
  <c r="AD140" i="18" s="1"/>
  <c r="K136" i="17"/>
  <c r="T106" i="17"/>
  <c r="AC106" i="17" s="1"/>
  <c r="T109" i="18" a="1"/>
  <c r="T27" i="17" a="1"/>
  <c r="K140" i="18" l="1"/>
  <c r="T109" i="18"/>
  <c r="AC109" i="18" s="1"/>
  <c r="J106" i="17"/>
  <c r="T27" i="17"/>
  <c r="AC27" i="17" s="1"/>
  <c r="T28" i="18" a="1"/>
  <c r="T35" i="17" a="1"/>
  <c r="J109" i="18" l="1"/>
  <c r="T28" i="18"/>
  <c r="AC28" i="18" s="1"/>
  <c r="J27" i="17"/>
  <c r="T35" i="17"/>
  <c r="AC35" i="17" s="1"/>
  <c r="T36" i="18" a="1"/>
  <c r="T116" i="17" a="1"/>
  <c r="J28" i="18" l="1"/>
  <c r="T36" i="18"/>
  <c r="AC36" i="18" s="1"/>
  <c r="J35" i="17"/>
  <c r="T116" i="17"/>
  <c r="AC116" i="17" s="1"/>
  <c r="T120" i="18" a="1"/>
  <c r="J36" i="18" l="1"/>
  <c r="T120" i="18"/>
  <c r="AC120" i="18" s="1"/>
  <c r="J116" i="17"/>
  <c r="U8" i="17" a="1"/>
  <c r="R69" i="18" a="1"/>
  <c r="R69" i="18" l="1"/>
  <c r="J120" i="18"/>
  <c r="U8" i="17"/>
  <c r="AD8" i="17" s="1"/>
  <c r="U9" i="18" a="1"/>
  <c r="S8" i="17" a="1"/>
  <c r="H69" i="18" l="1"/>
  <c r="AA69" i="18"/>
  <c r="U9" i="18"/>
  <c r="AD9" i="18" s="1"/>
  <c r="K8" i="17"/>
  <c r="S8" i="17"/>
  <c r="AB8" i="17" s="1"/>
  <c r="S9" i="18" a="1"/>
  <c r="T8" i="17" a="1"/>
  <c r="K9" i="18" l="1"/>
  <c r="S9" i="18"/>
  <c r="AB9" i="18" s="1"/>
  <c r="I8" i="17"/>
  <c r="T8" i="17"/>
  <c r="AC8" i="17" s="1"/>
  <c r="T9" i="18" a="1"/>
  <c r="R104" i="17" a="1"/>
  <c r="I9" i="18" l="1"/>
  <c r="T9" i="18"/>
  <c r="AC9" i="18" s="1"/>
  <c r="J8" i="17"/>
  <c r="R104" i="17"/>
  <c r="AA104" i="17" s="1"/>
  <c r="R107" i="18" a="1"/>
  <c r="U104" i="17" a="1"/>
  <c r="J9" i="18" l="1"/>
  <c r="R107" i="18"/>
  <c r="AA107" i="18" s="1"/>
  <c r="H104" i="17"/>
  <c r="U104" i="17"/>
  <c r="AD104" i="17" s="1"/>
  <c r="T104" i="17" a="1"/>
  <c r="U107" i="18" a="1"/>
  <c r="H107" i="18" l="1"/>
  <c r="U107" i="18"/>
  <c r="AD107" i="18" s="1"/>
  <c r="K104" i="17"/>
  <c r="T104" i="17"/>
  <c r="AC104" i="17" s="1"/>
  <c r="T107" i="18" a="1"/>
  <c r="S104" i="17" a="1"/>
  <c r="K107" i="18" l="1"/>
  <c r="T107" i="18"/>
  <c r="AC107" i="18" s="1"/>
  <c r="J104" i="17"/>
  <c r="S104" i="17"/>
  <c r="AB104" i="17" s="1"/>
  <c r="R108" i="17" a="1"/>
  <c r="S107" i="18" a="1"/>
  <c r="J107" i="18" l="1"/>
  <c r="S107" i="18"/>
  <c r="AB107" i="18" s="1"/>
  <c r="I104" i="17"/>
  <c r="R108" i="17"/>
  <c r="AA108" i="17" s="1"/>
  <c r="R111" i="18" a="1"/>
  <c r="R105" i="17" a="1"/>
  <c r="I107" i="18" l="1"/>
  <c r="R111" i="18"/>
  <c r="AA111" i="18" s="1"/>
  <c r="H108" i="17"/>
  <c r="R105" i="17"/>
  <c r="AA105" i="17" s="1"/>
  <c r="U107" i="17" a="1"/>
  <c r="R108" i="18" a="1"/>
  <c r="H111" i="18" l="1"/>
  <c r="R108" i="18"/>
  <c r="AA108" i="18" s="1"/>
  <c r="H105" i="17"/>
  <c r="U107" i="17"/>
  <c r="AD107" i="17" s="1"/>
  <c r="U108" i="17" a="1"/>
  <c r="U110" i="18" a="1"/>
  <c r="H108" i="18" l="1"/>
  <c r="U110" i="18"/>
  <c r="AD110" i="18" s="1"/>
  <c r="K107" i="17"/>
  <c r="U108" i="17"/>
  <c r="AD108" i="17" s="1"/>
  <c r="U111" i="18" a="1"/>
  <c r="T108" i="17" a="1"/>
  <c r="K110" i="18" l="1"/>
  <c r="U111" i="18"/>
  <c r="AD111" i="18" s="1"/>
  <c r="K108" i="17"/>
  <c r="T108" i="17"/>
  <c r="AC108" i="17" s="1"/>
  <c r="S108" i="17" a="1"/>
  <c r="T111" i="18" a="1"/>
  <c r="K111" i="18" l="1"/>
  <c r="T111" i="18"/>
  <c r="AC111" i="18" s="1"/>
  <c r="J108" i="17"/>
  <c r="S108" i="17"/>
  <c r="AB108" i="17" s="1"/>
  <c r="T107" i="17" a="1"/>
  <c r="S111" i="18" a="1"/>
  <c r="J111" i="18" l="1"/>
  <c r="S111" i="18"/>
  <c r="AB111" i="18" s="1"/>
  <c r="I108" i="17"/>
  <c r="T107" i="17"/>
  <c r="AC107" i="17" s="1"/>
  <c r="T110" i="18" a="1"/>
  <c r="S107" i="17" a="1"/>
  <c r="I111" i="18" l="1"/>
  <c r="T110" i="18"/>
  <c r="AC110" i="18" s="1"/>
  <c r="J107" i="17"/>
  <c r="S107" i="17"/>
  <c r="AB107" i="17" s="1"/>
  <c r="S110" i="18" a="1"/>
  <c r="R107" i="17" a="1"/>
  <c r="J110" i="18" l="1"/>
  <c r="S110" i="18"/>
  <c r="AB110" i="18" s="1"/>
  <c r="I107" i="17"/>
  <c r="R107" i="17"/>
  <c r="AA107" i="17" s="1"/>
  <c r="U106" i="17" a="1"/>
  <c r="R110" i="18" a="1"/>
  <c r="I110" i="18" l="1"/>
  <c r="R110" i="18"/>
  <c r="AA110" i="18" s="1"/>
  <c r="H107" i="17"/>
  <c r="U106" i="17"/>
  <c r="AD106" i="17" s="1"/>
  <c r="T118" i="17" a="1"/>
  <c r="U109" i="18" a="1"/>
  <c r="H110" i="18" l="1"/>
  <c r="U109" i="18"/>
  <c r="AD109" i="18" s="1"/>
  <c r="K106" i="17"/>
  <c r="T118" i="17"/>
  <c r="AC118" i="17" s="1"/>
  <c r="S115" i="17" a="1"/>
  <c r="T122" i="18" a="1"/>
  <c r="K109" i="18" l="1"/>
  <c r="T122" i="18"/>
  <c r="AC122" i="18" s="1"/>
  <c r="J118" i="17"/>
  <c r="S115" i="17"/>
  <c r="AB115" i="17" s="1"/>
  <c r="R116" i="17" a="1"/>
  <c r="S119" i="18" a="1"/>
  <c r="J122" i="18" l="1"/>
  <c r="S119" i="18"/>
  <c r="AB119" i="18" s="1"/>
  <c r="I115" i="17"/>
  <c r="R116" i="17"/>
  <c r="AA116" i="17" s="1"/>
  <c r="S118" i="17" a="1"/>
  <c r="R120" i="18" a="1"/>
  <c r="I119" i="18" l="1"/>
  <c r="R120" i="18"/>
  <c r="AA120" i="18" s="1"/>
  <c r="H116" i="17"/>
  <c r="S118" i="17"/>
  <c r="AB118" i="17" s="1"/>
  <c r="S122" i="18" a="1"/>
  <c r="U115" i="17" a="1"/>
  <c r="H120" i="18" l="1"/>
  <c r="S122" i="18"/>
  <c r="AB122" i="18" s="1"/>
  <c r="I118" i="17"/>
  <c r="U115" i="17"/>
  <c r="AD115" i="17" s="1"/>
  <c r="U113" i="17" a="1"/>
  <c r="U119" i="18" a="1"/>
  <c r="I122" i="18" l="1"/>
  <c r="U119" i="18"/>
  <c r="AD119" i="18" s="1"/>
  <c r="K115" i="17"/>
  <c r="U113" i="17"/>
  <c r="AD113" i="17" s="1"/>
  <c r="U117" i="18" a="1"/>
  <c r="R114" i="17" a="1"/>
  <c r="K119" i="18" l="1"/>
  <c r="U117" i="18"/>
  <c r="AD117" i="18" s="1"/>
  <c r="K113" i="17"/>
  <c r="R114" i="17"/>
  <c r="AA114" i="17" s="1"/>
  <c r="U118" i="17" a="1"/>
  <c r="R118" i="18" a="1"/>
  <c r="K117" i="18" l="1"/>
  <c r="R118" i="18"/>
  <c r="AA118" i="18" s="1"/>
  <c r="H114" i="17"/>
  <c r="U118" i="17"/>
  <c r="AD118" i="17" s="1"/>
  <c r="U122" i="18" a="1"/>
  <c r="S114" i="17" a="1"/>
  <c r="H118" i="18" l="1"/>
  <c r="U122" i="18"/>
  <c r="AD122" i="18" s="1"/>
  <c r="K118" i="17"/>
  <c r="S114" i="17"/>
  <c r="AB114" i="17" s="1"/>
  <c r="S118" i="18" a="1"/>
  <c r="T114" i="17" a="1"/>
  <c r="K122" i="18" l="1"/>
  <c r="S118" i="18"/>
  <c r="AB118" i="18" s="1"/>
  <c r="I114" i="17"/>
  <c r="T114" i="17"/>
  <c r="AC114" i="17" s="1"/>
  <c r="T118" i="18" a="1"/>
  <c r="T115" i="17" a="1"/>
  <c r="I118" i="18" l="1"/>
  <c r="T118" i="18"/>
  <c r="AC118" i="18" s="1"/>
  <c r="J114" i="17"/>
  <c r="T115" i="17"/>
  <c r="AC115" i="17" s="1"/>
  <c r="U114" i="17" a="1"/>
  <c r="T119" i="18" a="1"/>
  <c r="J118" i="18" l="1"/>
  <c r="T119" i="18"/>
  <c r="AC119" i="18" s="1"/>
  <c r="J115" i="17"/>
  <c r="U114" i="17"/>
  <c r="AD114" i="17" s="1"/>
  <c r="U118" i="18" a="1"/>
  <c r="U117" i="17" a="1"/>
  <c r="J119" i="18" l="1"/>
  <c r="U118" i="18"/>
  <c r="AD118" i="18" s="1"/>
  <c r="K114" i="17"/>
  <c r="U117" i="17"/>
  <c r="AD117" i="17" s="1"/>
  <c r="R112" i="17" a="1"/>
  <c r="U121" i="18" a="1"/>
  <c r="K118" i="18" l="1"/>
  <c r="U121" i="18"/>
  <c r="AD121" i="18" s="1"/>
  <c r="K117" i="17"/>
  <c r="R112" i="17"/>
  <c r="AA112" i="17" s="1"/>
  <c r="R115" i="18" a="1"/>
  <c r="R115" i="17" a="1"/>
  <c r="K121" i="18" l="1"/>
  <c r="R115" i="18"/>
  <c r="AA115" i="18" s="1"/>
  <c r="H112" i="17"/>
  <c r="R115" i="17"/>
  <c r="AA115" i="17" s="1"/>
  <c r="R119" i="18" a="1"/>
  <c r="R118" i="17" a="1"/>
  <c r="H115" i="18" l="1"/>
  <c r="R119" i="18"/>
  <c r="AA119" i="18" s="1"/>
  <c r="H115" i="17"/>
  <c r="R118" i="17"/>
  <c r="AA118" i="17" s="1"/>
  <c r="U124" i="17" a="1"/>
  <c r="R122" i="18" a="1"/>
  <c r="H119" i="18" l="1"/>
  <c r="R122" i="18"/>
  <c r="AA122" i="18" s="1"/>
  <c r="H118" i="17"/>
  <c r="U124" i="17"/>
  <c r="AD124" i="17" s="1"/>
  <c r="R122" i="17" a="1"/>
  <c r="U128" i="18" a="1"/>
  <c r="H122" i="18" l="1"/>
  <c r="U128" i="18"/>
  <c r="AD128" i="18" s="1"/>
  <c r="K124" i="17"/>
  <c r="R122" i="17"/>
  <c r="AA122" i="17" s="1"/>
  <c r="R126" i="18" a="1"/>
  <c r="S122" i="17" a="1"/>
  <c r="K128" i="18" l="1"/>
  <c r="R126" i="18"/>
  <c r="AA126" i="18" s="1"/>
  <c r="H122" i="17"/>
  <c r="S122" i="17"/>
  <c r="AB122" i="17" s="1"/>
  <c r="T122" i="17" a="1"/>
  <c r="S126" i="18" a="1"/>
  <c r="H126" i="18" l="1"/>
  <c r="S126" i="18"/>
  <c r="AB126" i="18" s="1"/>
  <c r="I122" i="17"/>
  <c r="T122" i="17"/>
  <c r="AC122" i="17" s="1"/>
  <c r="T126" i="18" a="1"/>
  <c r="U122" i="17" a="1"/>
  <c r="I126" i="18" l="1"/>
  <c r="T126" i="18"/>
  <c r="AC126" i="18" s="1"/>
  <c r="J122" i="17"/>
  <c r="U122" i="17"/>
  <c r="AD122" i="17" s="1"/>
  <c r="U126" i="18" a="1"/>
  <c r="U16" i="17" a="1"/>
  <c r="J126" i="18" l="1"/>
  <c r="U126" i="18"/>
  <c r="AD126" i="18" s="1"/>
  <c r="K122" i="17"/>
  <c r="U16" i="17"/>
  <c r="AD16" i="17" s="1"/>
  <c r="U17" i="18" a="1"/>
  <c r="T13" i="17" a="1"/>
  <c r="K126" i="18" l="1"/>
  <c r="U17" i="18"/>
  <c r="AD17" i="18" s="1"/>
  <c r="K16" i="17"/>
  <c r="T13" i="17"/>
  <c r="AC13" i="17" s="1"/>
  <c r="T14" i="18" a="1"/>
  <c r="T10" i="17" a="1"/>
  <c r="K17" i="18" l="1"/>
  <c r="T14" i="18"/>
  <c r="AC14" i="18" s="1"/>
  <c r="J13" i="17"/>
  <c r="T10" i="17"/>
  <c r="AC10" i="17" s="1"/>
  <c r="R16" i="17" a="1"/>
  <c r="T11" i="18" a="1"/>
  <c r="J14" i="18" l="1"/>
  <c r="T11" i="18"/>
  <c r="AC11" i="18" s="1"/>
  <c r="J10" i="17"/>
  <c r="R16" i="17"/>
  <c r="AA16" i="17" s="1"/>
  <c r="R13" i="17" a="1"/>
  <c r="R17" i="18" a="1"/>
  <c r="J11" i="18" l="1"/>
  <c r="R17" i="18"/>
  <c r="AA17" i="18" s="1"/>
  <c r="H16" i="17"/>
  <c r="R13" i="17"/>
  <c r="AA13" i="17" s="1"/>
  <c r="U18" i="17" a="1"/>
  <c r="R14" i="18" a="1"/>
  <c r="H17" i="18" l="1"/>
  <c r="R14" i="18"/>
  <c r="AA14" i="18" s="1"/>
  <c r="H13" i="17"/>
  <c r="U18" i="17"/>
  <c r="AD18" i="17" s="1"/>
  <c r="U19" i="18" a="1"/>
  <c r="U15" i="17" a="1"/>
  <c r="H14" i="18" l="1"/>
  <c r="U19" i="18"/>
  <c r="AD19" i="18" s="1"/>
  <c r="K18" i="17"/>
  <c r="U15" i="17"/>
  <c r="AD15" i="17" s="1"/>
  <c r="U12" i="17" a="1"/>
  <c r="U16" i="18" a="1"/>
  <c r="K19" i="18" l="1"/>
  <c r="U16" i="18"/>
  <c r="AD16" i="18" s="1"/>
  <c r="K15" i="17"/>
  <c r="U12" i="17"/>
  <c r="AD12" i="17" s="1"/>
  <c r="U13" i="18" a="1"/>
  <c r="K16" i="18" l="1"/>
  <c r="U13" i="18"/>
  <c r="AD13" i="18" s="1"/>
  <c r="K12" i="17"/>
  <c r="U13" i="17" a="1"/>
  <c r="T69" i="18" a="1"/>
  <c r="T69" i="18" l="1"/>
  <c r="K13" i="18"/>
  <c r="U13" i="17"/>
  <c r="AD13" i="17" s="1"/>
  <c r="S16" i="17" a="1"/>
  <c r="U14" i="18" a="1"/>
  <c r="J69" i="18" l="1"/>
  <c r="AC69" i="18"/>
  <c r="U14" i="18"/>
  <c r="AD14" i="18" s="1"/>
  <c r="K13" i="17"/>
  <c r="S16" i="17"/>
  <c r="AB16" i="17" s="1"/>
  <c r="T12" i="17" a="1"/>
  <c r="S17" i="18" a="1"/>
  <c r="K14" i="18" l="1"/>
  <c r="S17" i="18"/>
  <c r="AB17" i="18" s="1"/>
  <c r="I16" i="17"/>
  <c r="T12" i="17"/>
  <c r="AC12" i="17" s="1"/>
  <c r="S15" i="17" a="1"/>
  <c r="T13" i="18" a="1"/>
  <c r="I17" i="18" l="1"/>
  <c r="T13" i="18"/>
  <c r="AC13" i="18" s="1"/>
  <c r="J12" i="17"/>
  <c r="S15" i="17"/>
  <c r="AB15" i="17" s="1"/>
  <c r="S16" i="18" a="1"/>
  <c r="S12" i="17" a="1"/>
  <c r="J13" i="18" l="1"/>
  <c r="S16" i="18"/>
  <c r="AB16" i="18" s="1"/>
  <c r="I15" i="17"/>
  <c r="S12" i="17"/>
  <c r="AB12" i="17" s="1"/>
  <c r="S13" i="18" a="1"/>
  <c r="I16" i="18" l="1"/>
  <c r="S13" i="18"/>
  <c r="AB13" i="18" s="1"/>
  <c r="I12" i="17"/>
  <c r="S69" i="18" a="1"/>
  <c r="R12" i="17" a="1"/>
  <c r="S69" i="18" l="1"/>
  <c r="I13" i="18"/>
  <c r="R12" i="17"/>
  <c r="AA12" i="17" s="1"/>
  <c r="U14" i="17" a="1"/>
  <c r="R13" i="18" a="1"/>
  <c r="I69" i="18" l="1"/>
  <c r="AB69" i="18"/>
  <c r="R13" i="18"/>
  <c r="AA13" i="18" s="1"/>
  <c r="H12" i="17"/>
  <c r="U14" i="17"/>
  <c r="AD14" i="17" s="1"/>
  <c r="T14" i="17" a="1"/>
  <c r="U15" i="18" a="1"/>
  <c r="H13" i="18" l="1"/>
  <c r="U15" i="18"/>
  <c r="AD15" i="18" s="1"/>
  <c r="K14" i="17"/>
  <c r="T14" i="17"/>
  <c r="AC14" i="17" s="1"/>
  <c r="T15" i="18" a="1"/>
  <c r="T11" i="17" a="1"/>
  <c r="K15" i="18" l="1"/>
  <c r="T15" i="18"/>
  <c r="AC15" i="18" s="1"/>
  <c r="J14" i="17"/>
  <c r="T11" i="17"/>
  <c r="AC11" i="17" s="1"/>
  <c r="T12" i="18" a="1"/>
  <c r="T9" i="17" a="1"/>
  <c r="J15" i="18" l="1"/>
  <c r="T12" i="18"/>
  <c r="AC12" i="18" s="1"/>
  <c r="J11" i="17"/>
  <c r="T9" i="17"/>
  <c r="AC9" i="17" s="1"/>
  <c r="U10" i="17" a="1"/>
  <c r="T10" i="18" a="1"/>
  <c r="J12" i="18" l="1"/>
  <c r="T10" i="18"/>
  <c r="AC10" i="18" s="1"/>
  <c r="J9" i="17"/>
  <c r="U10" i="17"/>
  <c r="AD10" i="17" s="1"/>
  <c r="S13" i="17" a="1"/>
  <c r="U11" i="18" a="1"/>
  <c r="J10" i="18" l="1"/>
  <c r="U11" i="18"/>
  <c r="AD11" i="18" s="1"/>
  <c r="K10" i="17"/>
  <c r="S13" i="17"/>
  <c r="AB13" i="17" s="1"/>
  <c r="T15" i="17" a="1"/>
  <c r="S14" i="18" a="1"/>
  <c r="K11" i="18" l="1"/>
  <c r="S14" i="18"/>
  <c r="AB14" i="18" s="1"/>
  <c r="I13" i="17"/>
  <c r="T15" i="17"/>
  <c r="AC15" i="17" s="1"/>
  <c r="S14" i="17" a="1"/>
  <c r="T16" i="18" a="1"/>
  <c r="I14" i="18" l="1"/>
  <c r="T16" i="18"/>
  <c r="AC16" i="18" s="1"/>
  <c r="J15" i="17"/>
  <c r="S14" i="17"/>
  <c r="AB14" i="17" s="1"/>
  <c r="S15" i="18" a="1"/>
  <c r="S11" i="17" a="1"/>
  <c r="J16" i="18" l="1"/>
  <c r="S15" i="18"/>
  <c r="AB15" i="18" s="1"/>
  <c r="I14" i="17"/>
  <c r="S11" i="17"/>
  <c r="AB11" i="17" s="1"/>
  <c r="S12" i="18" a="1"/>
  <c r="T16" i="17" a="1"/>
  <c r="I15" i="18" l="1"/>
  <c r="S12" i="18"/>
  <c r="AB12" i="18" s="1"/>
  <c r="I11" i="17"/>
  <c r="T16" i="17"/>
  <c r="AC16" i="17" s="1"/>
  <c r="S10" i="17" a="1"/>
  <c r="T17" i="18" a="1"/>
  <c r="I12" i="18" l="1"/>
  <c r="T17" i="18"/>
  <c r="AC17" i="18" s="1"/>
  <c r="J16" i="17"/>
  <c r="S10" i="17"/>
  <c r="AB10" i="17" s="1"/>
  <c r="S11" i="18" a="1"/>
  <c r="R15" i="17" a="1"/>
  <c r="J17" i="18" l="1"/>
  <c r="S11" i="18"/>
  <c r="AB11" i="18" s="1"/>
  <c r="I10" i="17"/>
  <c r="R15" i="17"/>
  <c r="AA15" i="17" s="1"/>
  <c r="U11" i="17" a="1"/>
  <c r="R16" i="18" a="1"/>
  <c r="I11" i="18" l="1"/>
  <c r="R16" i="18"/>
  <c r="AA16" i="18" s="1"/>
  <c r="H15" i="17"/>
  <c r="U11" i="17"/>
  <c r="AD11" i="17" s="1"/>
  <c r="R14" i="17" a="1"/>
  <c r="U12" i="18" a="1"/>
  <c r="H16" i="18" l="1"/>
  <c r="U12" i="18"/>
  <c r="AD12" i="18" s="1"/>
  <c r="K11" i="17"/>
  <c r="R14" i="17"/>
  <c r="AA14" i="17" s="1"/>
  <c r="R11" i="17" a="1"/>
  <c r="R15" i="18" a="1"/>
  <c r="K12" i="18" l="1"/>
  <c r="R15" i="18"/>
  <c r="AA15" i="18" s="1"/>
  <c r="H14" i="17"/>
  <c r="R11" i="17"/>
  <c r="AA11" i="17" s="1"/>
  <c r="R12" i="18" a="1"/>
  <c r="R26" i="17" a="1"/>
  <c r="H15" i="18" l="1"/>
  <c r="R12" i="18"/>
  <c r="AA12" i="18" s="1"/>
  <c r="H11" i="17"/>
  <c r="R26" i="17"/>
  <c r="AA26" i="17" s="1"/>
  <c r="R27" i="18" a="1"/>
  <c r="R29" i="17" a="1"/>
  <c r="H12" i="18" l="1"/>
  <c r="R27" i="18"/>
  <c r="AA27" i="18" s="1"/>
  <c r="H26" i="17"/>
  <c r="R29" i="17"/>
  <c r="AA29" i="17" s="1"/>
  <c r="R30" i="18" a="1"/>
  <c r="R35" i="17" a="1"/>
  <c r="H27" i="18" l="1"/>
  <c r="R30" i="18"/>
  <c r="AA30" i="18" s="1"/>
  <c r="H29" i="17"/>
  <c r="R35" i="17"/>
  <c r="AA35" i="17" s="1"/>
  <c r="R36" i="18" a="1"/>
  <c r="R38" i="17" a="1"/>
  <c r="H30" i="18" l="1"/>
  <c r="R36" i="18"/>
  <c r="AA36" i="18" s="1"/>
  <c r="H35" i="17"/>
  <c r="R38" i="17"/>
  <c r="AA38" i="17" s="1"/>
  <c r="R42" i="17" a="1"/>
  <c r="R39" i="18" a="1"/>
  <c r="H36" i="18" l="1"/>
  <c r="R39" i="18"/>
  <c r="AA39" i="18" s="1"/>
  <c r="H38" i="17"/>
  <c r="R42" i="17"/>
  <c r="AA42" i="17" s="1"/>
  <c r="S45" i="17" a="1"/>
  <c r="R43" i="18" a="1"/>
  <c r="H39" i="18" l="1"/>
  <c r="R43" i="18"/>
  <c r="AA43" i="18" s="1"/>
  <c r="H42" i="17"/>
  <c r="S45" i="17"/>
  <c r="AB45" i="17" s="1"/>
  <c r="T29" i="17" a="1"/>
  <c r="S46" i="18" a="1"/>
  <c r="H43" i="18" l="1"/>
  <c r="S46" i="18"/>
  <c r="AB46" i="18" s="1"/>
  <c r="I45" i="17"/>
  <c r="T29" i="17"/>
  <c r="AC29" i="17" s="1"/>
  <c r="T30" i="18" a="1"/>
  <c r="T32" i="17" a="1"/>
  <c r="I46" i="18" l="1"/>
  <c r="T30" i="18"/>
  <c r="AC30" i="18" s="1"/>
  <c r="J29" i="17"/>
  <c r="T32" i="17"/>
  <c r="AC32" i="17" s="1"/>
  <c r="T33" i="18" a="1"/>
  <c r="T42" i="17" a="1"/>
  <c r="J30" i="18" l="1"/>
  <c r="T33" i="18"/>
  <c r="AC33" i="18" s="1"/>
  <c r="J32" i="17"/>
  <c r="T42" i="17"/>
  <c r="AC42" i="17" s="1"/>
  <c r="T43" i="18" a="1"/>
  <c r="T45" i="17" a="1"/>
  <c r="J33" i="18" l="1"/>
  <c r="T43" i="18"/>
  <c r="AC43" i="18" s="1"/>
  <c r="J42" i="17"/>
  <c r="T45" i="17"/>
  <c r="AC45" i="17" s="1"/>
  <c r="T46" i="18" a="1"/>
  <c r="S42" i="17" a="1"/>
  <c r="J43" i="18" l="1"/>
  <c r="T46" i="18"/>
  <c r="AC46" i="18" s="1"/>
  <c r="J45" i="17"/>
  <c r="S42" i="17"/>
  <c r="AB42" i="17" s="1"/>
  <c r="S43" i="18" a="1"/>
  <c r="U26" i="17" a="1"/>
  <c r="J46" i="18" l="1"/>
  <c r="S43" i="18"/>
  <c r="AB43" i="18" s="1"/>
  <c r="I42" i="17"/>
  <c r="U26" i="17"/>
  <c r="AD26" i="17" s="1"/>
  <c r="U29" i="17" a="1"/>
  <c r="U27" i="18" a="1"/>
  <c r="I43" i="18" l="1"/>
  <c r="U27" i="18"/>
  <c r="AD27" i="18" s="1"/>
  <c r="K26" i="17"/>
  <c r="U29" i="17"/>
  <c r="AD29" i="17" s="1"/>
  <c r="U32" i="17" a="1"/>
  <c r="U30" i="18" a="1"/>
  <c r="K27" i="18" l="1"/>
  <c r="U30" i="18"/>
  <c r="AD30" i="18" s="1"/>
  <c r="K29" i="17"/>
  <c r="U32" i="17"/>
  <c r="AD32" i="17" s="1"/>
  <c r="U38" i="17" a="1"/>
  <c r="U33" i="18" a="1"/>
  <c r="K30" i="18" l="1"/>
  <c r="U33" i="18"/>
  <c r="AD33" i="18" s="1"/>
  <c r="K32" i="17"/>
  <c r="U38" i="17"/>
  <c r="AD38" i="17" s="1"/>
  <c r="U39" i="18" a="1"/>
  <c r="U42" i="17" a="1"/>
  <c r="K33" i="18" l="1"/>
  <c r="U39" i="18"/>
  <c r="AD39" i="18" s="1"/>
  <c r="K38" i="17"/>
  <c r="U42" i="17"/>
  <c r="AD42" i="17" s="1"/>
  <c r="U43" i="18" a="1"/>
  <c r="U45" i="17" a="1"/>
  <c r="K39" i="18" l="1"/>
  <c r="U43" i="18"/>
  <c r="AD43" i="18" s="1"/>
  <c r="K42" i="17"/>
  <c r="U45" i="17"/>
  <c r="AD45" i="17" s="1"/>
  <c r="U46" i="18" a="1"/>
  <c r="R30" i="17" a="1"/>
  <c r="K43" i="18" l="1"/>
  <c r="U46" i="18"/>
  <c r="AD46" i="18" s="1"/>
  <c r="K45" i="17"/>
  <c r="R30" i="17"/>
  <c r="AA30" i="17" s="1"/>
  <c r="R33" i="17" a="1"/>
  <c r="R31" i="18" a="1"/>
  <c r="K46" i="18" l="1"/>
  <c r="R31" i="18"/>
  <c r="AA31" i="18" s="1"/>
  <c r="H30" i="17"/>
  <c r="R33" i="17"/>
  <c r="AA33" i="17" s="1"/>
  <c r="R34" i="18" a="1"/>
  <c r="R40" i="17" a="1"/>
  <c r="H31" i="18" l="1"/>
  <c r="R34" i="18"/>
  <c r="AA34" i="18" s="1"/>
  <c r="H33" i="17"/>
  <c r="R40" i="17"/>
  <c r="AA40" i="17" s="1"/>
  <c r="R41" i="18" a="1"/>
  <c r="R43" i="17" a="1"/>
  <c r="H34" i="18" l="1"/>
  <c r="R41" i="18"/>
  <c r="AA41" i="18" s="1"/>
  <c r="H40" i="17"/>
  <c r="R43" i="17"/>
  <c r="AA43" i="17" s="1"/>
  <c r="R44" i="18" a="1"/>
  <c r="S33" i="17" a="1"/>
  <c r="H41" i="18" l="1"/>
  <c r="R44" i="18"/>
  <c r="AA44" i="18" s="1"/>
  <c r="H43" i="17"/>
  <c r="S33" i="17"/>
  <c r="AB33" i="17" s="1"/>
  <c r="S34" i="18" a="1"/>
  <c r="T22" i="17" a="1"/>
  <c r="H44" i="18" l="1"/>
  <c r="S34" i="18"/>
  <c r="AB34" i="18" s="1"/>
  <c r="I33" i="17"/>
  <c r="T22" i="17"/>
  <c r="AC22" i="17" s="1"/>
  <c r="T33" i="17" a="1"/>
  <c r="T23" i="18" a="1"/>
  <c r="I34" i="18" l="1"/>
  <c r="T23" i="18"/>
  <c r="AC23" i="18" s="1"/>
  <c r="J22" i="17"/>
  <c r="T33" i="17"/>
  <c r="AC33" i="17" s="1"/>
  <c r="T34" i="18" a="1"/>
  <c r="U22" i="17" a="1"/>
  <c r="J23" i="18" l="1"/>
  <c r="T34" i="18"/>
  <c r="AC34" i="18" s="1"/>
  <c r="J33" i="17"/>
  <c r="U22" i="17"/>
  <c r="AD22" i="17" s="1"/>
  <c r="U23" i="18" a="1"/>
  <c r="U30" i="17" a="1"/>
  <c r="J34" i="18" l="1"/>
  <c r="U23" i="18"/>
  <c r="AD23" i="18" s="1"/>
  <c r="K22" i="17"/>
  <c r="U30" i="17"/>
  <c r="AD30" i="17" s="1"/>
  <c r="U33" i="17" a="1"/>
  <c r="U31" i="18" a="1"/>
  <c r="K23" i="18" l="1"/>
  <c r="U31" i="18"/>
  <c r="AD31" i="18" s="1"/>
  <c r="K30" i="17"/>
  <c r="U33" i="17"/>
  <c r="AD33" i="17" s="1"/>
  <c r="U36" i="17" a="1"/>
  <c r="U34" i="18" a="1"/>
  <c r="K31" i="18" l="1"/>
  <c r="U34" i="18"/>
  <c r="AD34" i="18" s="1"/>
  <c r="K33" i="17"/>
  <c r="U36" i="17"/>
  <c r="AD36" i="17" s="1"/>
  <c r="U43" i="17" a="1"/>
  <c r="U37" i="18" a="1"/>
  <c r="K34" i="18" l="1"/>
  <c r="U37" i="18"/>
  <c r="AD37" i="18" s="1"/>
  <c r="K36" i="17"/>
  <c r="U43" i="17"/>
  <c r="AD43" i="17" s="1"/>
  <c r="R24" i="17" a="1"/>
  <c r="U44" i="18" a="1"/>
  <c r="K37" i="18" l="1"/>
  <c r="U44" i="18"/>
  <c r="AD44" i="18" s="1"/>
  <c r="K43" i="17"/>
  <c r="R24" i="17"/>
  <c r="AA24" i="17" s="1"/>
  <c r="R25" i="18" a="1"/>
  <c r="R34" i="17" a="1"/>
  <c r="K44" i="18" l="1"/>
  <c r="R25" i="18"/>
  <c r="AA25" i="18" s="1"/>
  <c r="H24" i="17"/>
  <c r="R34" i="17"/>
  <c r="AA34" i="17" s="1"/>
  <c r="R37" i="17" a="1"/>
  <c r="R35" i="18" a="1"/>
  <c r="H25" i="18" l="1"/>
  <c r="R35" i="18"/>
  <c r="AA35" i="18" s="1"/>
  <c r="H34" i="17"/>
  <c r="R37" i="17"/>
  <c r="AA37" i="17" s="1"/>
  <c r="R47" i="17" a="1"/>
  <c r="R38" i="18" a="1"/>
  <c r="H35" i="18" l="1"/>
  <c r="R38" i="18"/>
  <c r="AA38" i="18" s="1"/>
  <c r="H37" i="17"/>
  <c r="R47" i="17"/>
  <c r="AA47" i="17" s="1"/>
  <c r="R48" i="18" a="1"/>
  <c r="S24" i="17" a="1"/>
  <c r="H38" i="18" l="1"/>
  <c r="R48" i="18"/>
  <c r="AA48" i="18" s="1"/>
  <c r="H47" i="17"/>
  <c r="S24" i="17"/>
  <c r="AB24" i="17" s="1"/>
  <c r="S25" i="18" a="1"/>
  <c r="S37" i="17" a="1"/>
  <c r="H48" i="18" l="1"/>
  <c r="S25" i="18"/>
  <c r="AB25" i="18" s="1"/>
  <c r="I24" i="17"/>
  <c r="S37" i="17"/>
  <c r="AB37" i="17" s="1"/>
  <c r="S41" i="17" a="1"/>
  <c r="S38" i="18" a="1"/>
  <c r="I25" i="18" l="1"/>
  <c r="S38" i="18"/>
  <c r="AB38" i="18" s="1"/>
  <c r="I37" i="17"/>
  <c r="S41" i="17"/>
  <c r="AB41" i="17" s="1"/>
  <c r="T24" i="17" a="1"/>
  <c r="S42" i="18" a="1"/>
  <c r="I38" i="18" l="1"/>
  <c r="S42" i="18"/>
  <c r="AB42" i="18" s="1"/>
  <c r="I41" i="17"/>
  <c r="T24" i="17"/>
  <c r="AC24" i="17" s="1"/>
  <c r="T28" i="17" a="1"/>
  <c r="T25" i="18" a="1"/>
  <c r="I42" i="18" l="1"/>
  <c r="T25" i="18"/>
  <c r="AC25" i="18" s="1"/>
  <c r="J24" i="17"/>
  <c r="T28" i="17"/>
  <c r="AC28" i="17" s="1"/>
  <c r="T37" i="17" a="1"/>
  <c r="T29" i="18" a="1"/>
  <c r="J25" i="18" l="1"/>
  <c r="T29" i="18"/>
  <c r="AC29" i="18" s="1"/>
  <c r="J28" i="17"/>
  <c r="T37" i="17"/>
  <c r="AC37" i="17" s="1"/>
  <c r="T38" i="18" a="1"/>
  <c r="T41" i="17" a="1"/>
  <c r="J29" i="18" l="1"/>
  <c r="T38" i="18"/>
  <c r="AC38" i="18" s="1"/>
  <c r="J37" i="17"/>
  <c r="T41" i="17"/>
  <c r="AC41" i="17" s="1"/>
  <c r="S29" i="17" a="1"/>
  <c r="T42" i="18" a="1"/>
  <c r="J38" i="18" l="1"/>
  <c r="T42" i="18"/>
  <c r="AC42" i="18" s="1"/>
  <c r="J41" i="17"/>
  <c r="S29" i="17"/>
  <c r="AB29" i="17" s="1"/>
  <c r="U24" i="17" a="1"/>
  <c r="S30" i="18" a="1"/>
  <c r="J42" i="18" l="1"/>
  <c r="S30" i="18"/>
  <c r="AB30" i="18" s="1"/>
  <c r="I29" i="17"/>
  <c r="U24" i="17"/>
  <c r="AD24" i="17" s="1"/>
  <c r="U25" i="18" a="1"/>
  <c r="U28" i="17" a="1"/>
  <c r="I30" i="18" l="1"/>
  <c r="U25" i="18"/>
  <c r="AD25" i="18" s="1"/>
  <c r="K24" i="17"/>
  <c r="U28" i="17"/>
  <c r="AD28" i="17" s="1"/>
  <c r="U34" i="17" a="1"/>
  <c r="U29" i="18" a="1"/>
  <c r="K25" i="18" l="1"/>
  <c r="U29" i="18"/>
  <c r="AD29" i="18" s="1"/>
  <c r="K28" i="17"/>
  <c r="U34" i="17"/>
  <c r="AD34" i="17" s="1"/>
  <c r="U37" i="17" a="1"/>
  <c r="U35" i="18" a="1"/>
  <c r="K29" i="18" l="1"/>
  <c r="U35" i="18"/>
  <c r="AD35" i="18" s="1"/>
  <c r="K34" i="17"/>
  <c r="U37" i="17"/>
  <c r="AD37" i="17" s="1"/>
  <c r="U38" i="18" a="1"/>
  <c r="U41" i="17" a="1"/>
  <c r="K35" i="18" l="1"/>
  <c r="U38" i="18"/>
  <c r="AD38" i="18" s="1"/>
  <c r="K37" i="17"/>
  <c r="U41" i="17"/>
  <c r="AD41" i="17" s="1"/>
  <c r="U47" i="17" a="1"/>
  <c r="U42" i="18" a="1"/>
  <c r="K38" i="18" l="1"/>
  <c r="U42" i="18"/>
  <c r="AD42" i="18" s="1"/>
  <c r="K41" i="17"/>
  <c r="U47" i="17"/>
  <c r="AD47" i="17" s="1"/>
  <c r="R51" i="17" a="1"/>
  <c r="U48" i="18" a="1"/>
  <c r="K42" i="18" l="1"/>
  <c r="U48" i="18"/>
  <c r="AD48" i="18" s="1"/>
  <c r="K47" i="17"/>
  <c r="R51" i="17"/>
  <c r="AA51" i="17" s="1"/>
  <c r="R52" i="18" a="1"/>
  <c r="R52" i="17" a="1"/>
  <c r="K48" i="18" l="1"/>
  <c r="R52" i="18"/>
  <c r="AA52" i="18" s="1"/>
  <c r="H51" i="17"/>
  <c r="R52" i="17"/>
  <c r="AA52" i="17" s="1"/>
  <c r="R53" i="17" a="1"/>
  <c r="R53" i="18" a="1"/>
  <c r="H52" i="18" l="1"/>
  <c r="R53" i="18"/>
  <c r="AA53" i="18" s="1"/>
  <c r="H52" i="17"/>
  <c r="R53" i="17"/>
  <c r="AA53" i="17" s="1"/>
  <c r="R57" i="17" a="1"/>
  <c r="R54" i="18" a="1"/>
  <c r="H53" i="18" l="1"/>
  <c r="R54" i="18"/>
  <c r="AA54" i="18" s="1"/>
  <c r="H53" i="17"/>
  <c r="R57" i="17"/>
  <c r="AA57" i="17" s="1"/>
  <c r="R58" i="18" a="1"/>
  <c r="U57" i="17" a="1"/>
  <c r="H54" i="18" l="1"/>
  <c r="R58" i="18"/>
  <c r="AA58" i="18" s="1"/>
  <c r="H57" i="17"/>
  <c r="U57" i="17"/>
  <c r="AD57" i="17" s="1"/>
  <c r="U58" i="18" a="1"/>
  <c r="R69" i="17" a="1"/>
  <c r="H58" i="18" l="1"/>
  <c r="U58" i="18"/>
  <c r="AD58" i="18" s="1"/>
  <c r="K57" i="17"/>
  <c r="R69" i="17"/>
  <c r="AA69" i="17" s="1"/>
  <c r="S72" i="17" a="1"/>
  <c r="R70" i="18" a="1"/>
  <c r="R70" i="18" l="1"/>
  <c r="AA70" i="18" s="1"/>
  <c r="K58" i="18"/>
  <c r="H69" i="17"/>
  <c r="S72" i="17"/>
  <c r="AB72" i="17" s="1"/>
  <c r="S73" i="18" a="1"/>
  <c r="S86" i="17" a="1"/>
  <c r="S73" i="18" l="1"/>
  <c r="AB73" i="18" s="1"/>
  <c r="H70" i="18"/>
  <c r="I72" i="17"/>
  <c r="S86" i="17"/>
  <c r="AB86" i="17" s="1"/>
  <c r="T69" i="17" a="1"/>
  <c r="S87" i="18" a="1"/>
  <c r="I73" i="18" l="1"/>
  <c r="S87" i="18"/>
  <c r="I86" i="17"/>
  <c r="T69" i="17"/>
  <c r="AC69" i="17" s="1"/>
  <c r="T80" i="17" a="1"/>
  <c r="T70" i="18" a="1"/>
  <c r="I101" i="19" l="1"/>
  <c r="AB87" i="18"/>
  <c r="T70" i="18"/>
  <c r="AC70" i="18" s="1"/>
  <c r="I87" i="18"/>
  <c r="J69" i="17"/>
  <c r="T80" i="17"/>
  <c r="AC80" i="17" s="1"/>
  <c r="T81" i="18" a="1"/>
  <c r="T86" i="17" a="1"/>
  <c r="J70" i="18" l="1"/>
  <c r="T81" i="18"/>
  <c r="AC81" i="18" s="1"/>
  <c r="J80" i="17"/>
  <c r="T86" i="17"/>
  <c r="AC86" i="17" s="1"/>
  <c r="T87" i="18" a="1"/>
  <c r="U72" i="17" a="1"/>
  <c r="J81" i="18" l="1"/>
  <c r="T87" i="18"/>
  <c r="J86" i="17"/>
  <c r="U72" i="17"/>
  <c r="AD72" i="17" s="1"/>
  <c r="R63" i="17" a="1"/>
  <c r="U73" i="18" a="1"/>
  <c r="J101" i="19" l="1"/>
  <c r="AC87" i="18"/>
  <c r="U73" i="18"/>
  <c r="AD73" i="18" s="1"/>
  <c r="J87" i="18"/>
  <c r="K72" i="17"/>
  <c r="R63" i="17"/>
  <c r="AA63" i="17" s="1"/>
  <c r="R63" i="18" a="1"/>
  <c r="R70" i="17" a="1"/>
  <c r="K73" i="18" l="1"/>
  <c r="R63" i="18"/>
  <c r="AA63" i="18" s="1"/>
  <c r="H63" i="17"/>
  <c r="R70" i="17"/>
  <c r="AA70" i="17" s="1"/>
  <c r="R71" i="18" a="1"/>
  <c r="R73" i="17" a="1"/>
  <c r="R71" i="18" l="1"/>
  <c r="AA71" i="18" s="1"/>
  <c r="H63" i="18"/>
  <c r="H70" i="17"/>
  <c r="R73" i="17"/>
  <c r="AA73" i="17" s="1"/>
  <c r="R77" i="17" a="1"/>
  <c r="R74" i="18" a="1"/>
  <c r="R74" i="18" l="1"/>
  <c r="AA74" i="18" s="1"/>
  <c r="H71" i="18"/>
  <c r="H73" i="17"/>
  <c r="R77" i="17"/>
  <c r="AA77" i="17" s="1"/>
  <c r="R81" i="17" a="1"/>
  <c r="R78" i="18" a="1"/>
  <c r="R78" i="18" l="1"/>
  <c r="AA78" i="18" s="1"/>
  <c r="H74" i="18"/>
  <c r="H77" i="17"/>
  <c r="R81" i="17"/>
  <c r="AA81" i="17" s="1"/>
  <c r="R82" i="18" a="1"/>
  <c r="R84" i="17" a="1"/>
  <c r="H78" i="18" l="1"/>
  <c r="R82" i="18"/>
  <c r="AA82" i="18" s="1"/>
  <c r="H81" i="17"/>
  <c r="R84" i="17"/>
  <c r="AA84" i="17" s="1"/>
  <c r="R87" i="17" a="1"/>
  <c r="R85" i="18" a="1"/>
  <c r="H82" i="18" l="1"/>
  <c r="R85" i="18"/>
  <c r="AA85" i="18" s="1"/>
  <c r="H84" i="17"/>
  <c r="R87" i="17"/>
  <c r="AA87" i="17" s="1"/>
  <c r="R88" i="18" a="1"/>
  <c r="S70" i="17" a="1"/>
  <c r="H85" i="18" l="1"/>
  <c r="R88" i="18"/>
  <c r="AA88" i="18" s="1"/>
  <c r="H87" i="17"/>
  <c r="S70" i="17"/>
  <c r="AB70" i="17" s="1"/>
  <c r="T63" i="17" a="1"/>
  <c r="S71" i="18" a="1"/>
  <c r="S71" i="18" l="1"/>
  <c r="AB71" i="18" s="1"/>
  <c r="H88" i="18"/>
  <c r="I70" i="17"/>
  <c r="T63" i="17"/>
  <c r="AC63" i="17" s="1"/>
  <c r="T87" i="17" a="1"/>
  <c r="T63" i="18" a="1"/>
  <c r="I71" i="18" l="1"/>
  <c r="T63" i="18"/>
  <c r="AC63" i="18" s="1"/>
  <c r="J63" i="17"/>
  <c r="T87" i="17"/>
  <c r="AC87" i="17" s="1"/>
  <c r="S81" i="17" a="1"/>
  <c r="T88" i="18" a="1"/>
  <c r="J63" i="18" l="1"/>
  <c r="T88" i="18"/>
  <c r="AC88" i="18" s="1"/>
  <c r="J87" i="17"/>
  <c r="S81" i="17"/>
  <c r="AB81" i="17" s="1"/>
  <c r="T81" i="17" a="1"/>
  <c r="S82" i="18" a="1"/>
  <c r="J88" i="18" l="1"/>
  <c r="S82" i="18"/>
  <c r="AB82" i="18" s="1"/>
  <c r="I81" i="17"/>
  <c r="T81" i="17"/>
  <c r="AC81" i="17" s="1"/>
  <c r="T82" i="18" a="1"/>
  <c r="U77" i="17" a="1"/>
  <c r="I82" i="18" l="1"/>
  <c r="T82" i="18"/>
  <c r="AC82" i="18" s="1"/>
  <c r="J81" i="17"/>
  <c r="U77" i="17"/>
  <c r="AD77" i="17" s="1"/>
  <c r="S87" i="17" a="1"/>
  <c r="U78" i="18" a="1"/>
  <c r="U78" i="18" l="1"/>
  <c r="AD78" i="18" s="1"/>
  <c r="J82" i="18"/>
  <c r="K77" i="17"/>
  <c r="S87" i="17"/>
  <c r="AB87" i="17" s="1"/>
  <c r="S88" i="18" a="1"/>
  <c r="T77" i="17" a="1"/>
  <c r="K78" i="18" l="1"/>
  <c r="S88" i="18"/>
  <c r="AB88" i="18" s="1"/>
  <c r="I87" i="17"/>
  <c r="T77" i="17"/>
  <c r="AC77" i="17" s="1"/>
  <c r="U84" i="17" a="1"/>
  <c r="T78" i="18" a="1"/>
  <c r="T78" i="18" l="1"/>
  <c r="AC78" i="18" s="1"/>
  <c r="I88" i="18"/>
  <c r="J77" i="17"/>
  <c r="U84" i="17"/>
  <c r="AD84" i="17" s="1"/>
  <c r="R67" i="17" a="1"/>
  <c r="U85" i="18" a="1"/>
  <c r="J78" i="18" l="1"/>
  <c r="U85" i="18"/>
  <c r="AD85" i="18" s="1"/>
  <c r="K84" i="17"/>
  <c r="R67" i="17"/>
  <c r="AA67" i="17" s="1"/>
  <c r="R68" i="18" a="1"/>
  <c r="R74" i="17" a="1"/>
  <c r="R68" i="18" l="1"/>
  <c r="AA68" i="18" s="1"/>
  <c r="K85" i="18"/>
  <c r="H67" i="17"/>
  <c r="R74" i="17"/>
  <c r="AA74" i="17" s="1"/>
  <c r="R79" i="17" a="1"/>
  <c r="R75" i="18" a="1"/>
  <c r="R75" i="18" l="1"/>
  <c r="AA75" i="18" s="1"/>
  <c r="H68" i="18"/>
  <c r="H74" i="17"/>
  <c r="R79" i="17"/>
  <c r="AA79" i="17" s="1"/>
  <c r="R82" i="17" a="1"/>
  <c r="R80" i="18" a="1"/>
  <c r="H75" i="18" l="1"/>
  <c r="R80" i="18"/>
  <c r="AA80" i="18" s="1"/>
  <c r="H79" i="17"/>
  <c r="R82" i="17"/>
  <c r="AA82" i="17" s="1"/>
  <c r="R85" i="17" a="1"/>
  <c r="R83" i="18" a="1"/>
  <c r="H80" i="18" l="1"/>
  <c r="R83" i="18"/>
  <c r="AA83" i="18" s="1"/>
  <c r="H82" i="17"/>
  <c r="R85" i="17"/>
  <c r="AA85" i="17" s="1"/>
  <c r="R86" i="18" a="1"/>
  <c r="R88" i="17" a="1"/>
  <c r="H83" i="18" l="1"/>
  <c r="R86" i="18"/>
  <c r="AA86" i="18" s="1"/>
  <c r="H85" i="17"/>
  <c r="R88" i="17"/>
  <c r="AA88" i="17" s="1"/>
  <c r="S73" i="17" a="1"/>
  <c r="R89" i="18" a="1"/>
  <c r="H86" i="18" l="1"/>
  <c r="R89" i="18"/>
  <c r="AA89" i="18" s="1"/>
  <c r="H88" i="17"/>
  <c r="S73" i="17"/>
  <c r="AB73" i="17" s="1"/>
  <c r="S84" i="17" a="1"/>
  <c r="S74" i="18" a="1"/>
  <c r="S74" i="18" l="1"/>
  <c r="AB74" i="18" s="1"/>
  <c r="H89" i="18"/>
  <c r="I73" i="17"/>
  <c r="S84" i="17"/>
  <c r="AB84" i="17" s="1"/>
  <c r="T70" i="17" a="1"/>
  <c r="S85" i="18" a="1"/>
  <c r="I74" i="18" l="1"/>
  <c r="S85" i="18"/>
  <c r="AB85" i="18" s="1"/>
  <c r="I84" i="17"/>
  <c r="T70" i="17"/>
  <c r="AC70" i="17" s="1"/>
  <c r="T71" i="18" a="1"/>
  <c r="T73" i="17" a="1"/>
  <c r="T71" i="18" l="1"/>
  <c r="AC71" i="18" s="1"/>
  <c r="I85" i="18"/>
  <c r="J70" i="17"/>
  <c r="T73" i="17"/>
  <c r="AC73" i="17" s="1"/>
  <c r="U63" i="17" a="1"/>
  <c r="T74" i="18" a="1"/>
  <c r="T74" i="18" l="1"/>
  <c r="AC74" i="18" s="1"/>
  <c r="J71" i="18"/>
  <c r="J73" i="17"/>
  <c r="U63" i="17"/>
  <c r="AD63" i="17" s="1"/>
  <c r="U63" i="18" a="1"/>
  <c r="U70" i="17" a="1"/>
  <c r="J74" i="18" l="1"/>
  <c r="U63" i="18"/>
  <c r="AD63" i="18" s="1"/>
  <c r="K63" i="17"/>
  <c r="U70" i="17"/>
  <c r="AD70" i="17" s="1"/>
  <c r="U81" i="17" a="1"/>
  <c r="U71" i="18" a="1"/>
  <c r="U71" i="18" l="1"/>
  <c r="AD71" i="18" s="1"/>
  <c r="K63" i="18"/>
  <c r="K70" i="17"/>
  <c r="U81" i="17"/>
  <c r="AD81" i="17" s="1"/>
  <c r="R71" i="17" a="1"/>
  <c r="U82" i="18" a="1"/>
  <c r="K71" i="18" l="1"/>
  <c r="U82" i="18"/>
  <c r="AD82" i="18" s="1"/>
  <c r="K81" i="17"/>
  <c r="R71" i="17"/>
  <c r="AA71" i="17" s="1"/>
  <c r="S67" i="17" a="1"/>
  <c r="R72" i="18" a="1"/>
  <c r="R72" i="18" l="1"/>
  <c r="AA72" i="18" s="1"/>
  <c r="K82" i="18"/>
  <c r="H71" i="17"/>
  <c r="S67" i="17"/>
  <c r="AB67" i="17" s="1"/>
  <c r="S71" i="17" a="1"/>
  <c r="S68" i="18" a="1"/>
  <c r="S68" i="18" l="1"/>
  <c r="AB68" i="18" s="1"/>
  <c r="H72" i="18"/>
  <c r="I67" i="17"/>
  <c r="S71" i="17"/>
  <c r="AB71" i="17" s="1"/>
  <c r="S74" i="17" a="1"/>
  <c r="S72" i="18" a="1"/>
  <c r="S72" i="18" l="1"/>
  <c r="AB72" i="18" s="1"/>
  <c r="I68" i="18"/>
  <c r="I71" i="17"/>
  <c r="S74" i="17"/>
  <c r="AB74" i="17" s="1"/>
  <c r="S79" i="17" a="1"/>
  <c r="S75" i="18" a="1"/>
  <c r="S75" i="18" l="1"/>
  <c r="AB75" i="18" s="1"/>
  <c r="I72" i="18"/>
  <c r="I74" i="17"/>
  <c r="S79" i="17"/>
  <c r="AB79" i="17" s="1"/>
  <c r="S82" i="17" a="1"/>
  <c r="S80" i="18" a="1"/>
  <c r="I75" i="18" l="1"/>
  <c r="S80" i="18"/>
  <c r="AB80" i="18" s="1"/>
  <c r="I79" i="17"/>
  <c r="S82" i="17"/>
  <c r="AB82" i="17" s="1"/>
  <c r="S83" i="18" a="1"/>
  <c r="S85" i="17" a="1"/>
  <c r="I80" i="18" l="1"/>
  <c r="S83" i="18"/>
  <c r="AB83" i="18" s="1"/>
  <c r="I82" i="17"/>
  <c r="S85" i="17"/>
  <c r="AB85" i="17" s="1"/>
  <c r="S86" i="18" a="1"/>
  <c r="S88" i="17" a="1"/>
  <c r="I83" i="18" l="1"/>
  <c r="S86" i="18"/>
  <c r="AB86" i="18" s="1"/>
  <c r="I85" i="17"/>
  <c r="S88" i="17"/>
  <c r="AB88" i="17" s="1"/>
  <c r="S89" i="18" a="1"/>
  <c r="S77" i="17" a="1"/>
  <c r="I86" i="18" l="1"/>
  <c r="S89" i="18"/>
  <c r="AB89" i="18" s="1"/>
  <c r="I88" i="17"/>
  <c r="S77" i="17"/>
  <c r="AB77" i="17" s="1"/>
  <c r="T84" i="17" a="1"/>
  <c r="S78" i="18" a="1"/>
  <c r="S78" i="18" l="1"/>
  <c r="AB78" i="18" s="1"/>
  <c r="I89" i="18"/>
  <c r="I77" i="17"/>
  <c r="T84" i="17"/>
  <c r="AC84" i="17" s="1"/>
  <c r="T67" i="17" a="1"/>
  <c r="T85" i="18" a="1"/>
  <c r="I78" i="18" l="1"/>
  <c r="T85" i="18"/>
  <c r="AC85" i="18" s="1"/>
  <c r="J84" i="17"/>
  <c r="T67" i="17"/>
  <c r="AC67" i="17" s="1"/>
  <c r="T68" i="18" a="1"/>
  <c r="T71" i="17" a="1"/>
  <c r="T68" i="18" l="1"/>
  <c r="AC68" i="18" s="1"/>
  <c r="J85" i="18"/>
  <c r="J67" i="17"/>
  <c r="T71" i="17"/>
  <c r="AC71" i="17" s="1"/>
  <c r="T72" i="18" a="1"/>
  <c r="T74" i="17" a="1"/>
  <c r="T72" i="18" l="1"/>
  <c r="AC72" i="18" s="1"/>
  <c r="J68" i="18"/>
  <c r="J71" i="17"/>
  <c r="T74" i="17"/>
  <c r="AC74" i="17" s="1"/>
  <c r="T75" i="18" a="1"/>
  <c r="T79" i="17" a="1"/>
  <c r="T75" i="18" l="1"/>
  <c r="AC75" i="18" s="1"/>
  <c r="J72" i="18"/>
  <c r="J74" i="17"/>
  <c r="T79" i="17"/>
  <c r="AC79" i="17" s="1"/>
  <c r="T82" i="17" a="1"/>
  <c r="T80" i="18" a="1"/>
  <c r="J75" i="18" l="1"/>
  <c r="T80" i="18"/>
  <c r="AC80" i="18" s="1"/>
  <c r="J79" i="17"/>
  <c r="T82" i="17"/>
  <c r="AC82" i="17" s="1"/>
  <c r="T85" i="17" a="1"/>
  <c r="T83" i="18" a="1"/>
  <c r="J80" i="18" l="1"/>
  <c r="T83" i="18"/>
  <c r="AC83" i="18" s="1"/>
  <c r="J82" i="17"/>
  <c r="T85" i="17"/>
  <c r="AC85" i="17" s="1"/>
  <c r="T88" i="17" a="1"/>
  <c r="T86" i="18" a="1"/>
  <c r="J83" i="18" l="1"/>
  <c r="T86" i="18"/>
  <c r="AC86" i="18" s="1"/>
  <c r="J85" i="17"/>
  <c r="T88" i="17"/>
  <c r="AC88" i="17" s="1"/>
  <c r="U71" i="17" a="1"/>
  <c r="T89" i="18" a="1"/>
  <c r="J86" i="18" l="1"/>
  <c r="T89" i="18"/>
  <c r="AC89" i="18" s="1"/>
  <c r="J88" i="17"/>
  <c r="U71" i="17"/>
  <c r="AD71" i="17" s="1"/>
  <c r="U72" i="18" a="1"/>
  <c r="U74" i="17" a="1"/>
  <c r="U72" i="18" l="1"/>
  <c r="AD72" i="18" s="1"/>
  <c r="J89" i="18"/>
  <c r="K71" i="17"/>
  <c r="U74" i="17"/>
  <c r="AD74" i="17" s="1"/>
  <c r="U75" i="18" a="1"/>
  <c r="U82" i="17" a="1"/>
  <c r="U75" i="18" l="1"/>
  <c r="AD75" i="18" s="1"/>
  <c r="K72" i="18"/>
  <c r="K74" i="17"/>
  <c r="U82" i="17"/>
  <c r="AD82" i="17" s="1"/>
  <c r="U85" i="17" a="1"/>
  <c r="U83" i="18" a="1"/>
  <c r="K75" i="18" l="1"/>
  <c r="U83" i="18"/>
  <c r="AD83" i="18" s="1"/>
  <c r="K82" i="17"/>
  <c r="U85" i="17"/>
  <c r="AD85" i="17" s="1"/>
  <c r="U88" i="17" a="1"/>
  <c r="U86" i="18" a="1"/>
  <c r="K83" i="18" l="1"/>
  <c r="U86" i="18"/>
  <c r="AD86" i="18" s="1"/>
  <c r="K85" i="17"/>
  <c r="U88" i="17"/>
  <c r="AD88" i="17" s="1"/>
  <c r="R76" i="17" a="1"/>
  <c r="U89" i="18" a="1"/>
  <c r="K86" i="18" l="1"/>
  <c r="U89" i="18"/>
  <c r="AD89" i="18" s="1"/>
  <c r="K88" i="17"/>
  <c r="R76" i="17"/>
  <c r="AA76" i="17" s="1"/>
  <c r="R80" i="17" a="1"/>
  <c r="R77" i="18" a="1"/>
  <c r="R77" i="18" l="1"/>
  <c r="AA77" i="18" s="1"/>
  <c r="K89" i="18"/>
  <c r="H76" i="17"/>
  <c r="R80" i="17"/>
  <c r="AA80" i="17" s="1"/>
  <c r="R83" i="17" a="1"/>
  <c r="R81" i="18" a="1"/>
  <c r="H77" i="18" l="1"/>
  <c r="R81" i="18"/>
  <c r="AA81" i="18" s="1"/>
  <c r="H80" i="17"/>
  <c r="R83" i="17"/>
  <c r="AA83" i="17" s="1"/>
  <c r="R86" i="17" a="1"/>
  <c r="R84" i="18" a="1"/>
  <c r="H81" i="18" l="1"/>
  <c r="R84" i="18"/>
  <c r="AA84" i="18" s="1"/>
  <c r="H83" i="17"/>
  <c r="R86" i="17"/>
  <c r="AA86" i="17" s="1"/>
  <c r="R87" i="18" a="1"/>
  <c r="R89" i="17" a="1"/>
  <c r="H84" i="18" l="1"/>
  <c r="R87" i="18"/>
  <c r="H86" i="17"/>
  <c r="R89" i="17"/>
  <c r="AA89" i="17" s="1"/>
  <c r="R72" i="17" a="1"/>
  <c r="R90" i="18" a="1"/>
  <c r="H101" i="19" l="1"/>
  <c r="AA87" i="18"/>
  <c r="H87" i="18"/>
  <c r="R90" i="18"/>
  <c r="AA90" i="18" s="1"/>
  <c r="H89" i="17"/>
  <c r="R72" i="17"/>
  <c r="AA72" i="17" s="1"/>
  <c r="R73" i="18" a="1"/>
  <c r="S69" i="17" a="1"/>
  <c r="R73" i="18" l="1"/>
  <c r="AA73" i="18" s="1"/>
  <c r="H90" i="18"/>
  <c r="H72" i="17"/>
  <c r="S69" i="17"/>
  <c r="AB69" i="17" s="1"/>
  <c r="S83" i="17" a="1"/>
  <c r="S70" i="18" a="1"/>
  <c r="S70" i="18" l="1"/>
  <c r="AB70" i="18" s="1"/>
  <c r="H73" i="18"/>
  <c r="I69" i="17"/>
  <c r="S83" i="17"/>
  <c r="AB83" i="17" s="1"/>
  <c r="S89" i="17" a="1"/>
  <c r="S84" i="18" a="1"/>
  <c r="I70" i="18" l="1"/>
  <c r="S84" i="18"/>
  <c r="AB84" i="18" s="1"/>
  <c r="I83" i="17"/>
  <c r="S89" i="17"/>
  <c r="AB89" i="17" s="1"/>
  <c r="S90" i="18" a="1"/>
  <c r="S62" i="17" a="1"/>
  <c r="I84" i="18" l="1"/>
  <c r="S90" i="18"/>
  <c r="AB90" i="18" s="1"/>
  <c r="I89" i="17"/>
  <c r="S62" i="17"/>
  <c r="AB62" i="17" s="1"/>
  <c r="S76" i="17" a="1"/>
  <c r="S62" i="18" a="1"/>
  <c r="I90" i="18" l="1"/>
  <c r="S62" i="18"/>
  <c r="AB62" i="18" s="1"/>
  <c r="I62" i="17"/>
  <c r="S76" i="17"/>
  <c r="AB76" i="17" s="1"/>
  <c r="T62" i="17" a="1"/>
  <c r="S77" i="18" a="1"/>
  <c r="S77" i="18" l="1"/>
  <c r="AB77" i="18" s="1"/>
  <c r="I62" i="18"/>
  <c r="I76" i="17"/>
  <c r="T62" i="17"/>
  <c r="AC62" i="17" s="1"/>
  <c r="T72" i="17" a="1"/>
  <c r="T62" i="18" a="1"/>
  <c r="I77" i="18" l="1"/>
  <c r="T62" i="18"/>
  <c r="AC62" i="18" s="1"/>
  <c r="J62" i="17"/>
  <c r="T72" i="17"/>
  <c r="AC72" i="17" s="1"/>
  <c r="T83" i="17" a="1"/>
  <c r="T73" i="18" a="1"/>
  <c r="T73" i="18" l="1"/>
  <c r="AC73" i="18" s="1"/>
  <c r="J62" i="18"/>
  <c r="J72" i="17"/>
  <c r="T83" i="17"/>
  <c r="AC83" i="17" s="1"/>
  <c r="T84" i="18" a="1"/>
  <c r="T89" i="17" a="1"/>
  <c r="J73" i="18" l="1"/>
  <c r="T84" i="18"/>
  <c r="AC84" i="18" s="1"/>
  <c r="J83" i="17"/>
  <c r="T89" i="17"/>
  <c r="AC89" i="17" s="1"/>
  <c r="T90" i="18" a="1"/>
  <c r="S80" i="17" a="1"/>
  <c r="J84" i="18" l="1"/>
  <c r="T90" i="18"/>
  <c r="AC90" i="18" s="1"/>
  <c r="J89" i="17"/>
  <c r="S80" i="17"/>
  <c r="AB80" i="17" s="1"/>
  <c r="T76" i="17" a="1"/>
  <c r="S81" i="18" a="1"/>
  <c r="J90" i="18" l="1"/>
  <c r="S81" i="18"/>
  <c r="AB81" i="18" s="1"/>
  <c r="I80" i="17"/>
  <c r="T76" i="17"/>
  <c r="AC76" i="17" s="1"/>
  <c r="U62" i="17" a="1"/>
  <c r="T77" i="18" a="1"/>
  <c r="T77" i="18" l="1"/>
  <c r="AC77" i="18" s="1"/>
  <c r="I81" i="18"/>
  <c r="J76" i="17"/>
  <c r="U62" i="17"/>
  <c r="AD62" i="17" s="1"/>
  <c r="U76" i="17" a="1"/>
  <c r="U62" i="18" a="1"/>
  <c r="J77" i="18" l="1"/>
  <c r="U62" i="18"/>
  <c r="AD62" i="18" s="1"/>
  <c r="K62" i="17"/>
  <c r="U76" i="17"/>
  <c r="AD76" i="17" s="1"/>
  <c r="U77" i="18" a="1"/>
  <c r="U80" i="17" a="1"/>
  <c r="U77" i="18" l="1"/>
  <c r="AD77" i="18" s="1"/>
  <c r="K62" i="18"/>
  <c r="K76" i="17"/>
  <c r="U80" i="17"/>
  <c r="AD80" i="17" s="1"/>
  <c r="U86" i="17" a="1"/>
  <c r="U81" i="18" a="1"/>
  <c r="K77" i="18" l="1"/>
  <c r="U81" i="18"/>
  <c r="AD81" i="18" s="1"/>
  <c r="K80" i="17"/>
  <c r="U86" i="17"/>
  <c r="AD86" i="17" s="1"/>
  <c r="U89" i="17" a="1"/>
  <c r="U87" i="18" a="1"/>
  <c r="K81" i="18" l="1"/>
  <c r="U87" i="18"/>
  <c r="K86" i="17"/>
  <c r="U89" i="17"/>
  <c r="AD89" i="17" s="1"/>
  <c r="U93" i="17" a="1"/>
  <c r="U90" i="18" a="1"/>
  <c r="K101" i="19" l="1"/>
  <c r="AD87" i="18"/>
  <c r="K87" i="18"/>
  <c r="U90" i="18"/>
  <c r="AD90" i="18" s="1"/>
  <c r="K89" i="17"/>
  <c r="U93" i="17"/>
  <c r="AD93" i="17" s="1"/>
  <c r="R93" i="17" a="1"/>
  <c r="U96" i="18" a="1"/>
  <c r="K90" i="18" l="1"/>
  <c r="U96" i="18"/>
  <c r="AD96" i="18" s="1"/>
  <c r="K93" i="17"/>
  <c r="R93" i="17"/>
  <c r="AA93" i="17" s="1"/>
  <c r="R96" i="18" a="1"/>
  <c r="T94" i="17" a="1"/>
  <c r="K96" i="18" l="1"/>
  <c r="R96" i="18"/>
  <c r="AA96" i="18" s="1"/>
  <c r="H93" i="17"/>
  <c r="T94" i="17"/>
  <c r="AC94" i="17" s="1"/>
  <c r="T97" i="18" a="1"/>
  <c r="S94" i="17" a="1"/>
  <c r="H96" i="18" l="1"/>
  <c r="T97" i="18"/>
  <c r="AC97" i="18" s="1"/>
  <c r="J94" i="17"/>
  <c r="S94" i="17"/>
  <c r="AB94" i="17" s="1"/>
  <c r="R95" i="17" a="1"/>
  <c r="S97" i="18" a="1"/>
  <c r="J97" i="18" l="1"/>
  <c r="S97" i="18"/>
  <c r="AB97" i="18" s="1"/>
  <c r="I94" i="17"/>
  <c r="R95" i="17"/>
  <c r="AA95" i="17" s="1"/>
  <c r="R98" i="18" a="1"/>
  <c r="S95" i="17" a="1"/>
  <c r="I97" i="18" l="1"/>
  <c r="R98" i="18"/>
  <c r="AA98" i="18" s="1"/>
  <c r="H95" i="17"/>
  <c r="S95" i="17"/>
  <c r="AB95" i="17" s="1"/>
  <c r="S98" i="18" a="1"/>
  <c r="S93" i="17" a="1"/>
  <c r="H98" i="18" l="1"/>
  <c r="S98" i="18"/>
  <c r="AB98" i="18" s="1"/>
  <c r="I95" i="17"/>
  <c r="S93" i="17"/>
  <c r="AB93" i="17" s="1"/>
  <c r="S96" i="18" a="1"/>
  <c r="T95" i="17" a="1"/>
  <c r="I98" i="18" l="1"/>
  <c r="S96" i="18"/>
  <c r="AB96" i="18" s="1"/>
  <c r="I93" i="17"/>
  <c r="T95" i="17"/>
  <c r="AC95" i="17" s="1"/>
  <c r="T98" i="18" a="1"/>
  <c r="T93" i="17" a="1"/>
  <c r="I96" i="18" l="1"/>
  <c r="T98" i="18"/>
  <c r="AC98" i="18" s="1"/>
  <c r="J95" i="17"/>
  <c r="T93" i="17"/>
  <c r="AC93" i="17" s="1"/>
  <c r="R94" i="17" a="1"/>
  <c r="T96" i="18" a="1"/>
  <c r="J98" i="18" l="1"/>
  <c r="T96" i="18"/>
  <c r="AC96" i="18" s="1"/>
  <c r="J93" i="17"/>
  <c r="R94" i="17"/>
  <c r="AA94" i="17" s="1"/>
  <c r="U95" i="17" a="1"/>
  <c r="R97" i="18" a="1"/>
  <c r="J96" i="18" l="1"/>
  <c r="R97" i="18"/>
  <c r="AA97" i="18" s="1"/>
  <c r="H94" i="17"/>
  <c r="U95" i="17"/>
  <c r="AD95" i="17" s="1"/>
  <c r="U98" i="18" a="1"/>
  <c r="U98" i="17" a="1"/>
  <c r="H97" i="18" l="1"/>
  <c r="U98" i="18"/>
  <c r="AD98" i="18" s="1"/>
  <c r="K95" i="17"/>
  <c r="U98" i="17"/>
  <c r="AD98" i="17" s="1"/>
  <c r="U101" i="18" a="1"/>
  <c r="K98" i="18" l="1"/>
  <c r="U101" i="18"/>
  <c r="AD101" i="18" s="1"/>
  <c r="K98" i="17"/>
  <c r="K101" i="18" l="1"/>
  <c r="K65" i="17"/>
  <c r="K66" i="18" l="1"/>
  <c r="H65" i="17"/>
  <c r="H66" i="18" l="1"/>
  <c r="I65" i="17"/>
  <c r="R31" i="17" a="1"/>
  <c r="I66" i="18" l="1"/>
  <c r="J65" i="17"/>
  <c r="R31" i="17"/>
  <c r="AA31" i="17" s="1"/>
  <c r="R32" i="18" a="1"/>
  <c r="U7" i="17" a="1"/>
  <c r="J66" i="18" l="1"/>
  <c r="R32" i="18"/>
  <c r="AA32" i="18" s="1"/>
  <c r="H31" i="17"/>
  <c r="U7" i="17"/>
  <c r="AD7" i="17" s="1"/>
  <c r="U8" i="18" a="1"/>
  <c r="T103" i="17" a="1"/>
  <c r="H32" i="18" l="1"/>
  <c r="U8" i="18"/>
  <c r="AD8" i="18" s="1"/>
  <c r="K7" i="17"/>
  <c r="T103" i="17"/>
  <c r="AC103" i="17" s="1"/>
  <c r="T106" i="18" a="1"/>
  <c r="S7" i="17" a="1"/>
  <c r="K8" i="18" l="1"/>
  <c r="T106" i="18"/>
  <c r="AC106" i="18" s="1"/>
  <c r="J103" i="17"/>
  <c r="S7" i="17"/>
  <c r="AB7" i="17" s="1"/>
  <c r="T46" i="17" a="1"/>
  <c r="S8" i="18" a="1"/>
  <c r="J106" i="18" l="1"/>
  <c r="S8" i="18"/>
  <c r="AB8" i="18" s="1"/>
  <c r="I7" i="17"/>
  <c r="T46" i="17"/>
  <c r="AC46" i="17" s="1"/>
  <c r="T47" i="18" a="1"/>
  <c r="R123" i="17" a="1"/>
  <c r="I8" i="18" l="1"/>
  <c r="T47" i="18"/>
  <c r="AC47" i="18" s="1"/>
  <c r="J46" i="17"/>
  <c r="R123" i="17"/>
  <c r="AA123" i="17" s="1"/>
  <c r="U103" i="17" a="1"/>
  <c r="R127" i="18" a="1"/>
  <c r="J47" i="18" l="1"/>
  <c r="R127" i="18"/>
  <c r="AA127" i="18" s="1"/>
  <c r="H123" i="17"/>
  <c r="U103" i="17"/>
  <c r="AD103" i="17" s="1"/>
  <c r="S46" i="17" a="1"/>
  <c r="U106" i="18" a="1"/>
  <c r="H127" i="18" l="1"/>
  <c r="U106" i="18"/>
  <c r="AD106" i="18" s="1"/>
  <c r="K103" i="17"/>
  <c r="S46" i="17"/>
  <c r="AB46" i="17" s="1"/>
  <c r="S47" i="18" a="1"/>
  <c r="R7" i="17" a="1"/>
  <c r="K106" i="18" l="1"/>
  <c r="S47" i="18"/>
  <c r="AB47" i="18" s="1"/>
  <c r="I46" i="17"/>
  <c r="R7" i="17"/>
  <c r="AA7" i="17" s="1"/>
  <c r="R27" i="17" a="1"/>
  <c r="R8" i="18" a="1"/>
  <c r="I47" i="18" l="1"/>
  <c r="R8" i="18"/>
  <c r="AA8" i="18" s="1"/>
  <c r="H7" i="17"/>
  <c r="R27" i="17"/>
  <c r="AA27" i="17" s="1"/>
  <c r="R28" i="18" a="1"/>
  <c r="U46" i="17" a="1"/>
  <c r="H8" i="18" l="1"/>
  <c r="R28" i="18"/>
  <c r="AA28" i="18" s="1"/>
  <c r="H27" i="17"/>
  <c r="U46" i="17"/>
  <c r="AD46" i="17" s="1"/>
  <c r="R103" i="17" a="1"/>
  <c r="U47" i="18" a="1"/>
  <c r="H28" i="18" l="1"/>
  <c r="U47" i="18"/>
  <c r="AD47" i="18" s="1"/>
  <c r="K46" i="17"/>
  <c r="R103" i="17"/>
  <c r="AA103" i="17" s="1"/>
  <c r="R106" i="18" a="1"/>
  <c r="R46" i="17" a="1"/>
  <c r="K47" i="18" l="1"/>
  <c r="R106" i="18"/>
  <c r="AA106" i="18" s="1"/>
  <c r="H103" i="17"/>
  <c r="R46" i="17"/>
  <c r="AA46" i="17" s="1"/>
  <c r="S103" i="17" a="1"/>
  <c r="R47" i="18" a="1"/>
  <c r="H106" i="18" l="1"/>
  <c r="R47" i="18"/>
  <c r="AA47" i="18" s="1"/>
  <c r="H46" i="17"/>
  <c r="S103" i="17"/>
  <c r="AB103" i="17" s="1"/>
  <c r="S106" i="18" a="1"/>
  <c r="H47" i="18" l="1"/>
  <c r="S106" i="18"/>
  <c r="AB106" i="18" s="1"/>
  <c r="I103" i="17"/>
  <c r="I106" i="18" l="1"/>
  <c r="K117" i="20" l="1"/>
  <c r="J117" i="20"/>
  <c r="H117" i="20"/>
  <c r="I117" i="20"/>
  <c r="AD130" i="20"/>
  <c r="AA130" i="20"/>
  <c r="AC130" i="20"/>
  <c r="AB130" i="20"/>
  <c r="AC101" i="20"/>
  <c r="AA101" i="20"/>
  <c r="AD101" i="20"/>
  <c r="AB101" i="20"/>
  <c r="AC71" i="20"/>
  <c r="AB71" i="20"/>
  <c r="AA71" i="20"/>
  <c r="AD71" i="20"/>
  <c r="J69" i="19"/>
  <c r="I69" i="19"/>
  <c r="H69" i="19"/>
  <c r="K69" i="19"/>
  <c r="S105" i="19" a="1"/>
  <c r="U24" i="19" a="1"/>
  <c r="T84" i="19" a="1"/>
  <c r="U18" i="19" a="1"/>
  <c r="T38" i="19" a="1"/>
  <c r="T9" i="19" a="1"/>
  <c r="U16" i="19" a="1"/>
  <c r="R17" i="19" a="1"/>
  <c r="S120" i="19" a="1"/>
  <c r="T125" i="19" a="1"/>
  <c r="T10" i="19" a="1"/>
  <c r="R12" i="19" a="1"/>
  <c r="S109" i="19" a="1"/>
  <c r="U68" i="19" a="1"/>
  <c r="T120" i="19" a="1"/>
  <c r="S114" i="19" a="1"/>
  <c r="T58" i="19" a="1"/>
  <c r="R53" i="19" a="1"/>
  <c r="T35" i="19" a="1"/>
  <c r="R117" i="19" a="1"/>
  <c r="U58" i="19" a="1"/>
  <c r="T34" i="19" a="1"/>
  <c r="R44" i="19" a="1"/>
  <c r="T87" i="19" a="1"/>
  <c r="U41" i="19" a="1"/>
  <c r="S78" i="19" a="1"/>
  <c r="R149" i="19" a="1"/>
  <c r="U25" i="19" a="1"/>
  <c r="S14" i="19" a="1"/>
  <c r="T86" i="19" a="1"/>
  <c r="S83" i="19" a="1"/>
  <c r="T76" i="19" a="1"/>
  <c r="R107" i="19" a="1"/>
  <c r="U10" i="19" a="1"/>
  <c r="T88" i="19" a="1"/>
  <c r="R148" i="19" a="1"/>
  <c r="R78" i="19" a="1"/>
  <c r="R35" i="19" a="1"/>
  <c r="R58" i="19" a="1"/>
  <c r="T72" i="19" a="1"/>
  <c r="S76" i="19" a="1"/>
  <c r="U46" i="19" a="1"/>
  <c r="R82" i="19" a="1"/>
  <c r="S110" i="19" a="1"/>
  <c r="U118" i="19" a="1"/>
  <c r="U78" i="19" a="1"/>
  <c r="R19" i="19" a="1"/>
  <c r="R185" i="19" a="1"/>
  <c r="T71" i="19" a="1"/>
  <c r="U127" i="19" a="1"/>
  <c r="U40" i="19" a="1"/>
  <c r="R54" i="19" a="1"/>
  <c r="T28" i="19" a="1"/>
  <c r="R75" i="19" a="1"/>
  <c r="U67" i="19" a="1"/>
  <c r="S9" i="19" a="1"/>
  <c r="S15" i="19" a="1"/>
  <c r="R88" i="19" a="1"/>
  <c r="S87" i="19" a="1"/>
  <c r="T118" i="19" a="1"/>
  <c r="S88" i="19" a="1"/>
  <c r="S66" i="19" a="1"/>
  <c r="S33" i="19" a="1"/>
  <c r="T27" i="19" a="1"/>
  <c r="T132" i="22" a="1"/>
  <c r="T116" i="19" a="1"/>
  <c r="R46" i="19" a="1"/>
  <c r="T119" i="19" a="1"/>
  <c r="R99" i="19" a="1"/>
  <c r="R85" i="19" a="1"/>
  <c r="S132" i="22" a="1"/>
  <c r="T109" i="19" a="1"/>
  <c r="S29" i="19" a="1"/>
  <c r="T95" i="22" a="1"/>
  <c r="S47" i="19" a="1"/>
  <c r="R42" i="19" a="1"/>
  <c r="R125" i="19" a="1"/>
  <c r="T14" i="19" a="1"/>
  <c r="R23" i="19" a="1"/>
  <c r="S71" i="19" a="1"/>
  <c r="U65" i="19" a="1"/>
  <c r="U31" i="19" a="1"/>
  <c r="R9" i="19" a="1"/>
  <c r="U11" i="19" a="1"/>
  <c r="T98" i="19" a="1"/>
  <c r="R11" i="19" a="1"/>
  <c r="R33" i="19" a="1"/>
  <c r="S119" i="19" a="1"/>
  <c r="R119" i="22" a="1"/>
  <c r="T74" i="19" a="1"/>
  <c r="R18" i="19" a="1"/>
  <c r="T83" i="19" a="1"/>
  <c r="S68" i="19" a="1"/>
  <c r="R37" i="19" a="1"/>
  <c r="T17" i="19" a="1"/>
  <c r="R155" i="19" a="1"/>
  <c r="T18" i="19" a="1"/>
  <c r="S75" i="19" a="1"/>
  <c r="R100" i="19" a="1"/>
  <c r="T110" i="19" a="1"/>
  <c r="S84" i="19" a="1"/>
  <c r="U72" i="19" a="1"/>
  <c r="R29" i="19" a="1"/>
  <c r="T47" i="19" a="1"/>
  <c r="T119" i="22" a="1"/>
  <c r="R39" i="19" a="1"/>
  <c r="R147" i="19" a="1"/>
  <c r="T8" i="19" a="1"/>
  <c r="R48" i="19" a="1"/>
  <c r="T62" i="19" a="1"/>
  <c r="U82" i="19" a="1"/>
  <c r="S85" i="19" a="1"/>
  <c r="T80" i="19" a="1"/>
  <c r="R120" i="19" a="1"/>
  <c r="S16" i="19" a="1"/>
  <c r="T44" i="19" a="1"/>
  <c r="U45" i="19" a="1"/>
  <c r="R132" i="22" a="1"/>
  <c r="T19" i="19" a="1"/>
  <c r="U81" i="19" a="1"/>
  <c r="R73" i="19" a="1"/>
  <c r="R184" i="19" a="1"/>
  <c r="S70" i="19" a="1"/>
  <c r="U42" i="19" a="1"/>
  <c r="T82" i="19" a="1"/>
  <c r="S34" i="19" a="1"/>
  <c r="R168" i="19" a="1"/>
  <c r="U107" i="19" a="1"/>
  <c r="S8" i="19" a="1"/>
  <c r="U14" i="19" a="1"/>
  <c r="T107" i="19" a="1"/>
  <c r="U36" i="19" a="1"/>
  <c r="R121" i="19" a="1"/>
  <c r="T41" i="19" a="1"/>
  <c r="R66" i="19" a="1"/>
  <c r="U117" i="19" a="1"/>
  <c r="S86" i="19" a="1"/>
  <c r="T127" i="19" a="1"/>
  <c r="U23" i="19" a="1"/>
  <c r="S63" i="19" a="1"/>
  <c r="S97" i="19" a="1"/>
  <c r="T106" i="19" a="1"/>
  <c r="U89" i="19" a="1"/>
  <c r="R160" i="19" a="1"/>
  <c r="R30" i="19" a="1"/>
  <c r="T100" i="19" a="1"/>
  <c r="T114" i="19" a="1"/>
  <c r="R96" i="19" a="1"/>
  <c r="T13" i="19" a="1"/>
  <c r="S107" i="19" a="1"/>
  <c r="T36" i="19" a="1"/>
  <c r="R108" i="19" a="1"/>
  <c r="R52" i="19" a="1"/>
  <c r="U120" i="19" a="1"/>
  <c r="T95" i="19" a="1"/>
  <c r="S72" i="19" a="1"/>
  <c r="U77" i="19" a="1"/>
  <c r="T121" i="19" a="1"/>
  <c r="S32" i="19" a="1"/>
  <c r="R79" i="19" a="1"/>
  <c r="S73" i="19" a="1"/>
  <c r="R179" i="19" a="1"/>
  <c r="R15" i="19" a="1"/>
  <c r="S19" i="19" a="1"/>
  <c r="S24" i="19" a="1"/>
  <c r="T40" i="19" a="1"/>
  <c r="S28" i="19" a="1"/>
  <c r="R89" i="19" a="1"/>
  <c r="T23" i="19" a="1"/>
  <c r="T25" i="19" a="1"/>
  <c r="U48" i="19" a="1"/>
  <c r="S41" i="19" a="1"/>
  <c r="U76" i="19" a="1"/>
  <c r="R32" i="19" a="1"/>
  <c r="R74" i="19" a="1"/>
  <c r="U95" i="19" a="1"/>
  <c r="S99" i="19" a="1"/>
  <c r="U80" i="19" a="1"/>
  <c r="R13" i="19" a="1"/>
  <c r="U34" i="19" a="1"/>
  <c r="U28" i="19" a="1"/>
  <c r="S100" i="19" a="1"/>
  <c r="U97" i="19" a="1"/>
  <c r="S35" i="19" a="1"/>
  <c r="T30" i="19" a="1"/>
  <c r="U85" i="19" a="1"/>
  <c r="U125" i="19" a="1"/>
  <c r="S23" i="19" a="1"/>
  <c r="U140" i="19" a="1"/>
  <c r="R70" i="19" a="1"/>
  <c r="R71" i="19" a="1"/>
  <c r="T39" i="19" a="1"/>
  <c r="T65" i="19" a="1"/>
  <c r="R87" i="19" a="1"/>
  <c r="S48" i="19" a="1"/>
  <c r="U44" i="19" a="1"/>
  <c r="U73" i="19" a="1"/>
  <c r="S30" i="19" a="1"/>
  <c r="S27" i="19" a="1"/>
  <c r="U126" i="19" a="1"/>
  <c r="U43" i="19" a="1"/>
  <c r="R109" i="19" a="1"/>
  <c r="S96" i="19" a="1"/>
  <c r="U87" i="19" a="1"/>
  <c r="T37" i="19" a="1"/>
  <c r="U66" i="19" a="1"/>
  <c r="T105" i="19" a="1"/>
  <c r="R28" i="19" a="1"/>
  <c r="S31" i="19" a="1"/>
  <c r="R31" i="19" a="1"/>
  <c r="R105" i="19" a="1"/>
  <c r="S17" i="19" a="1"/>
  <c r="S39" i="19" a="1"/>
  <c r="U98" i="19" a="1"/>
  <c r="U39" i="19" a="1"/>
  <c r="S95" i="19" a="1"/>
  <c r="R14" i="19" a="1"/>
  <c r="T81" i="19" a="1"/>
  <c r="S45" i="19" a="1"/>
  <c r="R110" i="19" a="1"/>
  <c r="T42" i="19" a="1"/>
  <c r="T12" i="19" a="1"/>
  <c r="U110" i="19" a="1"/>
  <c r="U32" i="19" a="1"/>
  <c r="T117" i="19" a="1"/>
  <c r="T11" i="19" a="1"/>
  <c r="S36" i="19" a="1"/>
  <c r="U62" i="19" a="1"/>
  <c r="R8" i="19" a="1"/>
  <c r="R81" i="19" a="1"/>
  <c r="U13" i="19" a="1"/>
  <c r="U100" i="19" a="1"/>
  <c r="R86" i="19" a="1"/>
  <c r="R47" i="19" a="1"/>
  <c r="R161" i="19" a="1"/>
  <c r="U116" i="19" a="1"/>
  <c r="T126" i="19" a="1"/>
  <c r="T66" i="19" a="1"/>
  <c r="S119" i="22" a="1"/>
  <c r="U9" i="19" a="1"/>
  <c r="R62" i="19" a="1"/>
  <c r="T45" i="19" a="1"/>
  <c r="R146" i="19" a="1"/>
  <c r="S74" i="19" a="1"/>
  <c r="S65" i="19" a="1"/>
  <c r="S81" i="19" a="1"/>
  <c r="T15" i="19" a="1"/>
  <c r="T33" i="19" a="1"/>
  <c r="T70" i="19" a="1"/>
  <c r="R65" i="19" a="1"/>
  <c r="T24" i="19" a="1"/>
  <c r="U27" i="19" a="1"/>
  <c r="T85" i="19" a="1"/>
  <c r="U74" i="19" a="1"/>
  <c r="S118" i="19" a="1"/>
  <c r="R95" i="19" a="1"/>
  <c r="U106" i="19" a="1"/>
  <c r="S125" i="19" a="1"/>
  <c r="U33" i="19" a="1"/>
  <c r="R162" i="19" a="1"/>
  <c r="T31" i="19" a="1"/>
  <c r="T29" i="19" a="1"/>
  <c r="T43" i="19" a="1"/>
  <c r="T16" i="19" a="1"/>
  <c r="T89" i="19" a="1"/>
  <c r="U35" i="19" a="1"/>
  <c r="T77" i="19" a="1"/>
  <c r="T79" i="19" a="1"/>
  <c r="S79" i="19" a="1"/>
  <c r="T48" i="19" a="1"/>
  <c r="U84" i="19" a="1"/>
  <c r="S80" i="19" a="1"/>
  <c r="R80" i="19" a="1"/>
  <c r="R40" i="19" a="1"/>
  <c r="S40" i="19" a="1"/>
  <c r="T67" i="19" a="1"/>
  <c r="S121" i="19" a="1"/>
  <c r="U132" i="22" a="1"/>
  <c r="U114" i="19" a="1"/>
  <c r="T99" i="19" a="1"/>
  <c r="T73" i="19" a="1"/>
  <c r="R43" i="19" a="1"/>
  <c r="S67" i="19" a="1"/>
  <c r="U29" i="19" a="1"/>
  <c r="R10" i="19" a="1"/>
  <c r="S46" i="19" a="1"/>
  <c r="R16" i="19" a="1"/>
  <c r="R98" i="19" a="1"/>
  <c r="S127" i="19" a="1"/>
  <c r="R106" i="19" a="1"/>
  <c r="U121" i="19" a="1"/>
  <c r="U79" i="19" a="1"/>
  <c r="R41" i="19" a="1"/>
  <c r="R36" i="19" a="1"/>
  <c r="S95" i="22" a="1"/>
  <c r="R63" i="19" a="1"/>
  <c r="R83" i="19" a="1"/>
  <c r="R114" i="19" a="1"/>
  <c r="U105" i="19" a="1"/>
  <c r="U99" i="19" a="1"/>
  <c r="T75" i="19" a="1"/>
  <c r="R116" i="19" a="1"/>
  <c r="R24" i="19" a="1"/>
  <c r="U19" i="19" a="1"/>
  <c r="R25" i="19" a="1"/>
  <c r="S89" i="19" a="1"/>
  <c r="R140" i="19" a="1"/>
  <c r="S13" i="19" a="1"/>
  <c r="S10" i="19" a="1"/>
  <c r="S37" i="19" a="1"/>
  <c r="R67" i="19" a="1"/>
  <c r="S116" i="19" a="1"/>
  <c r="R27" i="19" a="1"/>
  <c r="R45" i="19" a="1"/>
  <c r="S42" i="19" a="1"/>
  <c r="U96" i="19" a="1"/>
  <c r="T63" i="19" a="1"/>
  <c r="S62" i="19" a="1"/>
  <c r="U86" i="19" a="1"/>
  <c r="S140" i="19" a="1"/>
  <c r="U37" i="19" a="1"/>
  <c r="U88" i="19" a="1"/>
  <c r="R68" i="19" a="1"/>
  <c r="U8" i="19" a="1"/>
  <c r="S44" i="19" a="1"/>
  <c r="T140" i="19" a="1"/>
  <c r="U30" i="19" a="1"/>
  <c r="R38" i="19" a="1"/>
  <c r="S77" i="19" a="1"/>
  <c r="T68" i="19" a="1"/>
  <c r="S43" i="19" a="1"/>
  <c r="U47" i="19" a="1"/>
  <c r="T78" i="19" a="1"/>
  <c r="S38" i="19" a="1"/>
  <c r="R84" i="19" a="1"/>
  <c r="R126" i="19" a="1"/>
  <c r="S82" i="19" a="1"/>
  <c r="S12" i="19" a="1"/>
  <c r="S18" i="19" a="1"/>
  <c r="S106" i="19" a="1"/>
  <c r="S98" i="19" a="1"/>
  <c r="S108" i="19" a="1"/>
  <c r="U83" i="19" a="1"/>
  <c r="U119" i="19" a="1"/>
  <c r="U15" i="19" a="1"/>
  <c r="R34" i="19" a="1"/>
  <c r="U75" i="19" a="1"/>
  <c r="T32" i="19" a="1"/>
  <c r="U109" i="19" a="1"/>
  <c r="R76" i="19" a="1"/>
  <c r="U70" i="19" a="1"/>
  <c r="T46" i="19" a="1"/>
  <c r="U17" i="19" a="1"/>
  <c r="U95" i="22" a="1"/>
  <c r="T96" i="19" a="1"/>
  <c r="S58" i="19" a="1"/>
  <c r="U38" i="19" a="1"/>
  <c r="T97" i="19" a="1"/>
  <c r="S126" i="19" a="1"/>
  <c r="R77" i="19" a="1"/>
  <c r="R127" i="19" a="1"/>
  <c r="R118" i="19" a="1"/>
  <c r="U119" i="22" a="1"/>
  <c r="R119" i="19" a="1"/>
  <c r="U71" i="19" a="1"/>
  <c r="T108" i="19" a="1"/>
  <c r="U63" i="19" a="1"/>
  <c r="U108" i="19" a="1"/>
  <c r="R72" i="19" a="1"/>
  <c r="R95" i="22" a="1"/>
  <c r="S11" i="19" a="1"/>
  <c r="S117" i="19" a="1"/>
  <c r="S25" i="19" a="1"/>
  <c r="U12" i="19" a="1"/>
  <c r="R97" i="19" a="1"/>
  <c r="T40" i="19" l="1"/>
  <c r="S35" i="19"/>
  <c r="S34" i="19"/>
  <c r="S9" i="19"/>
  <c r="S71" i="19"/>
  <c r="R38" i="19"/>
  <c r="S41" i="19"/>
  <c r="S27" i="19"/>
  <c r="U98" i="19"/>
  <c r="U66" i="19"/>
  <c r="S120" i="19"/>
  <c r="U96" i="19"/>
  <c r="U78" i="19"/>
  <c r="U127" i="19"/>
  <c r="U40" i="19"/>
  <c r="S99" i="19"/>
  <c r="R29" i="19"/>
  <c r="R12" i="19"/>
  <c r="S11" i="19"/>
  <c r="T81" i="19"/>
  <c r="R43" i="19"/>
  <c r="T109" i="19"/>
  <c r="T18" i="19"/>
  <c r="R45" i="19"/>
  <c r="T9" i="19"/>
  <c r="T74" i="19"/>
  <c r="T100" i="19"/>
  <c r="T71" i="19"/>
  <c r="R127" i="19"/>
  <c r="R116" i="19"/>
  <c r="S14" i="19"/>
  <c r="S82" i="19"/>
  <c r="R161" i="19"/>
  <c r="S105" i="19"/>
  <c r="R126" i="19"/>
  <c r="R105" i="19"/>
  <c r="U32" i="19"/>
  <c r="T73" i="19"/>
  <c r="R107" i="19"/>
  <c r="S25" i="19"/>
  <c r="S16" i="19"/>
  <c r="T125" i="19"/>
  <c r="S42" i="19"/>
  <c r="U46" i="19"/>
  <c r="S109" i="19"/>
  <c r="T36" i="19"/>
  <c r="S119" i="19"/>
  <c r="S48" i="19"/>
  <c r="U12" i="19"/>
  <c r="S38" i="19"/>
  <c r="T27" i="19"/>
  <c r="S58" i="19"/>
  <c r="U84" i="19"/>
  <c r="T24" i="19"/>
  <c r="U95" i="19"/>
  <c r="T86" i="19"/>
  <c r="R25" i="19"/>
  <c r="T10" i="19"/>
  <c r="U17" i="19"/>
  <c r="S65" i="19"/>
  <c r="R79" i="19"/>
  <c r="S63" i="19"/>
  <c r="U140" i="19"/>
  <c r="U120" i="19"/>
  <c r="S83" i="19"/>
  <c r="R70" i="19"/>
  <c r="U47" i="19"/>
  <c r="T23" i="19"/>
  <c r="S108" i="19"/>
  <c r="R72" i="19"/>
  <c r="R24" i="19"/>
  <c r="S72" i="19"/>
  <c r="U62" i="19"/>
  <c r="T28" i="19"/>
  <c r="U68" i="19"/>
  <c r="T31" i="19"/>
  <c r="S15" i="19"/>
  <c r="U109" i="19"/>
  <c r="U19" i="19"/>
  <c r="S45" i="19"/>
  <c r="U80" i="19"/>
  <c r="R40" i="19"/>
  <c r="U88" i="19"/>
  <c r="R185" i="19"/>
  <c r="R37" i="19"/>
  <c r="S23" i="19"/>
  <c r="R75" i="19"/>
  <c r="T106" i="19"/>
  <c r="S100" i="19"/>
  <c r="S28" i="19"/>
  <c r="T39" i="19"/>
  <c r="S106" i="19"/>
  <c r="U118" i="19"/>
  <c r="R80" i="19"/>
  <c r="U70" i="19"/>
  <c r="S97" i="19"/>
  <c r="R77" i="19"/>
  <c r="R78" i="19"/>
  <c r="S29" i="19"/>
  <c r="R62" i="19"/>
  <c r="S116" i="19"/>
  <c r="U9" i="19"/>
  <c r="T84" i="19"/>
  <c r="U119" i="19"/>
  <c r="R8" i="19"/>
  <c r="U105" i="19"/>
  <c r="R14" i="19"/>
  <c r="R109" i="19"/>
  <c r="S74" i="19"/>
  <c r="U72" i="19"/>
  <c r="T95" i="19"/>
  <c r="U45" i="19"/>
  <c r="R63" i="19"/>
  <c r="S31" i="19"/>
  <c r="S43" i="19"/>
  <c r="R28" i="19"/>
  <c r="S95" i="19"/>
  <c r="U99" i="19"/>
  <c r="T98" i="19"/>
  <c r="U82" i="19"/>
  <c r="R98" i="19"/>
  <c r="U126" i="19"/>
  <c r="R65" i="19"/>
  <c r="S126" i="19"/>
  <c r="U18" i="19"/>
  <c r="R71" i="19"/>
  <c r="R146" i="19"/>
  <c r="R85" i="19"/>
  <c r="U86" i="19"/>
  <c r="U24" i="19"/>
  <c r="S33" i="19"/>
  <c r="S107" i="19"/>
  <c r="U108" i="19"/>
  <c r="U42" i="19"/>
  <c r="R17" i="19"/>
  <c r="R74" i="19"/>
  <c r="U43" i="19"/>
  <c r="T37" i="19"/>
  <c r="R23" i="19"/>
  <c r="U31" i="19"/>
  <c r="R15" i="19"/>
  <c r="U29" i="19"/>
  <c r="U10" i="19"/>
  <c r="S75" i="19"/>
  <c r="S18" i="19"/>
  <c r="T63" i="19"/>
  <c r="S17" i="19"/>
  <c r="T126" i="19"/>
  <c r="U125" i="19"/>
  <c r="U11" i="19"/>
  <c r="T11" i="19"/>
  <c r="T15" i="19"/>
  <c r="T76" i="19"/>
  <c r="R47" i="19"/>
  <c r="S32" i="19"/>
  <c r="U106" i="19"/>
  <c r="T35" i="19"/>
  <c r="R140" i="19"/>
  <c r="T19" i="19"/>
  <c r="U121" i="19"/>
  <c r="R16" i="19"/>
  <c r="T29" i="19"/>
  <c r="R117" i="19"/>
  <c r="T32" i="19"/>
  <c r="U74" i="19"/>
  <c r="U13" i="19"/>
  <c r="U63" i="19"/>
  <c r="S125" i="19"/>
  <c r="R84" i="19"/>
  <c r="T140" i="19"/>
  <c r="T12" i="19"/>
  <c r="R119" i="19"/>
  <c r="R96" i="19"/>
  <c r="R86" i="19"/>
  <c r="S40" i="19"/>
  <c r="T107" i="19"/>
  <c r="S73" i="19"/>
  <c r="R89" i="19"/>
  <c r="T68" i="19"/>
  <c r="S118" i="19"/>
  <c r="T16" i="19"/>
  <c r="U34" i="19"/>
  <c r="U35" i="19"/>
  <c r="S140" i="19"/>
  <c r="R155" i="19"/>
  <c r="T114" i="19"/>
  <c r="U39" i="19"/>
  <c r="R42" i="19"/>
  <c r="U85" i="19"/>
  <c r="T45" i="19"/>
  <c r="R121" i="19"/>
  <c r="R34" i="19"/>
  <c r="T41" i="19"/>
  <c r="R106" i="19"/>
  <c r="R76" i="19"/>
  <c r="R184" i="19"/>
  <c r="T38" i="19"/>
  <c r="T75" i="19"/>
  <c r="R179" i="19"/>
  <c r="S13" i="19"/>
  <c r="S117" i="19"/>
  <c r="R10" i="19"/>
  <c r="T14" i="19"/>
  <c r="R125" i="19"/>
  <c r="S78" i="19"/>
  <c r="U100" i="19"/>
  <c r="S121" i="19"/>
  <c r="R31" i="19"/>
  <c r="R100" i="19"/>
  <c r="U114" i="19"/>
  <c r="U73" i="19"/>
  <c r="U36" i="19"/>
  <c r="R44" i="19"/>
  <c r="R30" i="19"/>
  <c r="S81" i="19"/>
  <c r="S87" i="19"/>
  <c r="R54" i="19"/>
  <c r="R118" i="19"/>
  <c r="S76" i="19"/>
  <c r="T77" i="19"/>
  <c r="R147" i="19"/>
  <c r="U38" i="19"/>
  <c r="U27" i="19"/>
  <c r="R58" i="19"/>
  <c r="U37" i="19"/>
  <c r="U44" i="19"/>
  <c r="U65" i="19"/>
  <c r="T83" i="19"/>
  <c r="U81" i="19"/>
  <c r="R19" i="19"/>
  <c r="U110" i="19"/>
  <c r="S96" i="19"/>
  <c r="S110" i="19"/>
  <c r="R110" i="19"/>
  <c r="R168" i="19"/>
  <c r="T67" i="19"/>
  <c r="U25" i="19"/>
  <c r="T70" i="19"/>
  <c r="R67" i="19"/>
  <c r="T66" i="19"/>
  <c r="T65" i="19"/>
  <c r="R46" i="19"/>
  <c r="R9" i="19"/>
  <c r="T13" i="19"/>
  <c r="U117" i="19"/>
  <c r="S62" i="19"/>
  <c r="T17" i="19"/>
  <c r="T43" i="19"/>
  <c r="T117" i="19"/>
  <c r="U97" i="19"/>
  <c r="S8" i="19"/>
  <c r="S24" i="19"/>
  <c r="U107" i="19"/>
  <c r="S47" i="19"/>
  <c r="U30" i="19"/>
  <c r="U15" i="19"/>
  <c r="T85" i="19"/>
  <c r="T48" i="19"/>
  <c r="R33" i="19"/>
  <c r="T8" i="19"/>
  <c r="T116" i="19"/>
  <c r="T47" i="19"/>
  <c r="S37" i="19"/>
  <c r="T44" i="19"/>
  <c r="U8" i="19"/>
  <c r="R83" i="19"/>
  <c r="S79" i="19"/>
  <c r="U83" i="19"/>
  <c r="T121" i="19"/>
  <c r="U77" i="19"/>
  <c r="T42" i="19"/>
  <c r="T118" i="19"/>
  <c r="R13" i="19"/>
  <c r="U48" i="19"/>
  <c r="S66" i="19"/>
  <c r="R99" i="19"/>
  <c r="R35" i="19"/>
  <c r="T110" i="19"/>
  <c r="U33" i="19"/>
  <c r="R87" i="19"/>
  <c r="T88" i="19"/>
  <c r="T96" i="19"/>
  <c r="S67" i="19"/>
  <c r="T78" i="19"/>
  <c r="U71" i="19"/>
  <c r="R48" i="19"/>
  <c r="U41" i="19"/>
  <c r="R52" i="19"/>
  <c r="S30" i="19"/>
  <c r="U89" i="19"/>
  <c r="U79" i="19"/>
  <c r="S127" i="19"/>
  <c r="T33" i="19"/>
  <c r="U75" i="19"/>
  <c r="T80" i="19"/>
  <c r="T105" i="19"/>
  <c r="R88" i="19"/>
  <c r="R32" i="19"/>
  <c r="T25" i="19"/>
  <c r="T82" i="19"/>
  <c r="R39" i="19"/>
  <c r="S70" i="19"/>
  <c r="S10" i="19"/>
  <c r="U67" i="19"/>
  <c r="T119" i="19"/>
  <c r="S85" i="19"/>
  <c r="R148" i="19"/>
  <c r="T72" i="19"/>
  <c r="R41" i="19"/>
  <c r="T127" i="19"/>
  <c r="R114" i="19"/>
  <c r="R66" i="19"/>
  <c r="T89" i="19"/>
  <c r="T58" i="19"/>
  <c r="R73" i="19"/>
  <c r="T97" i="19"/>
  <c r="R160" i="19"/>
  <c r="S77" i="19"/>
  <c r="T62" i="19"/>
  <c r="T87" i="19"/>
  <c r="S12" i="19"/>
  <c r="R27" i="19"/>
  <c r="S19" i="19"/>
  <c r="U28" i="19"/>
  <c r="R68" i="19"/>
  <c r="T46" i="19"/>
  <c r="T34" i="19"/>
  <c r="U16" i="19"/>
  <c r="S86" i="19"/>
  <c r="R108" i="19"/>
  <c r="R82" i="19"/>
  <c r="S44" i="19"/>
  <c r="T99" i="19"/>
  <c r="S98" i="19"/>
  <c r="R81" i="19"/>
  <c r="S39" i="19"/>
  <c r="S68" i="19"/>
  <c r="U76" i="19"/>
  <c r="S88" i="19"/>
  <c r="S89" i="19"/>
  <c r="R11" i="19"/>
  <c r="U14" i="19"/>
  <c r="T30" i="19"/>
  <c r="U58" i="19"/>
  <c r="S46" i="19"/>
  <c r="T120" i="19"/>
  <c r="T108" i="19"/>
  <c r="S36" i="19"/>
  <c r="U23" i="19"/>
  <c r="R162" i="19"/>
  <c r="R120" i="19"/>
  <c r="S114" i="19"/>
  <c r="R53" i="19"/>
  <c r="R95" i="19"/>
  <c r="U87" i="19"/>
  <c r="R149" i="19"/>
  <c r="U116" i="19"/>
  <c r="S80" i="19"/>
  <c r="R36" i="19"/>
  <c r="R18" i="19"/>
  <c r="T79" i="19"/>
  <c r="R97" i="19"/>
  <c r="S84" i="19"/>
  <c r="S95" i="22"/>
  <c r="U95" i="22"/>
  <c r="R95" i="22"/>
  <c r="T95" i="22"/>
  <c r="AB117" i="20"/>
  <c r="AA117" i="20"/>
  <c r="AC117" i="20"/>
  <c r="AD117" i="20"/>
  <c r="U119" i="22"/>
  <c r="U132" i="22"/>
  <c r="T119" i="22"/>
  <c r="R132" i="22"/>
  <c r="S132" i="22"/>
  <c r="T132" i="22"/>
  <c r="S119" i="22"/>
  <c r="R119" i="22"/>
  <c r="J71" i="20"/>
  <c r="K130" i="20"/>
  <c r="I71" i="20"/>
  <c r="H101" i="20"/>
  <c r="H130" i="20"/>
  <c r="I130" i="20"/>
  <c r="I101" i="20"/>
  <c r="K71" i="20"/>
  <c r="J130" i="20"/>
  <c r="K101" i="20"/>
  <c r="H71" i="20"/>
  <c r="J101" i="20"/>
  <c r="U31" i="20" a="1"/>
  <c r="S26" i="20" a="1"/>
  <c r="U120" i="20" a="1"/>
  <c r="S83" i="20" a="1"/>
  <c r="U78" i="20" a="1"/>
  <c r="S99" i="20" a="1"/>
  <c r="T60" i="20" a="1"/>
  <c r="T144" i="20" a="1"/>
  <c r="R42" i="20" a="1"/>
  <c r="S122" i="20" a="1"/>
  <c r="T88" i="20" a="1"/>
  <c r="T11" i="20" a="1"/>
  <c r="R159" i="20" a="1"/>
  <c r="U74" i="23" a="1"/>
  <c r="U81" i="20" a="1"/>
  <c r="S97" i="20" a="1"/>
  <c r="T99" i="20" a="1"/>
  <c r="R70" i="20" a="1"/>
  <c r="S102" i="20" a="1"/>
  <c r="T102" i="20" a="1"/>
  <c r="R79" i="20" a="1"/>
  <c r="U17" i="20" a="1"/>
  <c r="U46" i="20" a="1"/>
  <c r="R50" i="20" a="1"/>
  <c r="R76" i="20" a="1"/>
  <c r="U20" i="20" a="1"/>
  <c r="R113" i="20" a="1"/>
  <c r="T80" i="20" a="1"/>
  <c r="R80" i="20" a="1"/>
  <c r="R122" i="20" a="1"/>
  <c r="S77" i="20" a="1"/>
  <c r="R166" i="20" a="1"/>
  <c r="U34" i="20" a="1"/>
  <c r="T97" i="23" a="1"/>
  <c r="R73" i="20" a="1"/>
  <c r="T30" i="20" a="1"/>
  <c r="S38" i="20" a="1"/>
  <c r="R128" i="20" a="1"/>
  <c r="R83" i="20" a="1"/>
  <c r="R172" i="20" a="1"/>
  <c r="R31" i="20" a="1"/>
  <c r="S85" i="20" a="1"/>
  <c r="R21" i="20" a="1"/>
  <c r="U21" i="20" a="1"/>
  <c r="R54" i="20" a="1"/>
  <c r="R68" i="20" a="1"/>
  <c r="T100" i="20" a="1"/>
  <c r="R27" i="20" a="1"/>
  <c r="R29" i="20" a="1"/>
  <c r="S33" i="20" a="1"/>
  <c r="S89" i="20" a="1"/>
  <c r="R67" i="20" a="1"/>
  <c r="U96" i="20" a="1"/>
  <c r="R47" i="20" a="1"/>
  <c r="T33" i="20" a="1"/>
  <c r="T46" i="20" a="1"/>
  <c r="T9" i="20" a="1"/>
  <c r="U40" i="20" a="1"/>
  <c r="S128" i="20" a="1"/>
  <c r="S17" i="20" a="1"/>
  <c r="S37" i="20" a="1"/>
  <c r="R152" i="20" a="1"/>
  <c r="S82" i="20" a="1"/>
  <c r="T77" i="20" a="1"/>
  <c r="T113" i="20" a="1"/>
  <c r="T8" i="20" a="1"/>
  <c r="S40" i="20" a="1"/>
  <c r="U64" i="20" a="1"/>
  <c r="R85" i="20" a="1"/>
  <c r="S109" i="20" a="1"/>
  <c r="S88" i="20" a="1"/>
  <c r="T26" i="20" a="1"/>
  <c r="U48" i="20" a="1"/>
  <c r="S50" i="20" a="1"/>
  <c r="S39" i="20" a="1"/>
  <c r="R164" i="20" a="1"/>
  <c r="T81" i="20" a="1"/>
  <c r="U67" i="20" a="1"/>
  <c r="R151" i="20" a="1"/>
  <c r="S86" i="20" a="1"/>
  <c r="T129" i="20" a="1"/>
  <c r="T50" i="20" a="1"/>
  <c r="S75" i="20" a="1"/>
  <c r="U102" i="20" a="1"/>
  <c r="T35" i="20" a="1"/>
  <c r="R112" i="20" a="1"/>
  <c r="T128" i="20" a="1"/>
  <c r="T17" i="20" a="1"/>
  <c r="R111" i="20" a="1"/>
  <c r="R20" i="20" a="1"/>
  <c r="T74" i="20" a="1"/>
  <c r="S96" i="20" a="1"/>
  <c r="R88" i="20" a="1"/>
  <c r="R78" i="20" a="1"/>
  <c r="T97" i="20" a="1"/>
  <c r="S43" i="20" a="1"/>
  <c r="U15" i="20" a="1"/>
  <c r="S20" i="20" a="1"/>
  <c r="T27" i="20" a="1"/>
  <c r="U69" i="20" a="1"/>
  <c r="S113" i="20" a="1"/>
  <c r="T131" i="20" a="1"/>
  <c r="R32" i="20" a="1"/>
  <c r="U16" i="20" a="1"/>
  <c r="T38" i="20" a="1"/>
  <c r="R121" i="23" a="1"/>
  <c r="U97" i="23" a="1"/>
  <c r="U29" i="20" a="1"/>
  <c r="R9" i="20" a="1"/>
  <c r="S74" i="20" a="1"/>
  <c r="U98" i="20" a="1"/>
  <c r="S79" i="20" a="1"/>
  <c r="T83" i="20" a="1"/>
  <c r="R41" i="20" a="1"/>
  <c r="R98" i="20" a="1"/>
  <c r="U49" i="20" a="1"/>
  <c r="T111" i="20" a="1"/>
  <c r="S48" i="20" a="1"/>
  <c r="S32" i="20" a="1"/>
  <c r="U47" i="20" a="1"/>
  <c r="T69" i="20" a="1"/>
  <c r="U11" i="20" a="1"/>
  <c r="S44" i="20" a="1"/>
  <c r="R56" i="20" a="1"/>
  <c r="S121" i="20" a="1"/>
  <c r="R97" i="20" a="1"/>
  <c r="S25" i="20" a="1"/>
  <c r="U38" i="20" a="1"/>
  <c r="R10" i="20" a="1"/>
  <c r="R118" i="20" a="1"/>
  <c r="R17" i="20" a="1"/>
  <c r="T18" i="20" a="1"/>
  <c r="T79" i="20" a="1"/>
  <c r="U39" i="20" a="1"/>
  <c r="R136" i="23" a="1"/>
  <c r="S80" i="20" a="1"/>
  <c r="S97" i="23" a="1"/>
  <c r="T120" i="20" a="1"/>
  <c r="R100" i="20" a="1"/>
  <c r="T122" i="20" a="1"/>
  <c r="S35" i="20" a="1"/>
  <c r="S67" i="20" a="1"/>
  <c r="R165" i="20" a="1"/>
  <c r="T48" i="20" a="1"/>
  <c r="R60" i="20" a="1"/>
  <c r="U41" i="20" a="1"/>
  <c r="S11" i="20" a="1"/>
  <c r="R18" i="20" a="1"/>
  <c r="S87" i="20" a="1"/>
  <c r="U109" i="20" a="1"/>
  <c r="S90" i="20" a="1"/>
  <c r="U32" i="20" a="1"/>
  <c r="T42" i="20" a="1"/>
  <c r="R25" i="20" a="1"/>
  <c r="R44" i="20" a="1"/>
  <c r="T84" i="20" a="1"/>
  <c r="S47" i="20" a="1"/>
  <c r="T73" i="20" a="1"/>
  <c r="U144" i="20" a="1"/>
  <c r="S46" i="20" a="1"/>
  <c r="S68" i="20" a="1"/>
  <c r="U72" i="20" a="1"/>
  <c r="R48" i="20" a="1"/>
  <c r="S120" i="20" a="1"/>
  <c r="T75" i="20" a="1"/>
  <c r="S34" i="20" a="1"/>
  <c r="S16" i="20" a="1"/>
  <c r="T47" i="20" a="1"/>
  <c r="S9" i="20" a="1"/>
  <c r="T32" i="20" a="1"/>
  <c r="U121" i="23" a="1"/>
  <c r="U74" i="20" a="1"/>
  <c r="T136" i="23" a="1"/>
  <c r="S29" i="20" a="1"/>
  <c r="S8" i="20" a="1"/>
  <c r="U79" i="20" a="1"/>
  <c r="T123" i="20" a="1"/>
  <c r="T96" i="20" a="1"/>
  <c r="S27" i="20" a="1"/>
  <c r="S41" i="20" a="1"/>
  <c r="T12" i="20" a="1"/>
  <c r="U42" i="20" a="1"/>
  <c r="U50" i="20" a="1"/>
  <c r="U36" i="20" a="1"/>
  <c r="U113" i="20" a="1"/>
  <c r="R89" i="20" a="1"/>
  <c r="R74" i="23" a="1"/>
  <c r="T20" i="20" a="1"/>
  <c r="S112" i="20" a="1"/>
  <c r="S74" i="23" a="1"/>
  <c r="R82" i="20" a="1"/>
  <c r="T39" i="20" a="1"/>
  <c r="R90" i="20" a="1"/>
  <c r="T34" i="20" a="1"/>
  <c r="T40" i="20" a="1"/>
  <c r="R120" i="20" a="1"/>
  <c r="S76" i="20" a="1"/>
  <c r="S73" i="20" a="1"/>
  <c r="R39" i="20" a="1"/>
  <c r="S36" i="20" a="1"/>
  <c r="U37" i="20" a="1"/>
  <c r="R123" i="20" a="1"/>
  <c r="R86" i="20" a="1"/>
  <c r="S60" i="20" a="1"/>
  <c r="U128" i="20" a="1"/>
  <c r="R109" i="20" a="1"/>
  <c r="U30" i="20" a="1"/>
  <c r="S84" i="20" a="1"/>
  <c r="R150" i="20" a="1"/>
  <c r="T31" i="20" a="1"/>
  <c r="T98" i="20" a="1"/>
  <c r="U86" i="20" a="1"/>
  <c r="T16" i="20" a="1"/>
  <c r="S31" i="20" a="1"/>
  <c r="S14" i="20" a="1"/>
  <c r="T85" i="20" a="1"/>
  <c r="T25" i="20" a="1"/>
  <c r="U89" i="20" a="1"/>
  <c r="U111" i="20" a="1"/>
  <c r="T15" i="20" a="1"/>
  <c r="U27" i="20" a="1"/>
  <c r="S10" i="20" a="1"/>
  <c r="R188" i="20" a="1"/>
  <c r="R102" i="20" a="1"/>
  <c r="T67" i="20" a="1"/>
  <c r="S65" i="20" a="1"/>
  <c r="U76" i="20" a="1"/>
  <c r="R131" i="20" a="1"/>
  <c r="T43" i="20" a="1"/>
  <c r="R84" i="20" a="1"/>
  <c r="S69" i="20" a="1"/>
  <c r="U44" i="20" a="1"/>
  <c r="R74" i="20" a="1"/>
  <c r="U85" i="20" a="1"/>
  <c r="T82" i="20" a="1"/>
  <c r="R15" i="20" a="1"/>
  <c r="T68" i="20" a="1"/>
  <c r="T10" i="20" a="1"/>
  <c r="R69" i="20" a="1"/>
  <c r="R12" i="20" a="1"/>
  <c r="R65" i="20" a="1"/>
  <c r="S121" i="23" a="1"/>
  <c r="U12" i="20" a="1"/>
  <c r="S129" i="20" a="1"/>
  <c r="T109" i="20" a="1"/>
  <c r="U18" i="20" a="1"/>
  <c r="R11" i="20" a="1"/>
  <c r="T29" i="20" a="1"/>
  <c r="T72" i="20" a="1"/>
  <c r="U136" i="23" a="1"/>
  <c r="U10" i="20" a="1"/>
  <c r="U112" i="20" a="1"/>
  <c r="R30" i="20" a="1"/>
  <c r="U82" i="20" a="1"/>
  <c r="S18" i="20" a="1"/>
  <c r="R183" i="20" a="1"/>
  <c r="U75" i="20" a="1"/>
  <c r="T110" i="20" a="1"/>
  <c r="R8" i="20" a="1"/>
  <c r="S78" i="20" a="1"/>
  <c r="U9" i="20" a="1"/>
  <c r="U8" i="20" a="1"/>
  <c r="R64" i="20" a="1"/>
  <c r="S72" i="20" a="1"/>
  <c r="S30" i="20" a="1"/>
  <c r="S45" i="20" a="1"/>
  <c r="R110" i="20" a="1"/>
  <c r="U123" i="20" a="1"/>
  <c r="R99" i="20" a="1"/>
  <c r="R129" i="20" a="1"/>
  <c r="S144" i="20" a="1"/>
  <c r="U14" i="20" a="1"/>
  <c r="R81" i="20" a="1"/>
  <c r="T44" i="20" a="1"/>
  <c r="U77" i="20" a="1"/>
  <c r="S136" i="23" a="1"/>
  <c r="R75" i="20" a="1"/>
  <c r="U84" i="20" a="1"/>
  <c r="R121" i="20" a="1"/>
  <c r="R33" i="20" a="1"/>
  <c r="U129" i="20" a="1"/>
  <c r="R16" i="20" a="1"/>
  <c r="T90" i="20" a="1"/>
  <c r="U26" i="20" a="1"/>
  <c r="S70" i="20" a="1"/>
  <c r="T121" i="23" a="1"/>
  <c r="U88" i="20" a="1"/>
  <c r="U118" i="20" a="1"/>
  <c r="T74" i="23" a="1"/>
  <c r="R40" i="20" a="1"/>
  <c r="S98" i="20" a="1"/>
  <c r="U97" i="20" a="1"/>
  <c r="R72" i="20" a="1"/>
  <c r="R77" i="20" a="1"/>
  <c r="R36" i="20" a="1"/>
  <c r="U70" i="20" a="1"/>
  <c r="S110" i="20" a="1"/>
  <c r="R45" i="20" a="1"/>
  <c r="R97" i="23" a="1"/>
  <c r="R43" i="20" a="1"/>
  <c r="R96" i="20" a="1"/>
  <c r="U68" i="20" a="1"/>
  <c r="S12" i="20" a="1"/>
  <c r="T87" i="20" a="1"/>
  <c r="R35" i="20" a="1"/>
  <c r="S64" i="20" a="1"/>
  <c r="U121" i="20" a="1"/>
  <c r="T86" i="20" a="1"/>
  <c r="T41" i="20" a="1"/>
  <c r="S111" i="20" a="1"/>
  <c r="R38" i="20" a="1"/>
  <c r="T70" i="20" a="1"/>
  <c r="R37" i="20" a="1"/>
  <c r="U100" i="20" a="1"/>
  <c r="T45" i="20" a="1"/>
  <c r="S118" i="20" a="1"/>
  <c r="T76" i="20" a="1"/>
  <c r="S131" i="20" a="1"/>
  <c r="U73" i="20" a="1"/>
  <c r="T64" i="20" a="1"/>
  <c r="U60" i="20" a="1"/>
  <c r="T65" i="20" a="1"/>
  <c r="S49" i="20" a="1"/>
  <c r="S100" i="20" a="1"/>
  <c r="R55" i="20" a="1"/>
  <c r="R49" i="20" a="1"/>
  <c r="T36" i="20" a="1"/>
  <c r="S81" i="20" a="1"/>
  <c r="R34" i="20" a="1"/>
  <c r="T49" i="20" a="1"/>
  <c r="U43" i="20" a="1"/>
  <c r="R46" i="20" a="1"/>
  <c r="S42" i="20" a="1"/>
  <c r="R87" i="20" a="1"/>
  <c r="S123" i="20" a="1"/>
  <c r="U25" i="20" a="1"/>
  <c r="U122" i="20" a="1"/>
  <c r="U110" i="20" a="1"/>
  <c r="U33" i="20" a="1"/>
  <c r="U65" i="20" a="1"/>
  <c r="U35" i="20" a="1"/>
  <c r="U80" i="20" a="1"/>
  <c r="T121" i="20" a="1"/>
  <c r="T89" i="20" a="1"/>
  <c r="T21" i="20" a="1"/>
  <c r="U90" i="20" a="1"/>
  <c r="R153" i="20" a="1"/>
  <c r="U83" i="20" a="1"/>
  <c r="S15" i="20" a="1"/>
  <c r="R14" i="20" a="1"/>
  <c r="U45" i="20" a="1"/>
  <c r="T118" i="20" a="1"/>
  <c r="T112" i="20" a="1"/>
  <c r="U99" i="20" a="1"/>
  <c r="T37" i="20" a="1"/>
  <c r="R144" i="20" a="1"/>
  <c r="T14" i="20" a="1"/>
  <c r="U131" i="20" a="1"/>
  <c r="T78" i="20" a="1"/>
  <c r="R189" i="20" a="1"/>
  <c r="R26" i="20" a="1"/>
  <c r="S21" i="20" a="1"/>
  <c r="U87" i="20" a="1"/>
  <c r="AB119" i="22" l="1"/>
  <c r="AC132" i="22"/>
  <c r="AD119" i="22"/>
  <c r="AA132" i="22"/>
  <c r="AD132" i="22"/>
  <c r="AC119" i="22"/>
  <c r="AB132" i="22"/>
  <c r="AA119" i="22"/>
  <c r="S41" i="20"/>
  <c r="U69" i="20"/>
  <c r="R88" i="20"/>
  <c r="T46" i="20"/>
  <c r="U16" i="20"/>
  <c r="T68" i="20"/>
  <c r="R60" i="20"/>
  <c r="R36" i="20"/>
  <c r="T110" i="20"/>
  <c r="S77" i="20"/>
  <c r="R86" i="20"/>
  <c r="U122" i="20"/>
  <c r="S98" i="20"/>
  <c r="S74" i="20"/>
  <c r="U123" i="20"/>
  <c r="T87" i="20"/>
  <c r="S27" i="20"/>
  <c r="R47" i="20"/>
  <c r="S50" i="20"/>
  <c r="S118" i="20"/>
  <c r="R54" i="20"/>
  <c r="R33" i="20"/>
  <c r="S100" i="20"/>
  <c r="R20" i="20"/>
  <c r="U60" i="20"/>
  <c r="U17" i="20"/>
  <c r="T88" i="20"/>
  <c r="R68" i="20"/>
  <c r="T109" i="20"/>
  <c r="T121" i="20"/>
  <c r="T45" i="20"/>
  <c r="S97" i="20"/>
  <c r="S88" i="20"/>
  <c r="S14" i="20"/>
  <c r="S144" i="20"/>
  <c r="S128" i="20"/>
  <c r="T16" i="20"/>
  <c r="R76" i="20"/>
  <c r="U47" i="20"/>
  <c r="S47" i="20"/>
  <c r="S29" i="20"/>
  <c r="R38" i="20"/>
  <c r="R123" i="20"/>
  <c r="T32" i="20"/>
  <c r="R83" i="20"/>
  <c r="T36" i="20"/>
  <c r="T64" i="20"/>
  <c r="R118" i="20"/>
  <c r="S10" i="20"/>
  <c r="T82" i="20"/>
  <c r="U43" i="20"/>
  <c r="U35" i="20"/>
  <c r="T44" i="20"/>
  <c r="S39" i="20"/>
  <c r="U32" i="20"/>
  <c r="T18" i="20"/>
  <c r="R69" i="20"/>
  <c r="U113" i="20"/>
  <c r="U29" i="20"/>
  <c r="S83" i="20"/>
  <c r="R183" i="20"/>
  <c r="U37" i="20"/>
  <c r="S42" i="20"/>
  <c r="U65" i="20"/>
  <c r="T21" i="20"/>
  <c r="T11" i="20"/>
  <c r="U10" i="20"/>
  <c r="R18" i="20"/>
  <c r="R150" i="20"/>
  <c r="T99" i="20"/>
  <c r="T96" i="20"/>
  <c r="T85" i="20"/>
  <c r="U72" i="20"/>
  <c r="R77" i="20"/>
  <c r="U21" i="20"/>
  <c r="R26" i="20"/>
  <c r="U144" i="20"/>
  <c r="U96" i="20"/>
  <c r="S122" i="20"/>
  <c r="R110" i="20"/>
  <c r="S15" i="20"/>
  <c r="T20" i="20"/>
  <c r="U42" i="20"/>
  <c r="S43" i="20"/>
  <c r="T83" i="20"/>
  <c r="S38" i="20"/>
  <c r="S46" i="20"/>
  <c r="T98" i="20"/>
  <c r="S131" i="20"/>
  <c r="T80" i="20"/>
  <c r="U84" i="20"/>
  <c r="T8" i="20"/>
  <c r="S26" i="20"/>
  <c r="T14" i="20"/>
  <c r="T69" i="20"/>
  <c r="T84" i="20"/>
  <c r="U38" i="20"/>
  <c r="R128" i="20"/>
  <c r="R188" i="20"/>
  <c r="R44" i="20"/>
  <c r="S121" i="20"/>
  <c r="R122" i="20"/>
  <c r="T34" i="20"/>
  <c r="U33" i="20"/>
  <c r="S110" i="20"/>
  <c r="S129" i="20"/>
  <c r="R30" i="20"/>
  <c r="R112" i="20"/>
  <c r="R64" i="20"/>
  <c r="R189" i="20"/>
  <c r="T33" i="20"/>
  <c r="T25" i="20"/>
  <c r="S67" i="20"/>
  <c r="S60" i="20"/>
  <c r="U48" i="20"/>
  <c r="R109" i="20"/>
  <c r="T73" i="20"/>
  <c r="U97" i="20"/>
  <c r="R153" i="20"/>
  <c r="S90" i="20"/>
  <c r="U30" i="20"/>
  <c r="T74" i="20"/>
  <c r="R100" i="20"/>
  <c r="T79" i="20"/>
  <c r="T129" i="20"/>
  <c r="S9" i="20"/>
  <c r="S82" i="20"/>
  <c r="R166" i="20"/>
  <c r="U15" i="20"/>
  <c r="S99" i="20"/>
  <c r="T48" i="20"/>
  <c r="S79" i="20"/>
  <c r="T131" i="20"/>
  <c r="S72" i="20"/>
  <c r="U77" i="20"/>
  <c r="R50" i="20"/>
  <c r="T113" i="20"/>
  <c r="U79" i="20"/>
  <c r="T49" i="20"/>
  <c r="S49" i="20"/>
  <c r="S64" i="20"/>
  <c r="T72" i="20"/>
  <c r="R21" i="20"/>
  <c r="U40" i="20"/>
  <c r="R32" i="20"/>
  <c r="U102" i="20"/>
  <c r="T77" i="20"/>
  <c r="T47" i="20"/>
  <c r="U36" i="20"/>
  <c r="R87" i="20"/>
  <c r="U14" i="20"/>
  <c r="R144" i="20"/>
  <c r="U11" i="20"/>
  <c r="U31" i="20"/>
  <c r="U44" i="20"/>
  <c r="R73" i="20"/>
  <c r="U100" i="20"/>
  <c r="U74" i="20"/>
  <c r="U9" i="20"/>
  <c r="R82" i="20"/>
  <c r="S25" i="20"/>
  <c r="U112" i="20"/>
  <c r="R74" i="20"/>
  <c r="S65" i="20"/>
  <c r="T26" i="20"/>
  <c r="T38" i="20"/>
  <c r="T75" i="20"/>
  <c r="T112" i="20"/>
  <c r="U131" i="20"/>
  <c r="R40" i="20"/>
  <c r="U25" i="20"/>
  <c r="R11" i="20"/>
  <c r="T100" i="20"/>
  <c r="R70" i="20"/>
  <c r="R164" i="20"/>
  <c r="R43" i="20"/>
  <c r="R41" i="20"/>
  <c r="T35" i="20"/>
  <c r="U73" i="20"/>
  <c r="R37" i="20"/>
  <c r="U110" i="20"/>
  <c r="U120" i="20"/>
  <c r="U27" i="20"/>
  <c r="U83" i="20"/>
  <c r="R151" i="20"/>
  <c r="R46" i="20"/>
  <c r="S80" i="20"/>
  <c r="T40" i="20"/>
  <c r="U86" i="20"/>
  <c r="T17" i="20"/>
  <c r="R97" i="20"/>
  <c r="U76" i="20"/>
  <c r="T37" i="20"/>
  <c r="U128" i="20"/>
  <c r="R16" i="20"/>
  <c r="U111" i="20"/>
  <c r="U20" i="20"/>
  <c r="S96" i="20"/>
  <c r="S76" i="20"/>
  <c r="U121" i="20"/>
  <c r="R39" i="20"/>
  <c r="S16" i="20"/>
  <c r="S111" i="20"/>
  <c r="R81" i="20"/>
  <c r="U85" i="20"/>
  <c r="S112" i="20"/>
  <c r="U34" i="20"/>
  <c r="R131" i="20"/>
  <c r="R45" i="20"/>
  <c r="U80" i="20"/>
  <c r="S73" i="20"/>
  <c r="S85" i="20"/>
  <c r="U88" i="20"/>
  <c r="T111" i="20"/>
  <c r="S89" i="20"/>
  <c r="S21" i="20"/>
  <c r="R75" i="20"/>
  <c r="R152" i="20"/>
  <c r="T27" i="20"/>
  <c r="U81" i="20"/>
  <c r="S69" i="20"/>
  <c r="S68" i="20"/>
  <c r="S81" i="20"/>
  <c r="R35" i="20"/>
  <c r="S8" i="20"/>
  <c r="R9" i="20"/>
  <c r="R172" i="20"/>
  <c r="U67" i="20"/>
  <c r="S78" i="20"/>
  <c r="U75" i="20"/>
  <c r="T15" i="20"/>
  <c r="R78" i="20"/>
  <c r="U41" i="20"/>
  <c r="T70" i="20"/>
  <c r="T12" i="20"/>
  <c r="R120" i="20"/>
  <c r="S34" i="20"/>
  <c r="S18" i="20"/>
  <c r="R25" i="20"/>
  <c r="S35" i="20"/>
  <c r="R67" i="20"/>
  <c r="S45" i="20"/>
  <c r="R15" i="20"/>
  <c r="S31" i="20"/>
  <c r="T41" i="20"/>
  <c r="U89" i="20"/>
  <c r="U70" i="20"/>
  <c r="U49" i="20"/>
  <c r="U18" i="20"/>
  <c r="T29" i="20"/>
  <c r="S44" i="20"/>
  <c r="R129" i="20"/>
  <c r="T102" i="20"/>
  <c r="S11" i="20"/>
  <c r="S123" i="20"/>
  <c r="S36" i="20"/>
  <c r="R98" i="20"/>
  <c r="R96" i="20"/>
  <c r="T123" i="20"/>
  <c r="U78" i="20"/>
  <c r="R111" i="20"/>
  <c r="R29" i="20"/>
  <c r="T60" i="20"/>
  <c r="S86" i="20"/>
  <c r="R34" i="20"/>
  <c r="U90" i="20"/>
  <c r="T97" i="20"/>
  <c r="U50" i="20"/>
  <c r="R84" i="20"/>
  <c r="T50" i="20"/>
  <c r="U98" i="20"/>
  <c r="R48" i="20"/>
  <c r="R113" i="20"/>
  <c r="U46" i="20"/>
  <c r="R121" i="20"/>
  <c r="U118" i="20"/>
  <c r="R10" i="20"/>
  <c r="T118" i="20"/>
  <c r="R90" i="20"/>
  <c r="T144" i="20"/>
  <c r="T31" i="20"/>
  <c r="R49" i="20"/>
  <c r="T65" i="20"/>
  <c r="T39" i="20"/>
  <c r="U26" i="20"/>
  <c r="U129" i="20"/>
  <c r="S33" i="20"/>
  <c r="U109" i="20"/>
  <c r="R80" i="20"/>
  <c r="S30" i="20"/>
  <c r="R42" i="20"/>
  <c r="T30" i="20"/>
  <c r="R72" i="20"/>
  <c r="T10" i="20"/>
  <c r="S40" i="20"/>
  <c r="T128" i="20"/>
  <c r="S109" i="20"/>
  <c r="T76" i="20"/>
  <c r="R12" i="20"/>
  <c r="U68" i="20"/>
  <c r="S37" i="20"/>
  <c r="T81" i="20"/>
  <c r="R55" i="20"/>
  <c r="S48" i="20"/>
  <c r="S70" i="20"/>
  <c r="S87" i="20"/>
  <c r="S12" i="20"/>
  <c r="T90" i="20"/>
  <c r="T122" i="20"/>
  <c r="R89" i="20"/>
  <c r="S32" i="20"/>
  <c r="T89" i="20"/>
  <c r="R14" i="20"/>
  <c r="U8" i="20"/>
  <c r="T86" i="20"/>
  <c r="T120" i="20"/>
  <c r="T67" i="20"/>
  <c r="S113" i="20"/>
  <c r="U39" i="20"/>
  <c r="R56" i="20"/>
  <c r="R102" i="20"/>
  <c r="S120" i="20"/>
  <c r="T43" i="20"/>
  <c r="R159" i="20"/>
  <c r="S75" i="20"/>
  <c r="R85" i="20"/>
  <c r="R17" i="20"/>
  <c r="T78" i="20"/>
  <c r="S20" i="20"/>
  <c r="U45" i="20"/>
  <c r="U87" i="20"/>
  <c r="R99" i="20"/>
  <c r="R65" i="20"/>
  <c r="R8" i="20"/>
  <c r="R79" i="20"/>
  <c r="S102" i="20"/>
  <c r="U82" i="20"/>
  <c r="U64" i="20"/>
  <c r="S84" i="20"/>
  <c r="R27" i="20"/>
  <c r="U12" i="20"/>
  <c r="S17" i="20"/>
  <c r="R165" i="20"/>
  <c r="T9" i="20"/>
  <c r="R31" i="20"/>
  <c r="U99" i="20"/>
  <c r="T42" i="20"/>
  <c r="AB39" i="19"/>
  <c r="I39" i="19"/>
  <c r="AD67" i="19"/>
  <c r="K67" i="19"/>
  <c r="AA87" i="19"/>
  <c r="H87" i="19"/>
  <c r="AC44" i="19"/>
  <c r="J44" i="19"/>
  <c r="AD15" i="19"/>
  <c r="K15" i="19"/>
  <c r="AC66" i="19"/>
  <c r="J66" i="19"/>
  <c r="AA58" i="19"/>
  <c r="H58" i="19"/>
  <c r="AA34" i="19"/>
  <c r="H34" i="19"/>
  <c r="AC107" i="19"/>
  <c r="J107" i="19"/>
  <c r="K121" i="19"/>
  <c r="AD121" i="19"/>
  <c r="AB75" i="19"/>
  <c r="I75" i="19"/>
  <c r="AA85" i="19"/>
  <c r="H85" i="19"/>
  <c r="AD119" i="19"/>
  <c r="K119" i="19"/>
  <c r="AB97" i="19"/>
  <c r="I97" i="19"/>
  <c r="AC106" i="19"/>
  <c r="J106" i="19"/>
  <c r="AB72" i="19"/>
  <c r="I72" i="19"/>
  <c r="AD120" i="19"/>
  <c r="K120" i="19"/>
  <c r="AC86" i="19"/>
  <c r="J86" i="19"/>
  <c r="AB25" i="19"/>
  <c r="I25" i="19"/>
  <c r="I82" i="19"/>
  <c r="AB82" i="19"/>
  <c r="AA45" i="19"/>
  <c r="H45" i="19"/>
  <c r="AB48" i="19"/>
  <c r="I48" i="19"/>
  <c r="AB114" i="19"/>
  <c r="I114" i="19"/>
  <c r="AA52" i="19"/>
  <c r="H52" i="19"/>
  <c r="AA31" i="19"/>
  <c r="H31" i="19"/>
  <c r="K82" i="19"/>
  <c r="AD82" i="19"/>
  <c r="AB99" i="19"/>
  <c r="I99" i="19"/>
  <c r="AA18" i="19"/>
  <c r="H18" i="19"/>
  <c r="AD58" i="19"/>
  <c r="K58" i="19"/>
  <c r="AD16" i="19"/>
  <c r="K16" i="19"/>
  <c r="AC87" i="19"/>
  <c r="J87" i="19"/>
  <c r="AA66" i="19"/>
  <c r="H66" i="19"/>
  <c r="AC105" i="19"/>
  <c r="J105" i="19"/>
  <c r="AC118" i="19"/>
  <c r="J118" i="19"/>
  <c r="AC43" i="19"/>
  <c r="J43" i="19"/>
  <c r="AB96" i="19"/>
  <c r="I96" i="19"/>
  <c r="AB87" i="19"/>
  <c r="I87" i="19"/>
  <c r="AB13" i="19"/>
  <c r="I13" i="19"/>
  <c r="AB140" i="19"/>
  <c r="I140" i="19"/>
  <c r="AB125" i="19"/>
  <c r="I125" i="19"/>
  <c r="AC15" i="19"/>
  <c r="J15" i="19"/>
  <c r="AA74" i="19"/>
  <c r="H74" i="19"/>
  <c r="AD45" i="19"/>
  <c r="K45" i="19"/>
  <c r="AB45" i="19"/>
  <c r="I45" i="19"/>
  <c r="AB27" i="19"/>
  <c r="I27" i="19"/>
  <c r="AA36" i="19"/>
  <c r="H36" i="19"/>
  <c r="AA120" i="19"/>
  <c r="H120" i="19"/>
  <c r="AC30" i="19"/>
  <c r="J30" i="19"/>
  <c r="AA81" i="19"/>
  <c r="H81" i="19"/>
  <c r="AC34" i="19"/>
  <c r="J34" i="19"/>
  <c r="AC62" i="19"/>
  <c r="J62" i="19"/>
  <c r="AA114" i="19"/>
  <c r="H114" i="19"/>
  <c r="AB10" i="19"/>
  <c r="I10" i="19"/>
  <c r="AC80" i="19"/>
  <c r="J80" i="19"/>
  <c r="AD41" i="19"/>
  <c r="K41" i="19"/>
  <c r="AD33" i="19"/>
  <c r="K33" i="19"/>
  <c r="AC42" i="19"/>
  <c r="J42" i="19"/>
  <c r="AB37" i="19"/>
  <c r="I37" i="19"/>
  <c r="AD30" i="19"/>
  <c r="K30" i="19"/>
  <c r="AC17" i="19"/>
  <c r="J17" i="19"/>
  <c r="AA67" i="19"/>
  <c r="H67" i="19"/>
  <c r="AD110" i="19"/>
  <c r="K110" i="19"/>
  <c r="AD27" i="19"/>
  <c r="K27" i="19"/>
  <c r="AB81" i="19"/>
  <c r="I81" i="19"/>
  <c r="AB121" i="19"/>
  <c r="I121" i="19"/>
  <c r="A178" i="19"/>
  <c r="AA179" i="19"/>
  <c r="AA121" i="19"/>
  <c r="H121" i="19"/>
  <c r="AD35" i="19"/>
  <c r="K35" i="19"/>
  <c r="AB40" i="19"/>
  <c r="I40" i="19"/>
  <c r="AD63" i="19"/>
  <c r="K63" i="19"/>
  <c r="AC19" i="19"/>
  <c r="J19" i="19"/>
  <c r="AC11" i="19"/>
  <c r="J11" i="19"/>
  <c r="AD10" i="19"/>
  <c r="K10" i="19"/>
  <c r="AA17" i="19"/>
  <c r="H17" i="19"/>
  <c r="AA146" i="19"/>
  <c r="C146" i="19"/>
  <c r="AC98" i="19"/>
  <c r="J98" i="19"/>
  <c r="AC95" i="19"/>
  <c r="J95" i="19"/>
  <c r="AC84" i="19"/>
  <c r="J84" i="19"/>
  <c r="AD70" i="19"/>
  <c r="K70" i="19"/>
  <c r="AA75" i="19"/>
  <c r="H75" i="19"/>
  <c r="AD19" i="19"/>
  <c r="K19" i="19"/>
  <c r="AA24" i="19"/>
  <c r="H24" i="19"/>
  <c r="AD140" i="19"/>
  <c r="K140" i="19"/>
  <c r="AD95" i="19"/>
  <c r="K95" i="19"/>
  <c r="AB119" i="19"/>
  <c r="I119" i="19"/>
  <c r="AA107" i="19"/>
  <c r="H107" i="19"/>
  <c r="AB14" i="19"/>
  <c r="I14" i="19"/>
  <c r="AC18" i="19"/>
  <c r="J18" i="19"/>
  <c r="AD40" i="19"/>
  <c r="K40" i="19"/>
  <c r="AB41" i="19"/>
  <c r="I41" i="19"/>
  <c r="AC81" i="19"/>
  <c r="J81" i="19"/>
  <c r="AB36" i="19"/>
  <c r="I36" i="19"/>
  <c r="AB44" i="19"/>
  <c r="I44" i="19"/>
  <c r="AC97" i="19"/>
  <c r="J97" i="19"/>
  <c r="AC82" i="19"/>
  <c r="J82" i="19"/>
  <c r="AB127" i="19"/>
  <c r="I127" i="19"/>
  <c r="AC78" i="19"/>
  <c r="J78" i="19"/>
  <c r="AD83" i="19"/>
  <c r="K83" i="19"/>
  <c r="AC8" i="19"/>
  <c r="J8" i="19"/>
  <c r="AB24" i="19"/>
  <c r="I24" i="19"/>
  <c r="AC13" i="19"/>
  <c r="J13" i="19"/>
  <c r="AC67" i="19"/>
  <c r="J67" i="19"/>
  <c r="AC83" i="19"/>
  <c r="J83" i="19"/>
  <c r="AD36" i="19"/>
  <c r="K36" i="19"/>
  <c r="AA125" i="19"/>
  <c r="H125" i="19"/>
  <c r="AA184" i="19"/>
  <c r="B185" i="19"/>
  <c r="AA42" i="19"/>
  <c r="H42" i="19"/>
  <c r="AB118" i="19"/>
  <c r="I118" i="19"/>
  <c r="AA119" i="19"/>
  <c r="H119" i="19"/>
  <c r="AC32" i="19"/>
  <c r="J32" i="19"/>
  <c r="AD106" i="19"/>
  <c r="K106" i="19"/>
  <c r="AD31" i="19"/>
  <c r="K31" i="19"/>
  <c r="AB107" i="19"/>
  <c r="I107" i="19"/>
  <c r="AB126" i="19"/>
  <c r="I126" i="19"/>
  <c r="AA28" i="19"/>
  <c r="H28" i="19"/>
  <c r="AA109" i="19"/>
  <c r="H109" i="19"/>
  <c r="AA62" i="19"/>
  <c r="H62" i="19"/>
  <c r="AB106" i="19"/>
  <c r="I106" i="19"/>
  <c r="AA185" i="19"/>
  <c r="AC31" i="19"/>
  <c r="J31" i="19"/>
  <c r="AC23" i="19"/>
  <c r="J23" i="19"/>
  <c r="AB65" i="19"/>
  <c r="I65" i="19"/>
  <c r="AB58" i="19"/>
  <c r="I58" i="19"/>
  <c r="AD46" i="19"/>
  <c r="K46" i="19"/>
  <c r="AA105" i="19"/>
  <c r="H105" i="19"/>
  <c r="AC71" i="19"/>
  <c r="J71" i="19"/>
  <c r="AD96" i="19"/>
  <c r="K96" i="19"/>
  <c r="AA149" i="19"/>
  <c r="C149" i="19"/>
  <c r="AB89" i="19"/>
  <c r="I89" i="19"/>
  <c r="AD28" i="19"/>
  <c r="K28" i="19"/>
  <c r="AC72" i="19"/>
  <c r="J72" i="19"/>
  <c r="AA99" i="19"/>
  <c r="H99" i="19"/>
  <c r="AC77" i="19"/>
  <c r="J77" i="19"/>
  <c r="AC126" i="19"/>
  <c r="J126" i="19"/>
  <c r="AB9" i="19"/>
  <c r="I9" i="19"/>
  <c r="AB80" i="19"/>
  <c r="I80" i="19"/>
  <c r="AA162" i="19"/>
  <c r="AD14" i="19"/>
  <c r="K14" i="19"/>
  <c r="AB98" i="19"/>
  <c r="I98" i="19"/>
  <c r="AC46" i="19"/>
  <c r="J46" i="19"/>
  <c r="AB77" i="19"/>
  <c r="I77" i="19"/>
  <c r="AC127" i="19"/>
  <c r="J127" i="19"/>
  <c r="AB70" i="19"/>
  <c r="I70" i="19"/>
  <c r="AD75" i="19"/>
  <c r="K75" i="19"/>
  <c r="AA48" i="19"/>
  <c r="H48" i="19"/>
  <c r="AC110" i="19"/>
  <c r="J110" i="19"/>
  <c r="AD77" i="19"/>
  <c r="K77" i="19"/>
  <c r="AC47" i="19"/>
  <c r="J47" i="19"/>
  <c r="AB47" i="19"/>
  <c r="I47" i="19"/>
  <c r="AB62" i="19"/>
  <c r="I62" i="19"/>
  <c r="AC70" i="19"/>
  <c r="J70" i="19"/>
  <c r="AA19" i="19"/>
  <c r="H19" i="19"/>
  <c r="AD38" i="19"/>
  <c r="K38" i="19"/>
  <c r="AA30" i="19"/>
  <c r="H30" i="19"/>
  <c r="AD100" i="19"/>
  <c r="K100" i="19"/>
  <c r="AC75" i="19"/>
  <c r="J75" i="19"/>
  <c r="AC45" i="19"/>
  <c r="J45" i="19"/>
  <c r="AD34" i="19"/>
  <c r="K34" i="19"/>
  <c r="AA86" i="19"/>
  <c r="H86" i="19"/>
  <c r="AD13" i="19"/>
  <c r="K13" i="19"/>
  <c r="AA140" i="19"/>
  <c r="H140" i="19"/>
  <c r="AD11" i="19"/>
  <c r="K11" i="19"/>
  <c r="AD29" i="19"/>
  <c r="K29" i="19"/>
  <c r="AD42" i="19"/>
  <c r="K42" i="19"/>
  <c r="AA71" i="19"/>
  <c r="H71" i="19"/>
  <c r="AD99" i="19"/>
  <c r="K99" i="19"/>
  <c r="AD72" i="19"/>
  <c r="K72" i="19"/>
  <c r="AD9" i="19"/>
  <c r="K9" i="19"/>
  <c r="AA80" i="19"/>
  <c r="H80" i="19"/>
  <c r="AB23" i="19"/>
  <c r="I23" i="19"/>
  <c r="AD109" i="19"/>
  <c r="K109" i="19"/>
  <c r="AA72" i="19"/>
  <c r="H72" i="19"/>
  <c r="AB63" i="19"/>
  <c r="I63" i="19"/>
  <c r="AC24" i="19"/>
  <c r="J24" i="19"/>
  <c r="AC36" i="19"/>
  <c r="J36" i="19"/>
  <c r="AC73" i="19"/>
  <c r="J73" i="19"/>
  <c r="AA116" i="19"/>
  <c r="H116" i="19"/>
  <c r="AC109" i="19"/>
  <c r="J109" i="19"/>
  <c r="AD127" i="19"/>
  <c r="K127" i="19"/>
  <c r="AA38" i="19"/>
  <c r="H38" i="19"/>
  <c r="AD116" i="19"/>
  <c r="K116" i="19"/>
  <c r="AD23" i="19"/>
  <c r="K23" i="19"/>
  <c r="AA11" i="19"/>
  <c r="H11" i="19"/>
  <c r="AC99" i="19"/>
  <c r="J99" i="19"/>
  <c r="AA68" i="19"/>
  <c r="H68" i="19"/>
  <c r="AA160" i="19"/>
  <c r="I161" i="19"/>
  <c r="I164" i="19" s="1"/>
  <c r="AA41" i="19"/>
  <c r="H41" i="19"/>
  <c r="AA39" i="19"/>
  <c r="H39" i="19"/>
  <c r="AC33" i="19"/>
  <c r="J33" i="19"/>
  <c r="AD71" i="19"/>
  <c r="K71" i="19"/>
  <c r="AA35" i="19"/>
  <c r="H35" i="19"/>
  <c r="AC121" i="19"/>
  <c r="J121" i="19"/>
  <c r="J116" i="19"/>
  <c r="AC116" i="19"/>
  <c r="AD107" i="19"/>
  <c r="K107" i="19"/>
  <c r="AD117" i="19"/>
  <c r="K117" i="19"/>
  <c r="AD25" i="19"/>
  <c r="K25" i="19"/>
  <c r="AD81" i="19"/>
  <c r="K81" i="19"/>
  <c r="AA147" i="19"/>
  <c r="C147" i="19"/>
  <c r="AA44" i="19"/>
  <c r="H44" i="19"/>
  <c r="AB78" i="19"/>
  <c r="I78" i="19"/>
  <c r="AC38" i="19"/>
  <c r="J38" i="19"/>
  <c r="AD85" i="19"/>
  <c r="K85" i="19"/>
  <c r="AC16" i="19"/>
  <c r="J16" i="19"/>
  <c r="AA96" i="19"/>
  <c r="H96" i="19"/>
  <c r="AD74" i="19"/>
  <c r="K74" i="19"/>
  <c r="AC35" i="19"/>
  <c r="J35" i="19"/>
  <c r="AD125" i="19"/>
  <c r="K125" i="19"/>
  <c r="AA15" i="19"/>
  <c r="H15" i="19"/>
  <c r="AD108" i="19"/>
  <c r="K108" i="19"/>
  <c r="AD18" i="19"/>
  <c r="K18" i="19"/>
  <c r="AB95" i="19"/>
  <c r="I95" i="19"/>
  <c r="AB74" i="19"/>
  <c r="I74" i="19"/>
  <c r="AB116" i="19"/>
  <c r="I116" i="19"/>
  <c r="AD118" i="19"/>
  <c r="K118" i="19"/>
  <c r="AA37" i="19"/>
  <c r="H37" i="19"/>
  <c r="AB15" i="19"/>
  <c r="I15" i="19"/>
  <c r="AB108" i="19"/>
  <c r="I108" i="19"/>
  <c r="AA79" i="19"/>
  <c r="H79" i="19"/>
  <c r="AD84" i="19"/>
  <c r="K84" i="19"/>
  <c r="AB109" i="19"/>
  <c r="I109" i="19"/>
  <c r="AD32" i="19"/>
  <c r="K32" i="19"/>
  <c r="AA127" i="19"/>
  <c r="H127" i="19"/>
  <c r="AA43" i="19"/>
  <c r="H43" i="19"/>
  <c r="AD78" i="19"/>
  <c r="K78" i="19"/>
  <c r="AB71" i="19"/>
  <c r="I71" i="19"/>
  <c r="AB84" i="19"/>
  <c r="I84" i="19"/>
  <c r="AD87" i="19"/>
  <c r="K87" i="19"/>
  <c r="AC108" i="19"/>
  <c r="J108" i="19"/>
  <c r="AB88" i="19"/>
  <c r="I88" i="19"/>
  <c r="AA82" i="19"/>
  <c r="H82" i="19"/>
  <c r="AB19" i="19"/>
  <c r="I19" i="19"/>
  <c r="AA73" i="19"/>
  <c r="H73" i="19"/>
  <c r="AA148" i="19"/>
  <c r="C148" i="19"/>
  <c r="AC25" i="19"/>
  <c r="J25" i="19"/>
  <c r="AD79" i="19"/>
  <c r="K79" i="19"/>
  <c r="AB67" i="19"/>
  <c r="I67" i="19"/>
  <c r="AB66" i="19"/>
  <c r="I66" i="19"/>
  <c r="AB79" i="19"/>
  <c r="I79" i="19"/>
  <c r="AA33" i="19"/>
  <c r="H33" i="19"/>
  <c r="AB8" i="19"/>
  <c r="I8" i="19"/>
  <c r="AA9" i="19"/>
  <c r="H9" i="19"/>
  <c r="AA168" i="19"/>
  <c r="I168" i="19"/>
  <c r="AD65" i="19"/>
  <c r="K65" i="19"/>
  <c r="AB76" i="19"/>
  <c r="I76" i="19"/>
  <c r="AD73" i="19"/>
  <c r="K73" i="19"/>
  <c r="AC14" i="19"/>
  <c r="J14" i="19"/>
  <c r="AA76" i="19"/>
  <c r="H76" i="19"/>
  <c r="AD39" i="19"/>
  <c r="K39" i="19"/>
  <c r="AC68" i="19"/>
  <c r="J68" i="19"/>
  <c r="AC12" i="19"/>
  <c r="J12" i="19"/>
  <c r="AA117" i="19"/>
  <c r="H117" i="19"/>
  <c r="AB32" i="19"/>
  <c r="I32" i="19"/>
  <c r="AB17" i="19"/>
  <c r="I17" i="19"/>
  <c r="AA23" i="19"/>
  <c r="H23" i="19"/>
  <c r="AB33" i="19"/>
  <c r="I33" i="19"/>
  <c r="AA65" i="19"/>
  <c r="H65" i="19"/>
  <c r="AB43" i="19"/>
  <c r="I43" i="19"/>
  <c r="AA14" i="19"/>
  <c r="H14" i="19"/>
  <c r="AB29" i="19"/>
  <c r="I29" i="19"/>
  <c r="AC39" i="19"/>
  <c r="J39" i="19"/>
  <c r="AD88" i="19"/>
  <c r="K88" i="19"/>
  <c r="AD68" i="19"/>
  <c r="K68" i="19"/>
  <c r="AD47" i="19"/>
  <c r="K47" i="19"/>
  <c r="AD17" i="19"/>
  <c r="K17" i="19"/>
  <c r="AC27" i="19"/>
  <c r="J27" i="19"/>
  <c r="AB42" i="19"/>
  <c r="I42" i="19"/>
  <c r="AA126" i="19"/>
  <c r="H126" i="19"/>
  <c r="AC100" i="19"/>
  <c r="J100" i="19"/>
  <c r="AB11" i="19"/>
  <c r="I11" i="19"/>
  <c r="AB120" i="19"/>
  <c r="I120" i="19"/>
  <c r="AB34" i="19"/>
  <c r="I34" i="19"/>
  <c r="AA97" i="19"/>
  <c r="H97" i="19"/>
  <c r="AA95" i="19"/>
  <c r="H95" i="19"/>
  <c r="AC120" i="19"/>
  <c r="J120" i="19"/>
  <c r="AD76" i="19"/>
  <c r="K76" i="19"/>
  <c r="AA108" i="19"/>
  <c r="H108" i="19"/>
  <c r="AA27" i="19"/>
  <c r="H27" i="19"/>
  <c r="AC58" i="19"/>
  <c r="J58" i="19"/>
  <c r="AB85" i="19"/>
  <c r="I85" i="19"/>
  <c r="AA32" i="19"/>
  <c r="H32" i="19"/>
  <c r="AD89" i="19"/>
  <c r="K89" i="19"/>
  <c r="AC96" i="19"/>
  <c r="J96" i="19"/>
  <c r="AD48" i="19"/>
  <c r="K48" i="19"/>
  <c r="AA83" i="19"/>
  <c r="H83" i="19"/>
  <c r="AC48" i="19"/>
  <c r="J48" i="19"/>
  <c r="AD97" i="19"/>
  <c r="K97" i="19"/>
  <c r="AA46" i="19"/>
  <c r="H46" i="19"/>
  <c r="AA110" i="19"/>
  <c r="H110" i="19"/>
  <c r="AD44" i="19"/>
  <c r="K44" i="19"/>
  <c r="AA118" i="19"/>
  <c r="H118" i="19"/>
  <c r="AD114" i="19"/>
  <c r="K114" i="19"/>
  <c r="AA10" i="19"/>
  <c r="H10" i="19"/>
  <c r="H106" i="19"/>
  <c r="AA106" i="19"/>
  <c r="AC114" i="19"/>
  <c r="J114" i="19"/>
  <c r="AA89" i="19"/>
  <c r="H89" i="19"/>
  <c r="AC140" i="19"/>
  <c r="J140" i="19"/>
  <c r="AC29" i="19"/>
  <c r="J29" i="19"/>
  <c r="AA47" i="19"/>
  <c r="H47" i="19"/>
  <c r="AC63" i="19"/>
  <c r="J63" i="19"/>
  <c r="AC37" i="19"/>
  <c r="J37" i="19"/>
  <c r="AD24" i="19"/>
  <c r="K24" i="19"/>
  <c r="AD126" i="19"/>
  <c r="K126" i="19"/>
  <c r="AB31" i="19"/>
  <c r="I31" i="19"/>
  <c r="AD105" i="19"/>
  <c r="K105" i="19"/>
  <c r="AA78" i="19"/>
  <c r="H78" i="19"/>
  <c r="AB28" i="19"/>
  <c r="I28" i="19"/>
  <c r="AA40" i="19"/>
  <c r="H40" i="19"/>
  <c r="AC28" i="19"/>
  <c r="J28" i="19"/>
  <c r="AA70" i="19"/>
  <c r="H70" i="19"/>
  <c r="AC10" i="19"/>
  <c r="J10" i="19"/>
  <c r="AB38" i="19"/>
  <c r="I38" i="19"/>
  <c r="AC125" i="19"/>
  <c r="J125" i="19"/>
  <c r="AB105" i="19"/>
  <c r="I105" i="19"/>
  <c r="AC74" i="19"/>
  <c r="J74" i="19"/>
  <c r="AA12" i="19"/>
  <c r="H12" i="19"/>
  <c r="AD66" i="19"/>
  <c r="K66" i="19"/>
  <c r="AB35" i="19"/>
  <c r="I35" i="19"/>
  <c r="AC79" i="19"/>
  <c r="J79" i="19"/>
  <c r="AA53" i="19"/>
  <c r="H53" i="19"/>
  <c r="AB46" i="19"/>
  <c r="I46" i="19"/>
  <c r="AB68" i="19"/>
  <c r="I68" i="19"/>
  <c r="AB86" i="19"/>
  <c r="I86" i="19"/>
  <c r="AB12" i="19"/>
  <c r="I12" i="19"/>
  <c r="AC89" i="19"/>
  <c r="J89" i="19"/>
  <c r="AC119" i="19"/>
  <c r="J119" i="19"/>
  <c r="AA88" i="19"/>
  <c r="H88" i="19"/>
  <c r="AB30" i="19"/>
  <c r="I30" i="19"/>
  <c r="AC88" i="19"/>
  <c r="J88" i="19"/>
  <c r="AA13" i="19"/>
  <c r="H13" i="19"/>
  <c r="AD8" i="19"/>
  <c r="K8" i="19"/>
  <c r="AC85" i="19"/>
  <c r="J85" i="19"/>
  <c r="AC117" i="19"/>
  <c r="J117" i="19"/>
  <c r="AC65" i="19"/>
  <c r="J65" i="19"/>
  <c r="AB110" i="19"/>
  <c r="I110" i="19"/>
  <c r="AD37" i="19"/>
  <c r="K37" i="19"/>
  <c r="AA54" i="19"/>
  <c r="H54" i="19"/>
  <c r="AA100" i="19"/>
  <c r="H100" i="19"/>
  <c r="AB117" i="19"/>
  <c r="I117" i="19"/>
  <c r="AC41" i="19"/>
  <c r="J41" i="19"/>
  <c r="AA155" i="19"/>
  <c r="A157" i="19"/>
  <c r="AB73" i="19"/>
  <c r="I73" i="19"/>
  <c r="AA84" i="19"/>
  <c r="H84" i="19"/>
  <c r="AA16" i="19"/>
  <c r="H16" i="19"/>
  <c r="AC76" i="19"/>
  <c r="J76" i="19"/>
  <c r="AB18" i="19"/>
  <c r="I18" i="19"/>
  <c r="AD43" i="19"/>
  <c r="K43" i="19"/>
  <c r="AD86" i="19"/>
  <c r="K86" i="19"/>
  <c r="AA98" i="19"/>
  <c r="H98" i="19"/>
  <c r="AA63" i="19"/>
  <c r="H63" i="19"/>
  <c r="AA8" i="19"/>
  <c r="H8" i="19"/>
  <c r="AA77" i="19"/>
  <c r="H77" i="19"/>
  <c r="AB100" i="19"/>
  <c r="I100" i="19"/>
  <c r="AD80" i="19"/>
  <c r="K80" i="19"/>
  <c r="AD62" i="19"/>
  <c r="K62" i="19"/>
  <c r="AB83" i="19"/>
  <c r="I83" i="19"/>
  <c r="AA25" i="19"/>
  <c r="H25" i="19"/>
  <c r="AD12" i="19"/>
  <c r="K12" i="19"/>
  <c r="AB16" i="19"/>
  <c r="I16" i="19"/>
  <c r="AA161" i="19"/>
  <c r="AC9" i="19"/>
  <c r="J9" i="19"/>
  <c r="AA29" i="19"/>
  <c r="H29" i="19"/>
  <c r="AD98" i="19"/>
  <c r="K98" i="19"/>
  <c r="AC40" i="19"/>
  <c r="J40" i="19"/>
  <c r="K47" i="22"/>
  <c r="AD47" i="22"/>
  <c r="H47" i="22"/>
  <c r="AA47" i="22"/>
  <c r="I47" i="22"/>
  <c r="AB47" i="22"/>
  <c r="AC47" i="22"/>
  <c r="J47" i="22"/>
  <c r="U97" i="23"/>
  <c r="T97" i="23"/>
  <c r="R97" i="23"/>
  <c r="S97" i="23"/>
  <c r="J95" i="22"/>
  <c r="AC95" i="22"/>
  <c r="H95" i="22"/>
  <c r="AA95" i="22"/>
  <c r="K95" i="22"/>
  <c r="AD95" i="22"/>
  <c r="AB95" i="22"/>
  <c r="I95" i="22"/>
  <c r="I19" i="22"/>
  <c r="H19" i="22"/>
  <c r="K19" i="22"/>
  <c r="J19" i="22"/>
  <c r="H13" i="23"/>
  <c r="R121" i="23"/>
  <c r="S136" i="23"/>
  <c r="S121" i="23"/>
  <c r="U74" i="23"/>
  <c r="J20" i="23"/>
  <c r="K20" i="23"/>
  <c r="R74" i="23"/>
  <c r="U121" i="23"/>
  <c r="T121" i="23"/>
  <c r="S74" i="23"/>
  <c r="T136" i="23"/>
  <c r="U136" i="23"/>
  <c r="T74" i="23"/>
  <c r="H20" i="23"/>
  <c r="I20" i="23"/>
  <c r="R136" i="23"/>
  <c r="H119" i="22"/>
  <c r="I132" i="22"/>
  <c r="I119" i="22"/>
  <c r="K72" i="22"/>
  <c r="H72" i="22"/>
  <c r="K119" i="22"/>
  <c r="J119" i="22"/>
  <c r="I72" i="22"/>
  <c r="J132" i="22"/>
  <c r="K132" i="22"/>
  <c r="J72" i="22"/>
  <c r="H132" i="22"/>
  <c r="R45" i="22" a="1"/>
  <c r="R153" i="22" a="1"/>
  <c r="T26" i="22" a="1"/>
  <c r="R122" i="22" a="1"/>
  <c r="T87" i="22" a="1"/>
  <c r="S33" i="22" a="1"/>
  <c r="S35" i="22" a="1"/>
  <c r="S20" i="22" a="1"/>
  <c r="R27" i="22" a="1"/>
  <c r="T41" i="22" a="1"/>
  <c r="S27" i="22" a="1"/>
  <c r="S26" i="22" a="1"/>
  <c r="S89" i="22" a="1"/>
  <c r="R133" i="22" a="1"/>
  <c r="S100" i="22" a="1"/>
  <c r="T35" i="22" a="1"/>
  <c r="T85" i="22" a="1"/>
  <c r="T69" i="22" a="1"/>
  <c r="S79" i="22" a="1"/>
  <c r="U21" i="22" a="1"/>
  <c r="S123" i="22" a="1"/>
  <c r="R75" i="22" a="1"/>
  <c r="S17" i="22" a="1"/>
  <c r="S71" i="22" a="1"/>
  <c r="R34" i="22" a="1"/>
  <c r="S48" i="22" a="1"/>
  <c r="R38" i="22" a="1"/>
  <c r="R70" i="22" a="1"/>
  <c r="T130" i="22" a="1"/>
  <c r="U8" i="22" a="1"/>
  <c r="R87" i="22" a="1"/>
  <c r="T115" i="22" a="1"/>
  <c r="R50" i="22" a="1"/>
  <c r="R56" i="22" a="1"/>
  <c r="R88" i="22" a="1"/>
  <c r="R123" i="22" a="1"/>
  <c r="S113" i="22" a="1"/>
  <c r="U75" i="22" a="1"/>
  <c r="R91" i="22" a="1"/>
  <c r="R49" i="22" a="1"/>
  <c r="R152" i="22" a="1"/>
  <c r="U130" i="22" a="1"/>
  <c r="U96" i="24" a="1"/>
  <c r="U124" i="22" a="1"/>
  <c r="S39" i="22" a="1"/>
  <c r="U48" i="22" a="1"/>
  <c r="U78" i="22" a="1"/>
  <c r="U90" i="22" a="1"/>
  <c r="T10" i="22" a="1"/>
  <c r="S31" i="22" a="1"/>
  <c r="S30" i="22" a="1"/>
  <c r="S124" i="22" a="1"/>
  <c r="U41" i="22" a="1"/>
  <c r="T131" i="22" a="1"/>
  <c r="S83" i="22" a="1"/>
  <c r="R85" i="22" a="1"/>
  <c r="T61" i="22" a="1"/>
  <c r="U40" i="22" a="1"/>
  <c r="U115" i="22" a="1"/>
  <c r="R167" i="22" a="1"/>
  <c r="U125" i="22" a="1"/>
  <c r="T73" i="22" a="1"/>
  <c r="R168" i="22" a="1"/>
  <c r="U49" i="22" a="1"/>
  <c r="R21" i="22" a="1"/>
  <c r="S70" i="22" a="1"/>
  <c r="S16" i="22" a="1"/>
  <c r="U32" i="22" a="1"/>
  <c r="R104" i="22" a="1"/>
  <c r="T15" i="22" a="1"/>
  <c r="S87" i="22" a="1"/>
  <c r="T77" i="22" a="1"/>
  <c r="S98" i="22" a="1"/>
  <c r="R154" i="22" a="1"/>
  <c r="S111" i="22" a="1"/>
  <c r="T39" i="22" a="1"/>
  <c r="R74" i="22" a="1"/>
  <c r="U83" i="22" a="1"/>
  <c r="U14" i="22" a="1"/>
  <c r="T102" i="22" a="1"/>
  <c r="R101" i="22" a="1"/>
  <c r="R44" i="22" a="1"/>
  <c r="U34" i="22" a="1"/>
  <c r="T30" i="22" a="1"/>
  <c r="R73" i="22" a="1"/>
  <c r="U111" i="22" a="1"/>
  <c r="U31" i="22" a="1"/>
  <c r="T91" i="22" a="1"/>
  <c r="U146" i="22" a="1"/>
  <c r="U114" i="22" a="1"/>
  <c r="T33" i="22" a="1"/>
  <c r="U84" i="22" a="1"/>
  <c r="U30" i="22" a="1"/>
  <c r="S73" i="22" a="1"/>
  <c r="S78" i="22" a="1"/>
  <c r="T12" i="22" a="1"/>
  <c r="S131" i="22" a="1"/>
  <c r="R146" i="22" a="1"/>
  <c r="R161" i="22" a="1"/>
  <c r="R112" i="22" a="1"/>
  <c r="V73" i="24" a="1"/>
  <c r="T100" i="22" a="1"/>
  <c r="T86" i="22" a="1"/>
  <c r="R51" i="22" a="1"/>
  <c r="U66" i="22" a="1"/>
  <c r="T88" i="22" a="1"/>
  <c r="R31" i="22" a="1"/>
  <c r="R111" i="22" a="1"/>
  <c r="R79" i="22" a="1"/>
  <c r="U25" i="22" a="1"/>
  <c r="S146" i="22" a="1"/>
  <c r="R102" i="22" a="1"/>
  <c r="R37" i="22" a="1"/>
  <c r="S51" i="22" a="1"/>
  <c r="T42" i="22" a="1"/>
  <c r="U73" i="22" a="1"/>
  <c r="U74" i="22" a="1"/>
  <c r="U91" i="22" a="1"/>
  <c r="R82" i="22" a="1"/>
  <c r="R48" i="22" a="1"/>
  <c r="R17" i="22" a="1"/>
  <c r="T9" i="22" a="1"/>
  <c r="T123" i="22" a="1"/>
  <c r="S25" i="22" a="1"/>
  <c r="S115" i="22" a="1"/>
  <c r="S74" i="22" a="1"/>
  <c r="S10" i="22" a="1"/>
  <c r="U39" i="22" a="1"/>
  <c r="T36" i="22" a="1"/>
  <c r="S40" i="22" a="1"/>
  <c r="S90" i="22" a="1"/>
  <c r="T122" i="22" a="1"/>
  <c r="S125" i="22" a="1"/>
  <c r="S66" i="22" a="1"/>
  <c r="R77" i="22" a="1"/>
  <c r="U15" i="22" a="1"/>
  <c r="T98" i="22" a="1"/>
  <c r="S69" i="22" a="1"/>
  <c r="T27" i="22" a="1"/>
  <c r="U120" i="22" a="1"/>
  <c r="T37" i="22" a="1"/>
  <c r="R89" i="22" a="1"/>
  <c r="S121" i="24" a="1"/>
  <c r="R84" i="22" a="1"/>
  <c r="T111" i="22" a="1"/>
  <c r="U123" i="22" a="1"/>
  <c r="S37" i="22" a="1"/>
  <c r="T17" i="22" a="1"/>
  <c r="T124" i="22" a="1"/>
  <c r="T34" i="22" a="1"/>
  <c r="T146" i="22" a="1"/>
  <c r="T44" i="22" a="1"/>
  <c r="S88" i="22" a="1"/>
  <c r="T90" i="22" a="1"/>
  <c r="S130" i="22" a="1"/>
  <c r="S11" i="22" a="1"/>
  <c r="T65" i="22" a="1"/>
  <c r="T96" i="24" a="1"/>
  <c r="U20" i="22" a="1"/>
  <c r="R8" i="22" a="1"/>
  <c r="T82" i="22" a="1"/>
  <c r="R30" i="22" a="1"/>
  <c r="S114" i="22" a="1"/>
  <c r="R66" i="22" a="1"/>
  <c r="R41" i="22" a="1"/>
  <c r="S85" i="22" a="1"/>
  <c r="U61" i="22" a="1"/>
  <c r="U11" i="22" a="1"/>
  <c r="S65" i="22" a="1"/>
  <c r="S133" i="22" a="1"/>
  <c r="R9" i="22" a="1"/>
  <c r="T70" i="22" a="1"/>
  <c r="R26" i="22" a="1"/>
  <c r="S84" i="22" a="1"/>
  <c r="V96" i="24" a="1"/>
  <c r="R86" i="22" a="1"/>
  <c r="U12" i="22" a="1"/>
  <c r="S42" i="22" a="1"/>
  <c r="R36" i="22" a="1"/>
  <c r="R100" i="22" a="1"/>
  <c r="U112" i="22" a="1"/>
  <c r="S14" i="22" a="1"/>
  <c r="R76" i="22" a="1"/>
  <c r="S50" i="22" a="1"/>
  <c r="U99" i="22" a="1"/>
  <c r="T25" i="22" a="1"/>
  <c r="T113" i="22" a="1"/>
  <c r="R120" i="22" a="1"/>
  <c r="U102" i="22" a="1"/>
  <c r="U87" i="22" a="1"/>
  <c r="S43" i="22" a="1"/>
  <c r="T104" i="22" a="1"/>
  <c r="T20" i="22" a="1"/>
  <c r="R39" i="22" a="1"/>
  <c r="U65" i="22" a="1"/>
  <c r="U18" i="22" a="1"/>
  <c r="U45" i="22" a="1"/>
  <c r="T51" i="22" a="1"/>
  <c r="R99" i="22" a="1"/>
  <c r="T43" i="22" a="1"/>
  <c r="R14" i="22" a="1"/>
  <c r="U43" i="22" a="1"/>
  <c r="T11" i="22" a="1"/>
  <c r="R115" i="22" a="1"/>
  <c r="U73" i="24" a="1"/>
  <c r="S68" i="22" a="1"/>
  <c r="S102" i="22" a="1"/>
  <c r="R43" i="22" a="1"/>
  <c r="S120" i="22" a="1"/>
  <c r="U98" i="22" a="1"/>
  <c r="U68" i="22" a="1"/>
  <c r="V136" i="24" a="1"/>
  <c r="R83" i="22" a="1"/>
  <c r="T50" i="22" a="1"/>
  <c r="T84" i="22" a="1"/>
  <c r="S38" i="22" a="1"/>
  <c r="U26" i="22" a="1"/>
  <c r="T78" i="22" a="1"/>
  <c r="S32" i="22" a="1"/>
  <c r="R10" i="22" a="1"/>
  <c r="U35" i="22" a="1"/>
  <c r="R11" i="22" a="1"/>
  <c r="V121" i="24" a="1"/>
  <c r="T89" i="22" a="1"/>
  <c r="U133" i="22" a="1"/>
  <c r="R35" i="22" a="1"/>
  <c r="U89" i="22" a="1"/>
  <c r="T74" i="22" a="1"/>
  <c r="U38" i="22" a="1"/>
  <c r="S73" i="24" a="1"/>
  <c r="U104" i="22" a="1"/>
  <c r="R113" i="22" a="1"/>
  <c r="U82" i="22" a="1"/>
  <c r="R92" i="22" a="1"/>
  <c r="R190" i="22" a="1"/>
  <c r="U136" i="24" a="1"/>
  <c r="R69" i="22" a="1"/>
  <c r="R174" i="22" a="1"/>
  <c r="R65" i="22" a="1"/>
  <c r="T112" i="22" a="1"/>
  <c r="S18" i="22" a="1"/>
  <c r="U36" i="22" a="1"/>
  <c r="U88" i="22" a="1"/>
  <c r="T66" i="22" a="1"/>
  <c r="U33" i="22" a="1"/>
  <c r="R61" i="22" a="1"/>
  <c r="U81" i="22" a="1"/>
  <c r="U16" i="22" a="1"/>
  <c r="S44" i="22" a="1"/>
  <c r="T48" i="22" a="1"/>
  <c r="R185" i="22" a="1"/>
  <c r="R25" i="22" a="1"/>
  <c r="R98" i="22" a="1"/>
  <c r="T8" i="22" a="1"/>
  <c r="U44" i="22" a="1"/>
  <c r="S99" i="22" a="1"/>
  <c r="U10" i="22" a="1"/>
  <c r="S101" i="22" a="1"/>
  <c r="R55" i="22" a="1"/>
  <c r="U121" i="24" a="1"/>
  <c r="T75" i="22" a="1"/>
  <c r="R71" i="22" a="1"/>
  <c r="R18" i="22" a="1"/>
  <c r="U69" i="22" a="1"/>
  <c r="T101" i="22" a="1"/>
  <c r="T49" i="22" a="1"/>
  <c r="S96" i="24" a="1"/>
  <c r="T76" i="22" a="1"/>
  <c r="R155" i="22" a="1"/>
  <c r="U51" i="22" a="1"/>
  <c r="R42" i="22" a="1"/>
  <c r="R16" i="22" a="1"/>
  <c r="S34" i="22" a="1"/>
  <c r="U131" i="22" a="1"/>
  <c r="U46" i="22" a="1"/>
  <c r="U85" i="22" a="1"/>
  <c r="S9" i="22" a="1"/>
  <c r="U76" i="22" a="1"/>
  <c r="T21" i="22" a="1"/>
  <c r="U17" i="22" a="1"/>
  <c r="S8" i="22" a="1"/>
  <c r="R131" i="22" a="1"/>
  <c r="S46" i="22" a="1"/>
  <c r="S122" i="22" a="1"/>
  <c r="S15" i="22" a="1"/>
  <c r="T92" i="22" a="1"/>
  <c r="R81" i="22" a="1"/>
  <c r="T32" i="22" a="1"/>
  <c r="R68" i="22" a="1"/>
  <c r="T14" i="22" a="1"/>
  <c r="T121" i="24" a="1"/>
  <c r="R125" i="22" a="1"/>
  <c r="S86" i="22" a="1"/>
  <c r="T73" i="24" a="1"/>
  <c r="U122" i="22" a="1"/>
  <c r="U100" i="22" a="1"/>
  <c r="R166" i="22" a="1"/>
  <c r="R20" i="22" a="1"/>
  <c r="S49" i="22" a="1"/>
  <c r="U50" i="22" a="1"/>
  <c r="U86" i="22" a="1"/>
  <c r="T136" i="24" a="1"/>
  <c r="S91" i="22" a="1"/>
  <c r="T45" i="22" a="1"/>
  <c r="U92" i="22" a="1"/>
  <c r="T31" i="22" a="1"/>
  <c r="U37" i="22" a="1"/>
  <c r="U79" i="22" a="1"/>
  <c r="R124" i="22" a="1"/>
  <c r="T68" i="22" a="1"/>
  <c r="S75" i="22" a="1"/>
  <c r="T40" i="22" a="1"/>
  <c r="S12" i="22" a="1"/>
  <c r="R130" i="22" a="1"/>
  <c r="T18" i="22" a="1"/>
  <c r="T125" i="22" a="1"/>
  <c r="U27" i="22" a="1"/>
  <c r="T38" i="22" a="1"/>
  <c r="R78" i="22" a="1"/>
  <c r="S82" i="22" a="1"/>
  <c r="T16" i="22" a="1"/>
  <c r="U77" i="22" a="1"/>
  <c r="S77" i="22" a="1"/>
  <c r="T46" i="22" a="1"/>
  <c r="T133" i="22" a="1"/>
  <c r="R114" i="22" a="1"/>
  <c r="T114" i="22" a="1"/>
  <c r="R40" i="22" a="1"/>
  <c r="T83" i="22" a="1"/>
  <c r="T79" i="22" a="1"/>
  <c r="R32" i="22" a="1"/>
  <c r="T120" i="22" a="1"/>
  <c r="S41" i="22" a="1"/>
  <c r="S104" i="22" a="1"/>
  <c r="S112" i="22" a="1"/>
  <c r="S76" i="22" a="1"/>
  <c r="R33" i="22" a="1"/>
  <c r="R12" i="22" a="1"/>
  <c r="R191" i="22" a="1"/>
  <c r="U9" i="22" a="1"/>
  <c r="S136" i="24" a="1"/>
  <c r="S61" i="22" a="1"/>
  <c r="R90" i="22" a="1"/>
  <c r="S36" i="22" a="1"/>
  <c r="R57" i="22" a="1"/>
  <c r="S81" i="22" a="1"/>
  <c r="S21" i="22" a="1"/>
  <c r="R46" i="22" a="1"/>
  <c r="R15" i="22" a="1"/>
  <c r="S45" i="22" a="1"/>
  <c r="U42" i="22" a="1"/>
  <c r="U113" i="22" a="1"/>
  <c r="S92" i="22" a="1"/>
  <c r="U101" i="22" a="1"/>
  <c r="U70" i="22" a="1"/>
  <c r="U71" i="22" a="1"/>
  <c r="T99" i="22" a="1"/>
  <c r="T81" i="22" a="1"/>
  <c r="T71" i="22" a="1"/>
  <c r="V73" i="24" l="1"/>
  <c r="T121" i="24"/>
  <c r="S136" i="24"/>
  <c r="H136" i="24" s="1"/>
  <c r="T136" i="24"/>
  <c r="T96" i="24"/>
  <c r="S121" i="24"/>
  <c r="U73" i="24"/>
  <c r="U96" i="24"/>
  <c r="S96" i="24"/>
  <c r="V136" i="24"/>
  <c r="V96" i="24"/>
  <c r="U136" i="24"/>
  <c r="T73" i="24"/>
  <c r="V121" i="24"/>
  <c r="S73" i="24"/>
  <c r="U121" i="24"/>
  <c r="T9" i="22"/>
  <c r="T79" i="22"/>
  <c r="S49" i="22"/>
  <c r="T146" i="22"/>
  <c r="R49" i="22"/>
  <c r="U50" i="22"/>
  <c r="S21" i="22"/>
  <c r="R133" i="22"/>
  <c r="U123" i="22"/>
  <c r="U85" i="22"/>
  <c r="R146" i="22"/>
  <c r="R51" i="22"/>
  <c r="S92" i="22"/>
  <c r="T86" i="22"/>
  <c r="R112" i="22"/>
  <c r="T87" i="22"/>
  <c r="U66" i="22"/>
  <c r="T18" i="22"/>
  <c r="S48" i="22"/>
  <c r="R37" i="22"/>
  <c r="U40" i="22"/>
  <c r="U100" i="22"/>
  <c r="U71" i="22"/>
  <c r="U35" i="22"/>
  <c r="S77" i="22"/>
  <c r="R166" i="22"/>
  <c r="T34" i="22"/>
  <c r="S46" i="22"/>
  <c r="S124" i="22"/>
  <c r="S42" i="22"/>
  <c r="U33" i="22"/>
  <c r="T65" i="22"/>
  <c r="U48" i="22"/>
  <c r="U125" i="22"/>
  <c r="S17" i="22"/>
  <c r="R8" i="22"/>
  <c r="R87" i="22"/>
  <c r="S115" i="22"/>
  <c r="R91" i="22"/>
  <c r="T83" i="22"/>
  <c r="T10" i="22"/>
  <c r="U131" i="22"/>
  <c r="T120" i="22"/>
  <c r="T51" i="22"/>
  <c r="R30" i="22"/>
  <c r="S11" i="22"/>
  <c r="U91" i="22"/>
  <c r="S18" i="22"/>
  <c r="U76" i="22"/>
  <c r="S69" i="22"/>
  <c r="T113" i="22"/>
  <c r="S114" i="22"/>
  <c r="S98" i="22"/>
  <c r="T17" i="22"/>
  <c r="U122" i="22"/>
  <c r="R71" i="22"/>
  <c r="T39" i="22"/>
  <c r="U75" i="22"/>
  <c r="R89" i="22"/>
  <c r="T73" i="22"/>
  <c r="S73" i="22"/>
  <c r="S9" i="22"/>
  <c r="U99" i="22"/>
  <c r="R191" i="22"/>
  <c r="AA191" i="22" s="1"/>
  <c r="R124" i="22"/>
  <c r="T14" i="22"/>
  <c r="S39" i="22"/>
  <c r="U98" i="22"/>
  <c r="T101" i="22"/>
  <c r="U38" i="22"/>
  <c r="S40" i="22"/>
  <c r="T37" i="22"/>
  <c r="R77" i="22"/>
  <c r="T123" i="22"/>
  <c r="R34" i="22"/>
  <c r="S75" i="22"/>
  <c r="T69" i="22"/>
  <c r="R81" i="22"/>
  <c r="S34" i="22"/>
  <c r="T15" i="22"/>
  <c r="U14" i="22"/>
  <c r="T45" i="22"/>
  <c r="R27" i="22"/>
  <c r="R101" i="22"/>
  <c r="R161" i="22"/>
  <c r="T92" i="22"/>
  <c r="U69" i="22"/>
  <c r="T31" i="22"/>
  <c r="T40" i="22"/>
  <c r="U120" i="22"/>
  <c r="U51" i="22"/>
  <c r="U79" i="22"/>
  <c r="R131" i="22"/>
  <c r="S32" i="22"/>
  <c r="R122" i="22"/>
  <c r="U68" i="22"/>
  <c r="U83" i="22"/>
  <c r="S87" i="22"/>
  <c r="R83" i="22"/>
  <c r="U113" i="22"/>
  <c r="R38" i="22"/>
  <c r="R11" i="22"/>
  <c r="S66" i="22"/>
  <c r="R74" i="22"/>
  <c r="T48" i="22"/>
  <c r="S50" i="22"/>
  <c r="S81" i="22"/>
  <c r="T81" i="22"/>
  <c r="R111" i="22"/>
  <c r="R114" i="22"/>
  <c r="R44" i="22"/>
  <c r="T8" i="22"/>
  <c r="S43" i="22"/>
  <c r="R18" i="22"/>
  <c r="S85" i="22"/>
  <c r="U36" i="22"/>
  <c r="T33" i="22"/>
  <c r="S130" i="22"/>
  <c r="R69" i="22"/>
  <c r="U124" i="22"/>
  <c r="T46" i="22"/>
  <c r="R26" i="22"/>
  <c r="S104" i="22"/>
  <c r="T91" i="22"/>
  <c r="T130" i="22"/>
  <c r="S88" i="22"/>
  <c r="S37" i="22"/>
  <c r="S36" i="22"/>
  <c r="R36" i="22"/>
  <c r="U77" i="22"/>
  <c r="T114" i="22"/>
  <c r="R84" i="22"/>
  <c r="R168" i="22"/>
  <c r="T25" i="22"/>
  <c r="U34" i="22"/>
  <c r="T100" i="22"/>
  <c r="R120" i="22"/>
  <c r="S99" i="22"/>
  <c r="R20" i="22"/>
  <c r="R167" i="22"/>
  <c r="S33" i="22"/>
  <c r="R56" i="22"/>
  <c r="R92" i="22"/>
  <c r="S125" i="22"/>
  <c r="R25" i="22"/>
  <c r="S91" i="22"/>
  <c r="U27" i="22"/>
  <c r="U9" i="22"/>
  <c r="U78" i="22"/>
  <c r="R155" i="22"/>
  <c r="T35" i="22"/>
  <c r="T98" i="22"/>
  <c r="R61" i="22"/>
  <c r="T122" i="22"/>
  <c r="S120" i="22"/>
  <c r="R57" i="22"/>
  <c r="U111" i="22"/>
  <c r="R79" i="22"/>
  <c r="R43" i="22"/>
  <c r="T89" i="22"/>
  <c r="R17" i="22"/>
  <c r="T61" i="22"/>
  <c r="S83" i="22"/>
  <c r="R99" i="22"/>
  <c r="T76" i="22"/>
  <c r="R21" i="22"/>
  <c r="S84" i="22"/>
  <c r="T70" i="22"/>
  <c r="S102" i="22"/>
  <c r="U12" i="22"/>
  <c r="R66" i="22"/>
  <c r="S76" i="22"/>
  <c r="T68" i="22"/>
  <c r="T124" i="22"/>
  <c r="S38" i="22"/>
  <c r="R73" i="22"/>
  <c r="U26" i="22"/>
  <c r="R10" i="22"/>
  <c r="R86" i="22"/>
  <c r="R113" i="22"/>
  <c r="T104" i="22"/>
  <c r="T41" i="22"/>
  <c r="S35" i="22"/>
  <c r="S79" i="22"/>
  <c r="S70" i="22"/>
  <c r="U90" i="22"/>
  <c r="U87" i="22"/>
  <c r="U20" i="22"/>
  <c r="U88" i="22"/>
  <c r="U112" i="22"/>
  <c r="T102" i="22"/>
  <c r="T26" i="22"/>
  <c r="U102" i="22"/>
  <c r="U37" i="22"/>
  <c r="S65" i="22"/>
  <c r="T133" i="22"/>
  <c r="T131" i="22"/>
  <c r="T74" i="22"/>
  <c r="R65" i="22"/>
  <c r="S123" i="22"/>
  <c r="S26" i="22"/>
  <c r="T85" i="22"/>
  <c r="U146" i="22"/>
  <c r="R152" i="22"/>
  <c r="R185" i="22"/>
  <c r="T44" i="22"/>
  <c r="R85" i="22"/>
  <c r="T16" i="22"/>
  <c r="T111" i="22"/>
  <c r="R55" i="22"/>
  <c r="S100" i="22"/>
  <c r="U16" i="22"/>
  <c r="T42" i="22"/>
  <c r="S86" i="22"/>
  <c r="U89" i="22"/>
  <c r="T43" i="22"/>
  <c r="T88" i="22"/>
  <c r="S12" i="22"/>
  <c r="R12" i="22"/>
  <c r="R42" i="22"/>
  <c r="T66" i="22"/>
  <c r="R123" i="22"/>
  <c r="T99" i="22"/>
  <c r="T125" i="22"/>
  <c r="S44" i="22"/>
  <c r="R15" i="22"/>
  <c r="T12" i="22"/>
  <c r="R174" i="22"/>
  <c r="T27" i="22"/>
  <c r="S74" i="22"/>
  <c r="S113" i="22"/>
  <c r="R16" i="22"/>
  <c r="S82" i="22"/>
  <c r="U74" i="22"/>
  <c r="U25" i="22"/>
  <c r="R75" i="22"/>
  <c r="U44" i="22"/>
  <c r="T78" i="22"/>
  <c r="T50" i="22"/>
  <c r="T49" i="22"/>
  <c r="R102" i="22"/>
  <c r="U49" i="22"/>
  <c r="R31" i="22"/>
  <c r="R190" i="22"/>
  <c r="U86" i="22"/>
  <c r="U42" i="22"/>
  <c r="U21" i="22"/>
  <c r="U10" i="22"/>
  <c r="U30" i="22"/>
  <c r="U43" i="22"/>
  <c r="R125" i="22"/>
  <c r="S146" i="22"/>
  <c r="T90" i="22"/>
  <c r="S51" i="22"/>
  <c r="R88" i="22"/>
  <c r="R90" i="22"/>
  <c r="U101" i="22"/>
  <c r="U65" i="22"/>
  <c r="U45" i="22"/>
  <c r="S122" i="22"/>
  <c r="U8" i="22"/>
  <c r="S89" i="22"/>
  <c r="T77" i="22"/>
  <c r="S31" i="22"/>
  <c r="R50" i="22"/>
  <c r="U46" i="22"/>
  <c r="U92" i="22"/>
  <c r="R98" i="22"/>
  <c r="T30" i="22"/>
  <c r="S45" i="22"/>
  <c r="T71" i="22"/>
  <c r="R9" i="22"/>
  <c r="R154" i="22"/>
  <c r="U82" i="22"/>
  <c r="S16" i="22"/>
  <c r="U130" i="22"/>
  <c r="R46" i="22"/>
  <c r="T36" i="22"/>
  <c r="U114" i="22"/>
  <c r="U32" i="22"/>
  <c r="U104" i="22"/>
  <c r="U81" i="22"/>
  <c r="S101" i="22"/>
  <c r="T75" i="22"/>
  <c r="S61" i="22"/>
  <c r="S131" i="22"/>
  <c r="R130" i="22"/>
  <c r="T82" i="22"/>
  <c r="T20" i="22"/>
  <c r="R78" i="22"/>
  <c r="T11" i="22"/>
  <c r="U115" i="22"/>
  <c r="T84" i="22"/>
  <c r="R39" i="22"/>
  <c r="S14" i="22"/>
  <c r="U17" i="22"/>
  <c r="R48" i="22"/>
  <c r="S78" i="22"/>
  <c r="U70" i="22"/>
  <c r="R32" i="22"/>
  <c r="U84" i="22"/>
  <c r="S20" i="22"/>
  <c r="R104" i="22"/>
  <c r="R14" i="22"/>
  <c r="S71" i="22"/>
  <c r="S111" i="22"/>
  <c r="R82" i="22"/>
  <c r="T32" i="22"/>
  <c r="R115" i="22"/>
  <c r="R35" i="22"/>
  <c r="R100" i="22"/>
  <c r="U18" i="22"/>
  <c r="R68" i="22"/>
  <c r="U41" i="22"/>
  <c r="S8" i="22"/>
  <c r="R76" i="22"/>
  <c r="R45" i="22"/>
  <c r="R40" i="22"/>
  <c r="T38" i="22"/>
  <c r="R153" i="22"/>
  <c r="R41" i="22"/>
  <c r="U133" i="22"/>
  <c r="S25" i="22"/>
  <c r="U11" i="22"/>
  <c r="R33" i="22"/>
  <c r="T115" i="22"/>
  <c r="U15" i="22"/>
  <c r="U31" i="22"/>
  <c r="S68" i="22"/>
  <c r="S112" i="22"/>
  <c r="U39" i="22"/>
  <c r="S133" i="22"/>
  <c r="S15" i="22"/>
  <c r="U73" i="22"/>
  <c r="T21" i="22"/>
  <c r="R70" i="22"/>
  <c r="S10" i="22"/>
  <c r="S30" i="22"/>
  <c r="S90" i="22"/>
  <c r="U61" i="22"/>
  <c r="S27" i="22"/>
  <c r="T112" i="22"/>
  <c r="S41" i="22"/>
  <c r="AC9" i="20"/>
  <c r="J9" i="20"/>
  <c r="AC78" i="20"/>
  <c r="J78" i="20"/>
  <c r="AB48" i="20"/>
  <c r="I48" i="20"/>
  <c r="AC144" i="20"/>
  <c r="J144" i="20"/>
  <c r="AA48" i="20"/>
  <c r="H48" i="20"/>
  <c r="AD49" i="20"/>
  <c r="K49" i="20"/>
  <c r="AB21" i="20"/>
  <c r="I21" i="20"/>
  <c r="AA131" i="20"/>
  <c r="H131" i="20"/>
  <c r="AD121" i="20"/>
  <c r="K121" i="20"/>
  <c r="AD83" i="20"/>
  <c r="K83" i="20"/>
  <c r="AA144" i="20"/>
  <c r="H144" i="20"/>
  <c r="AA50" i="20"/>
  <c r="H50" i="20"/>
  <c r="AB90" i="20"/>
  <c r="I90" i="20"/>
  <c r="AC84" i="20"/>
  <c r="J84" i="20"/>
  <c r="AA110" i="20"/>
  <c r="H110" i="20"/>
  <c r="AC85" i="20"/>
  <c r="J85" i="20"/>
  <c r="AD65" i="20"/>
  <c r="K65" i="20"/>
  <c r="AC18" i="20"/>
  <c r="J18" i="20"/>
  <c r="AB47" i="20"/>
  <c r="I47" i="20"/>
  <c r="AA36" i="20"/>
  <c r="H36" i="20"/>
  <c r="AD39" i="20"/>
  <c r="K39" i="20"/>
  <c r="AB40" i="20"/>
  <c r="I40" i="20"/>
  <c r="AD98" i="20"/>
  <c r="K98" i="20"/>
  <c r="AD70" i="20"/>
  <c r="K70" i="20"/>
  <c r="AD34" i="20"/>
  <c r="K34" i="20"/>
  <c r="AB76" i="20"/>
  <c r="I76" i="20"/>
  <c r="AA164" i="20"/>
  <c r="I165" i="20"/>
  <c r="I168" i="20" s="1"/>
  <c r="AC33" i="20"/>
  <c r="J33" i="20"/>
  <c r="AB46" i="20"/>
  <c r="I46" i="20"/>
  <c r="AB122" i="20"/>
  <c r="I122" i="20"/>
  <c r="AB42" i="20"/>
  <c r="I42" i="20"/>
  <c r="AD32" i="20"/>
  <c r="K32" i="20"/>
  <c r="AC64" i="20"/>
  <c r="J64" i="20"/>
  <c r="AD47" i="20"/>
  <c r="K47" i="20"/>
  <c r="AD123" i="20"/>
  <c r="K123" i="20"/>
  <c r="AB17" i="20"/>
  <c r="I17" i="20"/>
  <c r="AA8" i="20"/>
  <c r="H8" i="20"/>
  <c r="AA85" i="20"/>
  <c r="H85" i="20"/>
  <c r="AB113" i="20"/>
  <c r="I113" i="20"/>
  <c r="AA89" i="20"/>
  <c r="H89" i="20"/>
  <c r="AC81" i="20"/>
  <c r="J81" i="20"/>
  <c r="AC10" i="20"/>
  <c r="J10" i="20"/>
  <c r="AD129" i="20"/>
  <c r="K129" i="20"/>
  <c r="AC118" i="20"/>
  <c r="J118" i="20"/>
  <c r="AC50" i="20"/>
  <c r="J50" i="20"/>
  <c r="AA29" i="20"/>
  <c r="H29" i="20"/>
  <c r="AB11" i="20"/>
  <c r="I11" i="20"/>
  <c r="AD89" i="20"/>
  <c r="K89" i="20"/>
  <c r="AB18" i="20"/>
  <c r="I18" i="20"/>
  <c r="AD75" i="20"/>
  <c r="K75" i="20"/>
  <c r="AB68" i="20"/>
  <c r="I68" i="20"/>
  <c r="AC111" i="20"/>
  <c r="J111" i="20"/>
  <c r="AB112" i="20"/>
  <c r="I112" i="20"/>
  <c r="AB96" i="20"/>
  <c r="I96" i="20"/>
  <c r="AC17" i="20"/>
  <c r="J17" i="20"/>
  <c r="AD120" i="20"/>
  <c r="K120" i="20"/>
  <c r="AA70" i="20"/>
  <c r="H70" i="20"/>
  <c r="AC38" i="20"/>
  <c r="J38" i="20"/>
  <c r="AD74" i="20"/>
  <c r="K74" i="20"/>
  <c r="AA87" i="20"/>
  <c r="H87" i="20"/>
  <c r="AC72" i="20"/>
  <c r="J72" i="20"/>
  <c r="AB72" i="20"/>
  <c r="I72" i="20"/>
  <c r="AB9" i="20"/>
  <c r="I9" i="20"/>
  <c r="AD97" i="20"/>
  <c r="K97" i="20"/>
  <c r="AA189" i="20"/>
  <c r="AA122" i="20"/>
  <c r="H122" i="20"/>
  <c r="AC14" i="20"/>
  <c r="J14" i="20"/>
  <c r="AB38" i="20"/>
  <c r="I38" i="20"/>
  <c r="AD96" i="20"/>
  <c r="K96" i="20"/>
  <c r="AC99" i="20"/>
  <c r="J99" i="20"/>
  <c r="AD37" i="20"/>
  <c r="K37" i="20"/>
  <c r="AB39" i="20"/>
  <c r="I39" i="20"/>
  <c r="AC36" i="20"/>
  <c r="J36" i="20"/>
  <c r="AA76" i="20"/>
  <c r="H76" i="20"/>
  <c r="AC121" i="20"/>
  <c r="J121" i="20"/>
  <c r="AA33" i="20"/>
  <c r="H33" i="20"/>
  <c r="AB74" i="20"/>
  <c r="I74" i="20"/>
  <c r="AC68" i="20"/>
  <c r="J68" i="20"/>
  <c r="AA79" i="20"/>
  <c r="H79" i="20"/>
  <c r="AB33" i="20"/>
  <c r="I33" i="20"/>
  <c r="AC15" i="20"/>
  <c r="J15" i="20"/>
  <c r="AD14" i="20"/>
  <c r="K14" i="20"/>
  <c r="AC45" i="20"/>
  <c r="J45" i="20"/>
  <c r="AA27" i="20"/>
  <c r="H27" i="20"/>
  <c r="AA99" i="20"/>
  <c r="H99" i="20"/>
  <c r="AA159" i="20"/>
  <c r="A161" i="20"/>
  <c r="AC90" i="20"/>
  <c r="J90" i="20"/>
  <c r="AD68" i="20"/>
  <c r="K68" i="20"/>
  <c r="AC30" i="20"/>
  <c r="J30" i="20"/>
  <c r="AC39" i="20"/>
  <c r="J39" i="20"/>
  <c r="AD118" i="20"/>
  <c r="K118" i="20"/>
  <c r="AD50" i="20"/>
  <c r="K50" i="20"/>
  <c r="AD78" i="20"/>
  <c r="K78" i="20"/>
  <c r="AA129" i="20"/>
  <c r="H129" i="20"/>
  <c r="AB31" i="20"/>
  <c r="I31" i="20"/>
  <c r="AA120" i="20"/>
  <c r="H120" i="20"/>
  <c r="AD67" i="20"/>
  <c r="K67" i="20"/>
  <c r="AD81" i="20"/>
  <c r="K81" i="20"/>
  <c r="AB85" i="20"/>
  <c r="I85" i="20"/>
  <c r="AA81" i="20"/>
  <c r="H81" i="20"/>
  <c r="AD111" i="20"/>
  <c r="K111" i="20"/>
  <c r="AC40" i="20"/>
  <c r="J40" i="20"/>
  <c r="AA37" i="20"/>
  <c r="H37" i="20"/>
  <c r="AA11" i="20"/>
  <c r="H11" i="20"/>
  <c r="AB65" i="20"/>
  <c r="I65" i="20"/>
  <c r="AA73" i="20"/>
  <c r="H73" i="20"/>
  <c r="AC47" i="20"/>
  <c r="J47" i="20"/>
  <c r="AB49" i="20"/>
  <c r="I49" i="20"/>
  <c r="AB79" i="20"/>
  <c r="I79" i="20"/>
  <c r="AC79" i="20"/>
  <c r="J79" i="20"/>
  <c r="AA109" i="20"/>
  <c r="H109" i="20"/>
  <c r="AA112" i="20"/>
  <c r="H112" i="20"/>
  <c r="AA44" i="20"/>
  <c r="H44" i="20"/>
  <c r="AC8" i="20"/>
  <c r="J8" i="20"/>
  <c r="AB43" i="20"/>
  <c r="I43" i="20"/>
  <c r="AA18" i="20"/>
  <c r="H18" i="20"/>
  <c r="AB83" i="20"/>
  <c r="I83" i="20"/>
  <c r="AD35" i="20"/>
  <c r="K35" i="20"/>
  <c r="AC32" i="20"/>
  <c r="J32" i="20"/>
  <c r="AB128" i="20"/>
  <c r="I128" i="20"/>
  <c r="AA68" i="20"/>
  <c r="H68" i="20"/>
  <c r="AD122" i="20"/>
  <c r="K122" i="20"/>
  <c r="J46" i="20"/>
  <c r="AC46" i="20"/>
  <c r="AA26" i="20"/>
  <c r="H26" i="20"/>
  <c r="AB102" i="20"/>
  <c r="I102" i="20"/>
  <c r="AC89" i="20"/>
  <c r="J89" i="20"/>
  <c r="AC128" i="20"/>
  <c r="J128" i="20"/>
  <c r="AB86" i="20"/>
  <c r="I86" i="20"/>
  <c r="AB36" i="20"/>
  <c r="I36" i="20"/>
  <c r="AB35" i="20"/>
  <c r="I35" i="20"/>
  <c r="AA35" i="20"/>
  <c r="H35" i="20"/>
  <c r="AD76" i="20"/>
  <c r="K76" i="20"/>
  <c r="AC112" i="20"/>
  <c r="J112" i="20"/>
  <c r="AA82" i="20"/>
  <c r="H82" i="20"/>
  <c r="AD40" i="20"/>
  <c r="K40" i="20"/>
  <c r="AA166" i="20"/>
  <c r="AC25" i="20"/>
  <c r="J25" i="20"/>
  <c r="AD33" i="20"/>
  <c r="K33" i="20"/>
  <c r="AC98" i="20"/>
  <c r="J98" i="20"/>
  <c r="AA118" i="20"/>
  <c r="H118" i="20"/>
  <c r="AB97" i="20"/>
  <c r="I97" i="20"/>
  <c r="AA20" i="20"/>
  <c r="H20" i="20"/>
  <c r="AA165" i="20"/>
  <c r="AB32" i="20"/>
  <c r="I32" i="20"/>
  <c r="AA55" i="20"/>
  <c r="H55" i="20"/>
  <c r="AA90" i="20"/>
  <c r="H90" i="20"/>
  <c r="AB123" i="20"/>
  <c r="I123" i="20"/>
  <c r="AA25" i="20"/>
  <c r="H25" i="20"/>
  <c r="AB89" i="20"/>
  <c r="I89" i="20"/>
  <c r="AD27" i="20"/>
  <c r="K27" i="20"/>
  <c r="AD9" i="20"/>
  <c r="K9" i="20"/>
  <c r="AD77" i="20"/>
  <c r="K77" i="20"/>
  <c r="AA153" i="20"/>
  <c r="C153" i="20"/>
  <c r="AC34" i="20"/>
  <c r="J34" i="20"/>
  <c r="AC96" i="20"/>
  <c r="J96" i="20"/>
  <c r="AA60" i="20"/>
  <c r="H60" i="20"/>
  <c r="AC120" i="20"/>
  <c r="J120" i="20"/>
  <c r="AB118" i="20"/>
  <c r="I118" i="20"/>
  <c r="AA56" i="20"/>
  <c r="H56" i="20"/>
  <c r="AD109" i="20"/>
  <c r="K109" i="20"/>
  <c r="AA78" i="20"/>
  <c r="H78" i="20"/>
  <c r="AA43" i="20"/>
  <c r="H43" i="20"/>
  <c r="AC87" i="20"/>
  <c r="J87" i="20"/>
  <c r="AA17" i="20"/>
  <c r="H17" i="20"/>
  <c r="AC60" i="20"/>
  <c r="J60" i="20"/>
  <c r="AB81" i="20"/>
  <c r="I81" i="20"/>
  <c r="AA97" i="20"/>
  <c r="H97" i="20"/>
  <c r="AC75" i="20"/>
  <c r="J75" i="20"/>
  <c r="AA21" i="20"/>
  <c r="H21" i="20"/>
  <c r="AB82" i="20"/>
  <c r="I82" i="20"/>
  <c r="AC69" i="20"/>
  <c r="J69" i="20"/>
  <c r="AB100" i="20"/>
  <c r="I100" i="20"/>
  <c r="AD12" i="20"/>
  <c r="K12" i="20"/>
  <c r="AA65" i="20"/>
  <c r="H65" i="20"/>
  <c r="AB75" i="20"/>
  <c r="I75" i="20"/>
  <c r="AC67" i="20"/>
  <c r="J67" i="20"/>
  <c r="AC122" i="20"/>
  <c r="J122" i="20"/>
  <c r="AB37" i="20"/>
  <c r="I37" i="20"/>
  <c r="AA72" i="20"/>
  <c r="H72" i="20"/>
  <c r="AD26" i="20"/>
  <c r="K26" i="20"/>
  <c r="AA10" i="20"/>
  <c r="H10" i="20"/>
  <c r="AA84" i="20"/>
  <c r="H84" i="20"/>
  <c r="AA111" i="20"/>
  <c r="H111" i="20"/>
  <c r="AC102" i="20"/>
  <c r="J102" i="20"/>
  <c r="AC41" i="20"/>
  <c r="J41" i="20"/>
  <c r="AB34" i="20"/>
  <c r="I34" i="20"/>
  <c r="AB78" i="20"/>
  <c r="I78" i="20"/>
  <c r="AB69" i="20"/>
  <c r="I69" i="20"/>
  <c r="AD88" i="20"/>
  <c r="K88" i="20"/>
  <c r="AD85" i="20"/>
  <c r="K85" i="20"/>
  <c r="AD20" i="20"/>
  <c r="K20" i="20"/>
  <c r="AD86" i="20"/>
  <c r="K86" i="20"/>
  <c r="AD110" i="20"/>
  <c r="K110" i="20"/>
  <c r="AC100" i="20"/>
  <c r="J100" i="20"/>
  <c r="AC26" i="20"/>
  <c r="J26" i="20"/>
  <c r="AD100" i="20"/>
  <c r="K100" i="20"/>
  <c r="AD36" i="20"/>
  <c r="K36" i="20"/>
  <c r="AB64" i="20"/>
  <c r="I64" i="20"/>
  <c r="AC131" i="20"/>
  <c r="J131" i="20"/>
  <c r="AC129" i="20"/>
  <c r="J129" i="20"/>
  <c r="AC73" i="20"/>
  <c r="J73" i="20"/>
  <c r="AA64" i="20"/>
  <c r="H64" i="20"/>
  <c r="AB121" i="20"/>
  <c r="I121" i="20"/>
  <c r="AB26" i="20"/>
  <c r="I26" i="20"/>
  <c r="AC83" i="20"/>
  <c r="J83" i="20"/>
  <c r="AD144" i="20"/>
  <c r="K144" i="20"/>
  <c r="AA150" i="20"/>
  <c r="C150" i="20"/>
  <c r="A182" i="20"/>
  <c r="AA183" i="20"/>
  <c r="AC44" i="20"/>
  <c r="J44" i="20"/>
  <c r="AA83" i="20"/>
  <c r="H83" i="20"/>
  <c r="AC16" i="20"/>
  <c r="J16" i="20"/>
  <c r="AC109" i="20"/>
  <c r="J109" i="20"/>
  <c r="AA54" i="20"/>
  <c r="H54" i="20"/>
  <c r="AB98" i="20"/>
  <c r="I98" i="20"/>
  <c r="AD16" i="20"/>
  <c r="K16" i="20"/>
  <c r="AC42" i="20"/>
  <c r="J42" i="20"/>
  <c r="AB84" i="20"/>
  <c r="I84" i="20"/>
  <c r="AD87" i="20"/>
  <c r="K87" i="20"/>
  <c r="AC43" i="20"/>
  <c r="J43" i="20"/>
  <c r="AC86" i="20"/>
  <c r="J86" i="20"/>
  <c r="AB12" i="20"/>
  <c r="I12" i="20"/>
  <c r="AA12" i="20"/>
  <c r="H12" i="20"/>
  <c r="AA42" i="20"/>
  <c r="H42" i="20"/>
  <c r="AC65" i="20"/>
  <c r="J65" i="20"/>
  <c r="AA121" i="20"/>
  <c r="H121" i="20"/>
  <c r="AC97" i="20"/>
  <c r="J97" i="20"/>
  <c r="AC123" i="20"/>
  <c r="J123" i="20"/>
  <c r="AB44" i="20"/>
  <c r="I44" i="20"/>
  <c r="AA15" i="20"/>
  <c r="H15" i="20"/>
  <c r="AC12" i="20"/>
  <c r="J12" i="20"/>
  <c r="AA172" i="20"/>
  <c r="I172" i="20"/>
  <c r="AC27" i="20"/>
  <c r="J27" i="20"/>
  <c r="AB73" i="20"/>
  <c r="I73" i="20"/>
  <c r="AB111" i="20"/>
  <c r="I111" i="20"/>
  <c r="AA16" i="20"/>
  <c r="H16" i="20"/>
  <c r="AB80" i="20"/>
  <c r="I80" i="20"/>
  <c r="AD73" i="20"/>
  <c r="K73" i="20"/>
  <c r="AD25" i="20"/>
  <c r="K25" i="20"/>
  <c r="AA74" i="20"/>
  <c r="H74" i="20"/>
  <c r="AD44" i="20"/>
  <c r="K44" i="20"/>
  <c r="AC77" i="20"/>
  <c r="J77" i="20"/>
  <c r="AC49" i="20"/>
  <c r="J49" i="20"/>
  <c r="AC48" i="20"/>
  <c r="J48" i="20"/>
  <c r="AA100" i="20"/>
  <c r="H100" i="20"/>
  <c r="AD48" i="20"/>
  <c r="K48" i="20"/>
  <c r="AA30" i="20"/>
  <c r="H30" i="20"/>
  <c r="AA188" i="20"/>
  <c r="B189" i="20"/>
  <c r="AD84" i="20"/>
  <c r="K84" i="20"/>
  <c r="AD42" i="20"/>
  <c r="K42" i="20"/>
  <c r="AD21" i="20"/>
  <c r="K21" i="20"/>
  <c r="AD10" i="20"/>
  <c r="K10" i="20"/>
  <c r="AD29" i="20"/>
  <c r="K29" i="20"/>
  <c r="AD43" i="20"/>
  <c r="K43" i="20"/>
  <c r="AA123" i="20"/>
  <c r="H123" i="20"/>
  <c r="AB144" i="20"/>
  <c r="I144" i="20"/>
  <c r="AC88" i="20"/>
  <c r="J88" i="20"/>
  <c r="AB50" i="20"/>
  <c r="I50" i="20"/>
  <c r="AA86" i="20"/>
  <c r="H86" i="20"/>
  <c r="AA88" i="20"/>
  <c r="H88" i="20"/>
  <c r="AD99" i="20"/>
  <c r="K99" i="20"/>
  <c r="AD64" i="20"/>
  <c r="K64" i="20"/>
  <c r="AD45" i="20"/>
  <c r="K45" i="20"/>
  <c r="AB120" i="20"/>
  <c r="I120" i="20"/>
  <c r="AD8" i="20"/>
  <c r="K8" i="20"/>
  <c r="AB87" i="20"/>
  <c r="I87" i="20"/>
  <c r="AC76" i="20"/>
  <c r="J76" i="20"/>
  <c r="AB30" i="20"/>
  <c r="I30" i="20"/>
  <c r="AA49" i="20"/>
  <c r="H49" i="20"/>
  <c r="K46" i="20"/>
  <c r="AD46" i="20"/>
  <c r="AD90" i="20"/>
  <c r="K90" i="20"/>
  <c r="AA96" i="20"/>
  <c r="H96" i="20"/>
  <c r="AC29" i="20"/>
  <c r="J29" i="20"/>
  <c r="AB45" i="20"/>
  <c r="I45" i="20"/>
  <c r="AC70" i="20"/>
  <c r="J70" i="20"/>
  <c r="AA9" i="20"/>
  <c r="H9" i="20"/>
  <c r="AA152" i="20"/>
  <c r="C152" i="20"/>
  <c r="AD80" i="20"/>
  <c r="K80" i="20"/>
  <c r="AB16" i="20"/>
  <c r="I16" i="20"/>
  <c r="AD128" i="20"/>
  <c r="K128" i="20"/>
  <c r="AA46" i="20"/>
  <c r="H46" i="20"/>
  <c r="AC35" i="20"/>
  <c r="J35" i="20"/>
  <c r="AA40" i="20"/>
  <c r="H40" i="20"/>
  <c r="AD112" i="20"/>
  <c r="K112" i="20"/>
  <c r="AD31" i="20"/>
  <c r="K31" i="20"/>
  <c r="AD102" i="20"/>
  <c r="K102" i="20"/>
  <c r="AD79" i="20"/>
  <c r="K79" i="20"/>
  <c r="AB99" i="20"/>
  <c r="I99" i="20"/>
  <c r="AC74" i="20"/>
  <c r="J74" i="20"/>
  <c r="AB60" i="20"/>
  <c r="I60" i="20"/>
  <c r="AB129" i="20"/>
  <c r="I129" i="20"/>
  <c r="AA128" i="20"/>
  <c r="H128" i="20"/>
  <c r="AC80" i="20"/>
  <c r="J80" i="20"/>
  <c r="AC20" i="20"/>
  <c r="J20" i="20"/>
  <c r="AA77" i="20"/>
  <c r="H77" i="20"/>
  <c r="AC11" i="20"/>
  <c r="J11" i="20"/>
  <c r="AD113" i="20"/>
  <c r="K113" i="20"/>
  <c r="AC82" i="20"/>
  <c r="J82" i="20"/>
  <c r="AA38" i="20"/>
  <c r="H38" i="20"/>
  <c r="AB14" i="20"/>
  <c r="I14" i="20"/>
  <c r="AD17" i="20"/>
  <c r="K17" i="20"/>
  <c r="AA47" i="20"/>
  <c r="H47" i="20"/>
  <c r="AB77" i="20"/>
  <c r="I77" i="20"/>
  <c r="AD69" i="20"/>
  <c r="K69" i="20"/>
  <c r="AA31" i="20"/>
  <c r="H31" i="20"/>
  <c r="AD82" i="20"/>
  <c r="K82" i="20"/>
  <c r="AB20" i="20"/>
  <c r="I20" i="20"/>
  <c r="AA102" i="20"/>
  <c r="H102" i="20"/>
  <c r="AA14" i="20"/>
  <c r="H14" i="20"/>
  <c r="AB70" i="20"/>
  <c r="I70" i="20"/>
  <c r="AB109" i="20"/>
  <c r="I109" i="20"/>
  <c r="AA80" i="20"/>
  <c r="H80" i="20"/>
  <c r="AC31" i="20"/>
  <c r="J31" i="20"/>
  <c r="AA113" i="20"/>
  <c r="H113" i="20"/>
  <c r="AA34" i="20"/>
  <c r="H34" i="20"/>
  <c r="AA98" i="20"/>
  <c r="H98" i="20"/>
  <c r="AD18" i="20"/>
  <c r="K18" i="20"/>
  <c r="AA67" i="20"/>
  <c r="H67" i="20"/>
  <c r="AD41" i="20"/>
  <c r="K41" i="20"/>
  <c r="AB8" i="20"/>
  <c r="I8" i="20"/>
  <c r="AA75" i="20"/>
  <c r="H75" i="20"/>
  <c r="AA45" i="20"/>
  <c r="H45" i="20"/>
  <c r="AA39" i="20"/>
  <c r="H39" i="20"/>
  <c r="AC37" i="20"/>
  <c r="J37" i="20"/>
  <c r="AA151" i="20"/>
  <c r="C151" i="20"/>
  <c r="AA41" i="20"/>
  <c r="H41" i="20"/>
  <c r="AD131" i="20"/>
  <c r="K131" i="20"/>
  <c r="AB25" i="20"/>
  <c r="I25" i="20"/>
  <c r="AD11" i="20"/>
  <c r="K11" i="20"/>
  <c r="AA32" i="20"/>
  <c r="H32" i="20"/>
  <c r="AC113" i="20"/>
  <c r="J113" i="20"/>
  <c r="AD15" i="20"/>
  <c r="K15" i="20"/>
  <c r="AD30" i="20"/>
  <c r="K30" i="20"/>
  <c r="AB67" i="20"/>
  <c r="I67" i="20"/>
  <c r="AB110" i="20"/>
  <c r="I110" i="20"/>
  <c r="AD38" i="20"/>
  <c r="K38" i="20"/>
  <c r="AB131" i="20"/>
  <c r="I131" i="20"/>
  <c r="AB15" i="20"/>
  <c r="I15" i="20"/>
  <c r="AD72" i="20"/>
  <c r="K72" i="20"/>
  <c r="AC21" i="20"/>
  <c r="J21" i="20"/>
  <c r="AA69" i="20"/>
  <c r="H69" i="20"/>
  <c r="AB10" i="20"/>
  <c r="I10" i="20"/>
  <c r="AB29" i="20"/>
  <c r="I29" i="20"/>
  <c r="AB88" i="20"/>
  <c r="I88" i="20"/>
  <c r="AD60" i="20"/>
  <c r="K60" i="20"/>
  <c r="AB27" i="20"/>
  <c r="I27" i="20"/>
  <c r="AC110" i="20"/>
  <c r="J110" i="20"/>
  <c r="AB41" i="20"/>
  <c r="I41" i="20"/>
  <c r="AB97" i="23"/>
  <c r="I97" i="23"/>
  <c r="AA97" i="23"/>
  <c r="H97" i="23"/>
  <c r="AC97" i="23"/>
  <c r="J97" i="23"/>
  <c r="AD97" i="23"/>
  <c r="K97" i="23"/>
  <c r="AA13" i="23"/>
  <c r="AD13" i="23"/>
  <c r="K13" i="23"/>
  <c r="AB13" i="23"/>
  <c r="I13" i="23"/>
  <c r="AC13" i="23"/>
  <c r="J13" i="23"/>
  <c r="K136" i="23"/>
  <c r="AD136" i="23"/>
  <c r="I136" i="23"/>
  <c r="AB136" i="23"/>
  <c r="J136" i="23"/>
  <c r="AC136" i="23"/>
  <c r="H136" i="23"/>
  <c r="AA136" i="23"/>
  <c r="J121" i="23"/>
  <c r="AC121" i="23"/>
  <c r="K121" i="23"/>
  <c r="AD121" i="23"/>
  <c r="H121" i="23"/>
  <c r="AA121" i="23"/>
  <c r="I121" i="23"/>
  <c r="AB121" i="23"/>
  <c r="K74" i="23"/>
  <c r="AD74" i="23"/>
  <c r="H74" i="23"/>
  <c r="AA74" i="23"/>
  <c r="J74" i="23"/>
  <c r="AC74" i="23"/>
  <c r="I74" i="23"/>
  <c r="AB74" i="23"/>
  <c r="B195" i="23"/>
  <c r="R68" i="23" a="1"/>
  <c r="R106" i="23" a="1"/>
  <c r="R129" i="23" a="1"/>
  <c r="T89" i="23" a="1"/>
  <c r="U90" i="23" a="1"/>
  <c r="S135" i="23" a="1"/>
  <c r="R46" i="23" a="1"/>
  <c r="S41" i="23" a="1"/>
  <c r="T16" i="23" a="1"/>
  <c r="S75" i="23" a="1"/>
  <c r="R45" i="23" a="1"/>
  <c r="T38" i="23" a="1"/>
  <c r="T92" i="23" a="1"/>
  <c r="R32" i="23" a="1"/>
  <c r="R41" i="23" a="1"/>
  <c r="S85" i="23" a="1"/>
  <c r="S12" i="23" a="1"/>
  <c r="R85" i="23" a="1"/>
  <c r="S67" i="23" a="1"/>
  <c r="S66" i="23" a="1"/>
  <c r="T104" i="23" a="1"/>
  <c r="U83" i="23" a="1"/>
  <c r="T50" i="23" a="1"/>
  <c r="S52" i="23" a="1"/>
  <c r="T17" i="23" a="1"/>
  <c r="R39" i="23" a="1"/>
  <c r="T22" i="23" a="1"/>
  <c r="U92" i="23" a="1"/>
  <c r="U39" i="23" a="1"/>
  <c r="U113" i="23" a="1"/>
  <c r="U73" i="23" a="1"/>
  <c r="R44" i="23" a="1"/>
  <c r="T77" i="23" a="1"/>
  <c r="U31" i="23" a="1"/>
  <c r="S44" i="23" a="1"/>
  <c r="U46" i="23" a="1"/>
  <c r="U41" i="23" a="1"/>
  <c r="U71" i="23" a="1"/>
  <c r="U35" i="23" a="1"/>
  <c r="U84" i="23" a="1"/>
  <c r="U91" i="23" a="1"/>
  <c r="T39" i="23" a="1"/>
  <c r="U150" i="23" a="1"/>
  <c r="R128" i="23" a="1"/>
  <c r="S123" i="23" a="1"/>
  <c r="U18" i="23" a="1"/>
  <c r="T8" i="23" a="1"/>
  <c r="S89" i="23" a="1"/>
  <c r="T129" i="23" a="1"/>
  <c r="T103" i="23" a="1"/>
  <c r="U45" i="23" a="1"/>
  <c r="S45" i="23" a="1"/>
  <c r="U68" i="23" a="1"/>
  <c r="S68" i="23" a="1"/>
  <c r="S116" i="23" a="1"/>
  <c r="T73" i="23" a="1"/>
  <c r="S83" i="23" a="1"/>
  <c r="R137" i="23" a="1"/>
  <c r="R117" i="23" a="1"/>
  <c r="S70" i="23" a="1"/>
  <c r="U72" i="23" a="1"/>
  <c r="U126" i="23" a="1"/>
  <c r="U67" i="23" a="1"/>
  <c r="R165" i="23" a="1"/>
  <c r="U101" i="23" a="1"/>
  <c r="R16" i="23" a="1"/>
  <c r="T128" i="23" a="1"/>
  <c r="S88" i="23" a="1"/>
  <c r="R21" i="23" a="1"/>
  <c r="T102" i="23" a="1"/>
  <c r="R40" i="23" a="1"/>
  <c r="S87" i="23" a="1"/>
  <c r="S31" i="23" a="1"/>
  <c r="U12" i="23" a="1"/>
  <c r="S94" i="23" a="1"/>
  <c r="R158" i="23" a="1"/>
  <c r="R159" i="23" a="1"/>
  <c r="U62" i="23" a="1"/>
  <c r="R73" i="23" a="1"/>
  <c r="T80" i="23" a="1"/>
  <c r="U127" i="23" a="1"/>
  <c r="R172" i="23" a="1"/>
  <c r="T115" i="23" a="1"/>
  <c r="S26" i="23" a="1"/>
  <c r="T126" i="23" a="1"/>
  <c r="T150" i="23" a="1"/>
  <c r="T91" i="23" a="1"/>
  <c r="S80" i="23" a="1"/>
  <c r="R100" i="23" a="1"/>
  <c r="S81" i="23" a="1"/>
  <c r="R127" i="23" a="1"/>
  <c r="T135" i="23" a="1"/>
  <c r="T85" i="23" a="1"/>
  <c r="T134" i="23" a="1"/>
  <c r="U103" i="23" a="1"/>
  <c r="R113" i="23" a="1"/>
  <c r="R171" i="23" a="1"/>
  <c r="T68" i="23" a="1"/>
  <c r="U104" i="23" a="1"/>
  <c r="T43" i="23" a="1"/>
  <c r="R75" i="23" a="1"/>
  <c r="R28" i="23" a="1"/>
  <c r="S92" i="23" a="1"/>
  <c r="S27" i="23" a="1"/>
  <c r="S38" i="23" a="1"/>
  <c r="S43" i="23" a="1"/>
  <c r="S17" i="23" a="1"/>
  <c r="U36" i="23" a="1"/>
  <c r="R67" i="23" a="1"/>
  <c r="T116" i="23" a="1"/>
  <c r="R79" i="23" a="1"/>
  <c r="U10" i="23" a="1"/>
  <c r="T26" i="23" a="1"/>
  <c r="T36" i="23" a="1"/>
  <c r="S137" i="23" a="1"/>
  <c r="R89" i="23" a="1"/>
  <c r="U100" i="23" a="1"/>
  <c r="S21" i="23" a="1"/>
  <c r="T101" i="23" a="1"/>
  <c r="S37" i="23" a="1"/>
  <c r="S72" i="23" a="1"/>
  <c r="S28" i="23" a="1"/>
  <c r="R52" i="23" a="1"/>
  <c r="R58" i="23" a="1"/>
  <c r="U28" i="23" a="1"/>
  <c r="S79" i="23" a="1"/>
  <c r="R86" i="23" a="1"/>
  <c r="U94" i="23" a="1"/>
  <c r="R189" i="23" a="1"/>
  <c r="T47" i="23" a="1"/>
  <c r="T88" i="23" a="1"/>
  <c r="U19" i="23" a="1"/>
  <c r="U17" i="23" a="1"/>
  <c r="R51" i="23" a="1"/>
  <c r="U21" i="23" a="1"/>
  <c r="T72" i="23" a="1"/>
  <c r="U8" i="23" a="1"/>
  <c r="R71" i="23" a="1"/>
  <c r="T35" i="23" a="1"/>
  <c r="R49" i="23" a="1"/>
  <c r="T78" i="23" a="1"/>
  <c r="T31" i="23" a="1"/>
  <c r="S16" i="23" a="1"/>
  <c r="R9" i="23" a="1"/>
  <c r="R88" i="23" a="1"/>
  <c r="U33" i="23" a="1"/>
  <c r="R43" i="23" a="1"/>
  <c r="S78" i="23" a="1"/>
  <c r="U123" i="23" a="1"/>
  <c r="R134" i="23" a="1"/>
  <c r="R72" i="23" a="1"/>
  <c r="T113" i="23" a="1"/>
  <c r="T28" i="23" a="1"/>
  <c r="R56" i="23" a="1"/>
  <c r="T40" i="23" a="1"/>
  <c r="T37" i="23" a="1"/>
  <c r="T10" i="23" a="1"/>
  <c r="S62" i="23" a="1"/>
  <c r="U134" i="23" a="1"/>
  <c r="T79" i="23" a="1"/>
  <c r="R87" i="23" a="1"/>
  <c r="U11" i="23" a="1"/>
  <c r="U40" i="23" a="1"/>
  <c r="U38" i="23" a="1"/>
  <c r="R57" i="23" a="1"/>
  <c r="S51" i="23" a="1"/>
  <c r="U44" i="23" a="1"/>
  <c r="S10" i="23" a="1"/>
  <c r="S40" i="23" a="1"/>
  <c r="R62" i="23" a="1"/>
  <c r="T44" i="23" a="1"/>
  <c r="U49" i="23" a="1"/>
  <c r="S128" i="23" a="1"/>
  <c r="T81" i="23" a="1"/>
  <c r="T12" i="23" a="1"/>
  <c r="T42" i="23" a="1"/>
  <c r="R178" i="23" a="1"/>
  <c r="U86" i="23" a="1"/>
  <c r="U89" i="23" a="1"/>
  <c r="R101" i="23" a="1"/>
  <c r="R27" i="23" a="1"/>
  <c r="R38" i="23" a="1"/>
  <c r="T127" i="23" a="1"/>
  <c r="S71" i="23" a="1"/>
  <c r="T49" i="23" a="1"/>
  <c r="R102" i="23" a="1"/>
  <c r="T100" i="23" a="1"/>
  <c r="T94" i="23" a="1"/>
  <c r="U117" i="23" a="1"/>
  <c r="R115" i="23" a="1"/>
  <c r="U102" i="23" a="1"/>
  <c r="T76" i="23" a="1"/>
  <c r="R50" i="23" a="1"/>
  <c r="T117" i="23" a="1"/>
  <c r="S73" i="23" a="1"/>
  <c r="U135" i="23" a="1"/>
  <c r="U88" i="23" a="1"/>
  <c r="U116" i="23" a="1"/>
  <c r="U43" i="23" a="1"/>
  <c r="U37" i="23" a="1"/>
  <c r="R11" i="23" a="1"/>
  <c r="R31" i="23" a="1"/>
  <c r="R80" i="23" a="1"/>
  <c r="U114" i="23" a="1"/>
  <c r="R34" i="23" a="1"/>
  <c r="S18" i="23" a="1"/>
  <c r="U22" i="23" a="1"/>
  <c r="S150" i="23" a="1"/>
  <c r="T71" i="23" a="1"/>
  <c r="T41" i="23" a="1"/>
  <c r="R42" i="23" a="1"/>
  <c r="R91" i="23" a="1"/>
  <c r="T21" i="23" a="1"/>
  <c r="U80" i="23" a="1"/>
  <c r="S91" i="23" a="1"/>
  <c r="R78" i="23" a="1"/>
  <c r="S113" i="23" a="1"/>
  <c r="S126" i="23" a="1"/>
  <c r="T66" i="23" a="1"/>
  <c r="T75" i="23" a="1"/>
  <c r="R66" i="23" a="1"/>
  <c r="T45" i="23" a="1"/>
  <c r="T34" i="23" a="1"/>
  <c r="S114" i="23" a="1"/>
  <c r="S100" i="23" a="1"/>
  <c r="R26" i="23" a="1"/>
  <c r="S76" i="23" a="1"/>
  <c r="S101" i="23" a="1"/>
  <c r="T9" i="23" a="1"/>
  <c r="T114" i="23" a="1"/>
  <c r="R10" i="23" a="1"/>
  <c r="R17" i="23" a="1"/>
  <c r="T52" i="23" a="1"/>
  <c r="S117" i="23" a="1"/>
  <c r="U34" i="23" a="1"/>
  <c r="S22" i="23" a="1"/>
  <c r="R126" i="23" a="1"/>
  <c r="U129" i="23" a="1"/>
  <c r="T86" i="23" a="1"/>
  <c r="S104" i="23" a="1"/>
  <c r="S49" i="23" a="1"/>
  <c r="T84" i="23" a="1"/>
  <c r="U77" i="23" a="1"/>
  <c r="U32" i="23" a="1"/>
  <c r="U75" i="23" a="1"/>
  <c r="U128" i="23" a="1"/>
  <c r="T90" i="23" a="1"/>
  <c r="S86" i="23" a="1"/>
  <c r="U26" i="23" a="1"/>
  <c r="S127" i="23" a="1"/>
  <c r="S90" i="23" a="1"/>
  <c r="T123" i="23" a="1"/>
  <c r="R135" i="23" a="1"/>
  <c r="U87" i="23" a="1"/>
  <c r="T67" i="23" a="1"/>
  <c r="T83" i="23" a="1"/>
  <c r="T106" i="23" a="1"/>
  <c r="R70" i="23" a="1"/>
  <c r="R123" i="23" a="1"/>
  <c r="R83" i="23" a="1"/>
  <c r="R104" i="23" a="1"/>
  <c r="T137" i="23" a="1"/>
  <c r="S103" i="23" a="1"/>
  <c r="T33" i="23" a="1"/>
  <c r="S46" i="23" a="1"/>
  <c r="R116" i="23" a="1"/>
  <c r="U42" i="23" a="1"/>
  <c r="R77" i="23" a="1"/>
  <c r="S129" i="23" a="1"/>
  <c r="R157" i="23" a="1"/>
  <c r="R12" i="23" a="1"/>
  <c r="T51" i="23" a="1"/>
  <c r="T11" i="23" a="1"/>
  <c r="U51" i="23" a="1"/>
  <c r="U16" i="23" a="1"/>
  <c r="R94" i="23" a="1"/>
  <c r="T70" i="23" a="1"/>
  <c r="U76" i="23" a="1"/>
  <c r="R22" i="23" a="1"/>
  <c r="T87" i="23" a="1"/>
  <c r="R35" i="23" a="1"/>
  <c r="S19" i="23" a="1"/>
  <c r="S39" i="23" a="1"/>
  <c r="U47" i="23" a="1"/>
  <c r="R81" i="23" a="1"/>
  <c r="R33" i="23" a="1"/>
  <c r="R114" i="23" a="1"/>
  <c r="S134" i="23" a="1"/>
  <c r="S11" i="23" a="1"/>
  <c r="R47" i="23" a="1"/>
  <c r="S35" i="23" a="1"/>
  <c r="S9" i="23" a="1"/>
  <c r="U79" i="23" a="1"/>
  <c r="T32" i="23" a="1"/>
  <c r="U137" i="23" a="1"/>
  <c r="U81" i="23" a="1"/>
  <c r="R156" i="23" a="1"/>
  <c r="S47" i="23" a="1"/>
  <c r="U52" i="23" a="1"/>
  <c r="R90" i="23" a="1"/>
  <c r="T62" i="23" a="1"/>
  <c r="T19" i="23" a="1"/>
  <c r="S84" i="23" a="1"/>
  <c r="U27" i="23" a="1"/>
  <c r="U50" i="23" a="1"/>
  <c r="S50" i="23" a="1"/>
  <c r="S34" i="23" a="1"/>
  <c r="S115" i="23" a="1"/>
  <c r="T46" i="23" a="1"/>
  <c r="S36" i="23" a="1"/>
  <c r="S77" i="23" a="1"/>
  <c r="R84" i="23" a="1"/>
  <c r="U78" i="23" a="1"/>
  <c r="U70" i="23" a="1"/>
  <c r="U66" i="23" a="1"/>
  <c r="S106" i="23" a="1"/>
  <c r="R37" i="23" a="1"/>
  <c r="T18" i="23" a="1"/>
  <c r="R76" i="23" a="1"/>
  <c r="R36" i="23" a="1"/>
  <c r="R92" i="23" a="1"/>
  <c r="R170" i="23" a="1"/>
  <c r="R19" i="23" a="1"/>
  <c r="R18" i="23" a="1"/>
  <c r="R103" i="23" a="1"/>
  <c r="U85" i="23" a="1"/>
  <c r="U106" i="23" a="1"/>
  <c r="S33" i="23" a="1"/>
  <c r="T27" i="23" a="1"/>
  <c r="U115" i="23" a="1"/>
  <c r="S102" i="23" a="1"/>
  <c r="S8" i="23" a="1"/>
  <c r="R150" i="23" a="1"/>
  <c r="R8" i="23" a="1"/>
  <c r="S32" i="23" a="1"/>
  <c r="U9" i="23" a="1"/>
  <c r="S42" i="23" a="1"/>
  <c r="AD96" i="24" l="1"/>
  <c r="AB121" i="24"/>
  <c r="I96" i="24"/>
  <c r="I136" i="24"/>
  <c r="AB136" i="24"/>
  <c r="AD121" i="24"/>
  <c r="AC121" i="24"/>
  <c r="J136" i="24"/>
  <c r="W73" i="24"/>
  <c r="H96" i="24"/>
  <c r="AE136" i="24"/>
  <c r="W136" i="24"/>
  <c r="AE121" i="24"/>
  <c r="W121" i="24"/>
  <c r="AE96" i="24"/>
  <c r="W96" i="24"/>
  <c r="AD136" i="24"/>
  <c r="H121" i="24"/>
  <c r="I121" i="24"/>
  <c r="J121" i="24"/>
  <c r="AC136" i="24"/>
  <c r="J96" i="24"/>
  <c r="AC96" i="24"/>
  <c r="K96" i="24"/>
  <c r="AC73" i="24"/>
  <c r="I73" i="24"/>
  <c r="J73" i="24"/>
  <c r="AD73" i="24"/>
  <c r="K121" i="24"/>
  <c r="AB96" i="24"/>
  <c r="K136" i="24"/>
  <c r="AB73" i="24"/>
  <c r="H73" i="24"/>
  <c r="K73" i="24"/>
  <c r="AE73" i="24"/>
  <c r="R72" i="23"/>
  <c r="U32" i="23"/>
  <c r="R157" i="23"/>
  <c r="U19" i="23"/>
  <c r="R16" i="23"/>
  <c r="T84" i="23"/>
  <c r="U33" i="23"/>
  <c r="R9" i="23"/>
  <c r="S32" i="23"/>
  <c r="R92" i="23"/>
  <c r="U10" i="23"/>
  <c r="T50" i="23"/>
  <c r="R18" i="23"/>
  <c r="T129" i="23"/>
  <c r="T44" i="23"/>
  <c r="T18" i="23"/>
  <c r="S127" i="23"/>
  <c r="T27" i="23"/>
  <c r="S81" i="23"/>
  <c r="R75" i="23"/>
  <c r="T72" i="23"/>
  <c r="T91" i="23"/>
  <c r="T100" i="23"/>
  <c r="S129" i="23"/>
  <c r="T102" i="23"/>
  <c r="S37" i="23"/>
  <c r="U128" i="23"/>
  <c r="T8" i="23"/>
  <c r="R76" i="23"/>
  <c r="U70" i="23"/>
  <c r="T32" i="23"/>
  <c r="T17" i="23"/>
  <c r="T38" i="23"/>
  <c r="R73" i="23"/>
  <c r="S19" i="23"/>
  <c r="T85" i="23"/>
  <c r="T66" i="23"/>
  <c r="U36" i="23"/>
  <c r="T89" i="23"/>
  <c r="R137" i="23"/>
  <c r="U43" i="23"/>
  <c r="R83" i="23"/>
  <c r="S90" i="23"/>
  <c r="T114" i="23"/>
  <c r="U75" i="23"/>
  <c r="T117" i="23"/>
  <c r="R41" i="23"/>
  <c r="R36" i="23"/>
  <c r="R40" i="23"/>
  <c r="S135" i="23"/>
  <c r="T37" i="23"/>
  <c r="S46" i="23"/>
  <c r="S91" i="23"/>
  <c r="S52" i="23"/>
  <c r="T80" i="23"/>
  <c r="S76" i="23"/>
  <c r="R127" i="23"/>
  <c r="T45" i="23"/>
  <c r="T76" i="23"/>
  <c r="U114" i="23"/>
  <c r="T42" i="23"/>
  <c r="T128" i="23"/>
  <c r="R22" i="23"/>
  <c r="R81" i="23"/>
  <c r="R159" i="23"/>
  <c r="R57" i="23"/>
  <c r="T26" i="23"/>
  <c r="S134" i="23"/>
  <c r="R116" i="23"/>
  <c r="T94" i="23"/>
  <c r="R11" i="23"/>
  <c r="S21" i="23"/>
  <c r="S88" i="23"/>
  <c r="S33" i="23"/>
  <c r="S42" i="23"/>
  <c r="T22" i="23"/>
  <c r="U17" i="23"/>
  <c r="T39" i="23"/>
  <c r="R102" i="23"/>
  <c r="R106" i="23"/>
  <c r="S16" i="23"/>
  <c r="R134" i="23"/>
  <c r="U116" i="23"/>
  <c r="T73" i="23"/>
  <c r="T79" i="23"/>
  <c r="R90" i="23"/>
  <c r="U22" i="23"/>
  <c r="T51" i="23"/>
  <c r="S115" i="23"/>
  <c r="T101" i="23"/>
  <c r="U91" i="23"/>
  <c r="R87" i="23"/>
  <c r="R66" i="23"/>
  <c r="T104" i="23"/>
  <c r="S36" i="23"/>
  <c r="S39" i="23"/>
  <c r="S86" i="23"/>
  <c r="R44" i="23"/>
  <c r="T36" i="23"/>
  <c r="R94" i="23"/>
  <c r="U35" i="23"/>
  <c r="S38" i="23"/>
  <c r="R71" i="23"/>
  <c r="R45" i="23"/>
  <c r="S68" i="23"/>
  <c r="R126" i="23"/>
  <c r="U71" i="23"/>
  <c r="S35" i="23"/>
  <c r="S41" i="23"/>
  <c r="U101" i="23"/>
  <c r="U126" i="23"/>
  <c r="U67" i="23"/>
  <c r="R67" i="23"/>
  <c r="U34" i="23"/>
  <c r="U73" i="23"/>
  <c r="R114" i="23"/>
  <c r="S22" i="23"/>
  <c r="U39" i="23"/>
  <c r="S9" i="23"/>
  <c r="S11" i="23"/>
  <c r="S117" i="23"/>
  <c r="S43" i="23"/>
  <c r="U102" i="23"/>
  <c r="T88" i="23"/>
  <c r="U51" i="23"/>
  <c r="S28" i="23"/>
  <c r="S17" i="23"/>
  <c r="R34" i="23"/>
  <c r="R46" i="23"/>
  <c r="R117" i="23"/>
  <c r="U86" i="23"/>
  <c r="T86" i="23"/>
  <c r="S62" i="23"/>
  <c r="R47" i="23"/>
  <c r="T31" i="23"/>
  <c r="U8" i="23"/>
  <c r="T92" i="23"/>
  <c r="U88" i="23"/>
  <c r="U45" i="23"/>
  <c r="T28" i="23"/>
  <c r="T68" i="23"/>
  <c r="T43" i="23"/>
  <c r="R189" i="23"/>
  <c r="T135" i="23"/>
  <c r="U90" i="23"/>
  <c r="T106" i="23"/>
  <c r="T70" i="23"/>
  <c r="T78" i="23"/>
  <c r="U113" i="23"/>
  <c r="U80" i="23"/>
  <c r="S34" i="23"/>
  <c r="R172" i="23"/>
  <c r="T134" i="23"/>
  <c r="T34" i="23"/>
  <c r="R113" i="23"/>
  <c r="R39" i="23"/>
  <c r="R135" i="23"/>
  <c r="R165" i="23"/>
  <c r="T71" i="23"/>
  <c r="T103" i="23"/>
  <c r="S75" i="23"/>
  <c r="S100" i="23"/>
  <c r="R31" i="23"/>
  <c r="R89" i="23"/>
  <c r="S128" i="23"/>
  <c r="U41" i="23"/>
  <c r="S94" i="23"/>
  <c r="R50" i="23"/>
  <c r="U62" i="23"/>
  <c r="S137" i="23"/>
  <c r="U11" i="23"/>
  <c r="R78" i="23"/>
  <c r="T33" i="23"/>
  <c r="R33" i="23"/>
  <c r="U117" i="23"/>
  <c r="T77" i="23"/>
  <c r="U134" i="23"/>
  <c r="R100" i="23"/>
  <c r="S126" i="23"/>
  <c r="S150" i="23"/>
  <c r="R77" i="23"/>
  <c r="R178" i="23"/>
  <c r="R43" i="23"/>
  <c r="U18" i="23"/>
  <c r="R156" i="23"/>
  <c r="T137" i="23"/>
  <c r="U21" i="23"/>
  <c r="R115" i="23"/>
  <c r="S78" i="23"/>
  <c r="R101" i="23"/>
  <c r="R58" i="23"/>
  <c r="U9" i="23"/>
  <c r="R171" i="23"/>
  <c r="R86" i="23"/>
  <c r="T67" i="23"/>
  <c r="U37" i="23"/>
  <c r="T83" i="23"/>
  <c r="U115" i="23"/>
  <c r="U81" i="23"/>
  <c r="R103" i="23"/>
  <c r="S77" i="23"/>
  <c r="U100" i="23"/>
  <c r="T75" i="23"/>
  <c r="S116" i="23"/>
  <c r="T52" i="23"/>
  <c r="R8" i="23"/>
  <c r="S47" i="23"/>
  <c r="R38" i="23"/>
  <c r="R52" i="23"/>
  <c r="T150" i="23"/>
  <c r="S92" i="23"/>
  <c r="U40" i="23"/>
  <c r="S26" i="23"/>
  <c r="S8" i="23"/>
  <c r="R84" i="23"/>
  <c r="U72" i="23"/>
  <c r="T11" i="23"/>
  <c r="S103" i="23"/>
  <c r="S18" i="23"/>
  <c r="U94" i="23"/>
  <c r="U46" i="23"/>
  <c r="R129" i="23"/>
  <c r="R32" i="23"/>
  <c r="U26" i="23"/>
  <c r="T12" i="23"/>
  <c r="R12" i="23"/>
  <c r="S102" i="23"/>
  <c r="U150" i="23"/>
  <c r="S66" i="23"/>
  <c r="U89" i="23"/>
  <c r="R88" i="23"/>
  <c r="R68" i="23"/>
  <c r="S85" i="23"/>
  <c r="S123" i="23"/>
  <c r="U28" i="23"/>
  <c r="R21" i="23"/>
  <c r="T116" i="23"/>
  <c r="S106" i="23"/>
  <c r="S87" i="23"/>
  <c r="S83" i="23"/>
  <c r="R85" i="23"/>
  <c r="U52" i="23"/>
  <c r="R28" i="23"/>
  <c r="R35" i="23"/>
  <c r="S40" i="23"/>
  <c r="R91" i="23"/>
  <c r="T115" i="23"/>
  <c r="T123" i="23"/>
  <c r="T35" i="23"/>
  <c r="S49" i="23"/>
  <c r="R150" i="23"/>
  <c r="S50" i="23"/>
  <c r="S31" i="23"/>
  <c r="S114" i="23"/>
  <c r="U137" i="23"/>
  <c r="U42" i="23"/>
  <c r="S113" i="23"/>
  <c r="S80" i="23"/>
  <c r="R80" i="23"/>
  <c r="U83" i="23"/>
  <c r="U84" i="23"/>
  <c r="U47" i="23"/>
  <c r="U66" i="23"/>
  <c r="U44" i="23"/>
  <c r="U50" i="23"/>
  <c r="U76" i="23"/>
  <c r="R17" i="23"/>
  <c r="S12" i="23"/>
  <c r="R56" i="23"/>
  <c r="T87" i="23"/>
  <c r="U38" i="23"/>
  <c r="U92" i="23"/>
  <c r="R10" i="23"/>
  <c r="U12" i="23"/>
  <c r="T62" i="23"/>
  <c r="T126" i="23"/>
  <c r="S67" i="23"/>
  <c r="S101" i="23"/>
  <c r="U79" i="23"/>
  <c r="R27" i="23"/>
  <c r="R19" i="23"/>
  <c r="S51" i="23"/>
  <c r="S89" i="23"/>
  <c r="U123" i="23"/>
  <c r="T46" i="23"/>
  <c r="T127" i="23"/>
  <c r="T16" i="23"/>
  <c r="U77" i="23"/>
  <c r="S71" i="23"/>
  <c r="U135" i="23"/>
  <c r="U129" i="23"/>
  <c r="R170" i="23"/>
  <c r="T19" i="23"/>
  <c r="U87" i="23"/>
  <c r="T81" i="23"/>
  <c r="S10" i="23"/>
  <c r="S70" i="23"/>
  <c r="R42" i="23"/>
  <c r="R70" i="23"/>
  <c r="S73" i="23"/>
  <c r="R49" i="23"/>
  <c r="T21" i="23"/>
  <c r="U106" i="23"/>
  <c r="R158" i="23"/>
  <c r="R51" i="23"/>
  <c r="U103" i="23"/>
  <c r="U31" i="23"/>
  <c r="R104" i="23"/>
  <c r="S84" i="23"/>
  <c r="S45" i="23"/>
  <c r="T90" i="23"/>
  <c r="T113" i="23"/>
  <c r="S27" i="23"/>
  <c r="U104" i="23"/>
  <c r="S72" i="23"/>
  <c r="U27" i="23"/>
  <c r="S104" i="23"/>
  <c r="R62" i="23"/>
  <c r="R26" i="23"/>
  <c r="R123" i="23"/>
  <c r="R37" i="23"/>
  <c r="T47" i="23"/>
  <c r="S44" i="23"/>
  <c r="T49" i="23"/>
  <c r="U85" i="23"/>
  <c r="T41" i="23"/>
  <c r="U16" i="23"/>
  <c r="R79" i="23"/>
  <c r="R128" i="23"/>
  <c r="T40" i="23"/>
  <c r="U78" i="23"/>
  <c r="T10" i="23"/>
  <c r="U49" i="23"/>
  <c r="S79" i="23"/>
  <c r="U68" i="23"/>
  <c r="U127" i="23"/>
  <c r="T9" i="23"/>
  <c r="AA70" i="22"/>
  <c r="H70" i="22"/>
  <c r="AD31" i="22"/>
  <c r="K31" i="22"/>
  <c r="AA153" i="22"/>
  <c r="C153" i="22"/>
  <c r="AD18" i="22"/>
  <c r="K18" i="22"/>
  <c r="AA14" i="22"/>
  <c r="H14" i="22"/>
  <c r="K17" i="22"/>
  <c r="AD17" i="22"/>
  <c r="AC82" i="22"/>
  <c r="J82" i="22"/>
  <c r="AD32" i="22"/>
  <c r="K32" i="22"/>
  <c r="AA9" i="22"/>
  <c r="H9" i="22"/>
  <c r="AB31" i="22"/>
  <c r="I31" i="22"/>
  <c r="AA90" i="22"/>
  <c r="H90" i="22"/>
  <c r="AD10" i="22"/>
  <c r="K10" i="22"/>
  <c r="AC49" i="22"/>
  <c r="J49" i="22"/>
  <c r="AA16" i="22"/>
  <c r="H16" i="22"/>
  <c r="AC125" i="22"/>
  <c r="J125" i="22"/>
  <c r="AC43" i="22"/>
  <c r="J43" i="22"/>
  <c r="AC16" i="22"/>
  <c r="J16" i="22"/>
  <c r="AB123" i="22"/>
  <c r="I123" i="22"/>
  <c r="AC26" i="22"/>
  <c r="J26" i="22"/>
  <c r="AB79" i="22"/>
  <c r="I79" i="22"/>
  <c r="AA73" i="22"/>
  <c r="H73" i="22"/>
  <c r="AC70" i="22"/>
  <c r="J70" i="22"/>
  <c r="AC89" i="22"/>
  <c r="J89" i="22"/>
  <c r="AC98" i="22"/>
  <c r="J98" i="22"/>
  <c r="AB125" i="22"/>
  <c r="I125" i="22"/>
  <c r="AC100" i="22"/>
  <c r="J100" i="22"/>
  <c r="AB36" i="22"/>
  <c r="I36" i="22"/>
  <c r="AD124" i="22"/>
  <c r="K124" i="22"/>
  <c r="AC8" i="22"/>
  <c r="J8" i="22"/>
  <c r="AA74" i="22"/>
  <c r="H74" i="22"/>
  <c r="AD68" i="22"/>
  <c r="K68" i="22"/>
  <c r="AC31" i="22"/>
  <c r="J31" i="22"/>
  <c r="AC15" i="22"/>
  <c r="J15" i="22"/>
  <c r="AC37" i="22"/>
  <c r="J37" i="22"/>
  <c r="AA71" i="22"/>
  <c r="H71" i="22"/>
  <c r="AB18" i="22"/>
  <c r="I18" i="22"/>
  <c r="AC83" i="22"/>
  <c r="J83" i="22"/>
  <c r="AC65" i="22"/>
  <c r="J65" i="22"/>
  <c r="AD35" i="22"/>
  <c r="K35" i="22"/>
  <c r="AC87" i="22"/>
  <c r="J87" i="22"/>
  <c r="AA133" i="22"/>
  <c r="H133" i="22"/>
  <c r="AD42" i="22"/>
  <c r="K42" i="22"/>
  <c r="AA81" i="22"/>
  <c r="H81" i="22"/>
  <c r="AB88" i="22"/>
  <c r="I88" i="22"/>
  <c r="AC112" i="22"/>
  <c r="J112" i="22"/>
  <c r="AD73" i="22"/>
  <c r="K73" i="22"/>
  <c r="AC115" i="22"/>
  <c r="J115" i="22"/>
  <c r="AA40" i="22"/>
  <c r="H40" i="22"/>
  <c r="AA35" i="22"/>
  <c r="H35" i="22"/>
  <c r="AA39" i="22"/>
  <c r="H39" i="22"/>
  <c r="AB131" i="22"/>
  <c r="I131" i="22"/>
  <c r="AC36" i="22"/>
  <c r="J36" i="22"/>
  <c r="AB45" i="22"/>
  <c r="I45" i="22"/>
  <c r="AB89" i="22"/>
  <c r="I89" i="22"/>
  <c r="AB51" i="22"/>
  <c r="I51" i="22"/>
  <c r="AC78" i="22"/>
  <c r="J78" i="22"/>
  <c r="AB74" i="22"/>
  <c r="I74" i="22"/>
  <c r="AA123" i="22"/>
  <c r="H123" i="22"/>
  <c r="AC44" i="22"/>
  <c r="J44" i="22"/>
  <c r="AC74" i="22"/>
  <c r="J74" i="22"/>
  <c r="AD112" i="22"/>
  <c r="K112" i="22"/>
  <c r="AC41" i="22"/>
  <c r="J41" i="22"/>
  <c r="AC124" i="22"/>
  <c r="J124" i="22"/>
  <c r="AA21" i="22"/>
  <c r="H21" i="22"/>
  <c r="AA79" i="22"/>
  <c r="H79" i="22"/>
  <c r="AA155" i="22"/>
  <c r="C155" i="22"/>
  <c r="AA56" i="22"/>
  <c r="H56" i="22"/>
  <c r="AC25" i="22"/>
  <c r="J25" i="22"/>
  <c r="AB130" i="22"/>
  <c r="I130" i="22"/>
  <c r="AA114" i="22"/>
  <c r="H114" i="22"/>
  <c r="AC92" i="22"/>
  <c r="J92" i="22"/>
  <c r="AA11" i="22"/>
  <c r="H11" i="22"/>
  <c r="AB20" i="22"/>
  <c r="I20" i="22"/>
  <c r="AB86" i="22"/>
  <c r="I86" i="22"/>
  <c r="AB32" i="22"/>
  <c r="I32" i="22"/>
  <c r="AB41" i="22"/>
  <c r="I41" i="22"/>
  <c r="AC21" i="22"/>
  <c r="J21" i="22"/>
  <c r="AD15" i="22"/>
  <c r="K15" i="22"/>
  <c r="AC38" i="22"/>
  <c r="J38" i="22"/>
  <c r="AA100" i="22"/>
  <c r="H100" i="22"/>
  <c r="AA104" i="22"/>
  <c r="H104" i="22"/>
  <c r="AB14" i="22"/>
  <c r="I14" i="22"/>
  <c r="AA130" i="22"/>
  <c r="H130" i="22"/>
  <c r="AD114" i="22"/>
  <c r="K114" i="22"/>
  <c r="AC71" i="22"/>
  <c r="J71" i="22"/>
  <c r="AC77" i="22"/>
  <c r="J77" i="22"/>
  <c r="AA88" i="22"/>
  <c r="H88" i="22"/>
  <c r="AD21" i="22"/>
  <c r="K21" i="22"/>
  <c r="AC50" i="22"/>
  <c r="J50" i="22"/>
  <c r="AB113" i="22"/>
  <c r="I113" i="22"/>
  <c r="AC99" i="22"/>
  <c r="J99" i="22"/>
  <c r="AD89" i="22"/>
  <c r="K89" i="22"/>
  <c r="AA85" i="22"/>
  <c r="H85" i="22"/>
  <c r="AA65" i="22"/>
  <c r="H65" i="22"/>
  <c r="AC102" i="22"/>
  <c r="J102" i="22"/>
  <c r="AB35" i="22"/>
  <c r="I35" i="22"/>
  <c r="AB38" i="22"/>
  <c r="I38" i="22"/>
  <c r="AB84" i="22"/>
  <c r="I84" i="22"/>
  <c r="AA43" i="22"/>
  <c r="H43" i="22"/>
  <c r="AC35" i="22"/>
  <c r="J35" i="22"/>
  <c r="AA92" i="22"/>
  <c r="H92" i="22"/>
  <c r="AD34" i="22"/>
  <c r="K34" i="22"/>
  <c r="AB37" i="22"/>
  <c r="I37" i="22"/>
  <c r="AA69" i="22"/>
  <c r="H69" i="22"/>
  <c r="AA44" i="22"/>
  <c r="H44" i="22"/>
  <c r="AB66" i="22"/>
  <c r="I66" i="22"/>
  <c r="AA122" i="22"/>
  <c r="H122" i="22"/>
  <c r="AD69" i="22"/>
  <c r="K69" i="22"/>
  <c r="AB34" i="22"/>
  <c r="I34" i="22"/>
  <c r="AB40" i="22"/>
  <c r="I40" i="22"/>
  <c r="AD99" i="22"/>
  <c r="K99" i="22"/>
  <c r="AD122" i="22"/>
  <c r="K122" i="22"/>
  <c r="K91" i="22"/>
  <c r="AD91" i="22"/>
  <c r="H91" i="22"/>
  <c r="AA91" i="22"/>
  <c r="AD33" i="22"/>
  <c r="K33" i="22"/>
  <c r="AD71" i="22"/>
  <c r="K71" i="22"/>
  <c r="AA112" i="22"/>
  <c r="H112" i="22"/>
  <c r="AB21" i="22"/>
  <c r="I21" i="22"/>
  <c r="AD38" i="22"/>
  <c r="K38" i="22"/>
  <c r="AB9" i="22"/>
  <c r="I9" i="22"/>
  <c r="J17" i="22"/>
  <c r="AC17" i="22"/>
  <c r="AB11" i="22"/>
  <c r="I11" i="22"/>
  <c r="AB115" i="22"/>
  <c r="I115" i="22"/>
  <c r="AB42" i="22"/>
  <c r="I42" i="22"/>
  <c r="AD100" i="22"/>
  <c r="K100" i="22"/>
  <c r="AC86" i="22"/>
  <c r="J86" i="22"/>
  <c r="AD50" i="22"/>
  <c r="K50" i="22"/>
  <c r="AB27" i="22"/>
  <c r="I27" i="22"/>
  <c r="AB15" i="22"/>
  <c r="I15" i="22"/>
  <c r="AA33" i="22"/>
  <c r="H33" i="22"/>
  <c r="AA45" i="22"/>
  <c r="H45" i="22"/>
  <c r="AA115" i="22"/>
  <c r="H115" i="22"/>
  <c r="AD84" i="22"/>
  <c r="K84" i="22"/>
  <c r="AC84" i="22"/>
  <c r="J84" i="22"/>
  <c r="AB61" i="22"/>
  <c r="I61" i="22"/>
  <c r="AA46" i="22"/>
  <c r="H46" i="22"/>
  <c r="J30" i="22"/>
  <c r="AC30" i="22"/>
  <c r="AD8" i="22"/>
  <c r="K8" i="22"/>
  <c r="AC90" i="22"/>
  <c r="J90" i="22"/>
  <c r="AD86" i="22"/>
  <c r="K86" i="22"/>
  <c r="AD44" i="22"/>
  <c r="K44" i="22"/>
  <c r="AC27" i="22"/>
  <c r="J27" i="22"/>
  <c r="AC66" i="22"/>
  <c r="J66" i="22"/>
  <c r="AC42" i="22"/>
  <c r="J42" i="22"/>
  <c r="A184" i="22"/>
  <c r="AA185" i="22"/>
  <c r="AC131" i="22"/>
  <c r="J131" i="22"/>
  <c r="AD88" i="22"/>
  <c r="K88" i="22"/>
  <c r="AC104" i="22"/>
  <c r="J104" i="22"/>
  <c r="AC68" i="22"/>
  <c r="J68" i="22"/>
  <c r="AC76" i="22"/>
  <c r="J76" i="22"/>
  <c r="AD111" i="22"/>
  <c r="K111" i="22"/>
  <c r="AD78" i="22"/>
  <c r="K78" i="22"/>
  <c r="AB33" i="22"/>
  <c r="I33" i="22"/>
  <c r="AA168" i="22"/>
  <c r="AC130" i="22"/>
  <c r="J130" i="22"/>
  <c r="AC33" i="22"/>
  <c r="J33" i="22"/>
  <c r="AA111" i="22"/>
  <c r="H111" i="22"/>
  <c r="AA38" i="22"/>
  <c r="H38" i="22"/>
  <c r="AA131" i="22"/>
  <c r="H131" i="22"/>
  <c r="AA161" i="22"/>
  <c r="A163" i="22"/>
  <c r="AC69" i="22"/>
  <c r="J69" i="22"/>
  <c r="AC101" i="22"/>
  <c r="J101" i="22"/>
  <c r="AB73" i="22"/>
  <c r="I73" i="22"/>
  <c r="AB98" i="22"/>
  <c r="I98" i="22"/>
  <c r="AA30" i="22"/>
  <c r="H30" i="22"/>
  <c r="AA87" i="22"/>
  <c r="H87" i="22"/>
  <c r="AB124" i="22"/>
  <c r="I124" i="22"/>
  <c r="AD40" i="22"/>
  <c r="K40" i="22"/>
  <c r="AB92" i="22"/>
  <c r="I92" i="22"/>
  <c r="AA49" i="22"/>
  <c r="H49" i="22"/>
  <c r="AD61" i="22"/>
  <c r="K61" i="22"/>
  <c r="AB133" i="22"/>
  <c r="I133" i="22"/>
  <c r="AD11" i="22"/>
  <c r="K11" i="22"/>
  <c r="AA76" i="22"/>
  <c r="H76" i="22"/>
  <c r="AC32" i="22"/>
  <c r="J32" i="22"/>
  <c r="AA32" i="22"/>
  <c r="H32" i="22"/>
  <c r="AD115" i="22"/>
  <c r="K115" i="22"/>
  <c r="AC75" i="22"/>
  <c r="J75" i="22"/>
  <c r="AD130" i="22"/>
  <c r="K130" i="22"/>
  <c r="AA98" i="22"/>
  <c r="H98" i="22"/>
  <c r="AB122" i="22"/>
  <c r="I122" i="22"/>
  <c r="AB146" i="22"/>
  <c r="I146" i="22"/>
  <c r="AA190" i="22"/>
  <c r="B191" i="22"/>
  <c r="AA75" i="22"/>
  <c r="H75" i="22"/>
  <c r="AA174" i="22"/>
  <c r="I174" i="22"/>
  <c r="AA42" i="22"/>
  <c r="H42" i="22"/>
  <c r="AD16" i="22"/>
  <c r="K16" i="22"/>
  <c r="AA152" i="22"/>
  <c r="C152" i="22"/>
  <c r="AC133" i="22"/>
  <c r="J133" i="22"/>
  <c r="AD20" i="22"/>
  <c r="K20" i="22"/>
  <c r="AA113" i="22"/>
  <c r="H113" i="22"/>
  <c r="AB76" i="22"/>
  <c r="I76" i="22"/>
  <c r="AA99" i="22"/>
  <c r="H99" i="22"/>
  <c r="AA57" i="22"/>
  <c r="H57" i="22"/>
  <c r="AD9" i="22"/>
  <c r="K9" i="22"/>
  <c r="AA167" i="22"/>
  <c r="AA84" i="22"/>
  <c r="H84" i="22"/>
  <c r="AC91" i="22"/>
  <c r="J91" i="22"/>
  <c r="AD36" i="22"/>
  <c r="K36" i="22"/>
  <c r="AC81" i="22"/>
  <c r="J81" i="22"/>
  <c r="AD113" i="22"/>
  <c r="K113" i="22"/>
  <c r="AD79" i="22"/>
  <c r="K79" i="22"/>
  <c r="AA101" i="22"/>
  <c r="H101" i="22"/>
  <c r="AB75" i="22"/>
  <c r="I75" i="22"/>
  <c r="AD98" i="22"/>
  <c r="K98" i="22"/>
  <c r="AC73" i="22"/>
  <c r="J73" i="22"/>
  <c r="AB114" i="22"/>
  <c r="I114" i="22"/>
  <c r="AC51" i="22"/>
  <c r="J51" i="22"/>
  <c r="AA8" i="22"/>
  <c r="H8" i="22"/>
  <c r="AB46" i="22"/>
  <c r="I46" i="22"/>
  <c r="AA37" i="22"/>
  <c r="H37" i="22"/>
  <c r="AA51" i="22"/>
  <c r="H51" i="22"/>
  <c r="AC146" i="22"/>
  <c r="J146" i="22"/>
  <c r="AB90" i="22"/>
  <c r="I90" i="22"/>
  <c r="AD39" i="22"/>
  <c r="K39" i="22"/>
  <c r="AB25" i="22"/>
  <c r="I25" i="22"/>
  <c r="AB8" i="22"/>
  <c r="I8" i="22"/>
  <c r="AA82" i="22"/>
  <c r="H82" i="22"/>
  <c r="AD70" i="22"/>
  <c r="K70" i="22"/>
  <c r="AC11" i="22"/>
  <c r="J11" i="22"/>
  <c r="AB101" i="22"/>
  <c r="I101" i="22"/>
  <c r="AB16" i="22"/>
  <c r="I16" i="22"/>
  <c r="AD92" i="22"/>
  <c r="K92" i="22"/>
  <c r="AD45" i="22"/>
  <c r="K45" i="22"/>
  <c r="AA125" i="22"/>
  <c r="H125" i="22"/>
  <c r="AA31" i="22"/>
  <c r="H31" i="22"/>
  <c r="AD25" i="22"/>
  <c r="K25" i="22"/>
  <c r="AC12" i="22"/>
  <c r="J12" i="22"/>
  <c r="AA12" i="22"/>
  <c r="H12" i="22"/>
  <c r="AB100" i="22"/>
  <c r="I100" i="22"/>
  <c r="AD146" i="22"/>
  <c r="K146" i="22"/>
  <c r="AB65" i="22"/>
  <c r="I65" i="22"/>
  <c r="AD87" i="22"/>
  <c r="K87" i="22"/>
  <c r="AA86" i="22"/>
  <c r="H86" i="22"/>
  <c r="AA66" i="22"/>
  <c r="H66" i="22"/>
  <c r="AB83" i="22"/>
  <c r="I83" i="22"/>
  <c r="AB120" i="22"/>
  <c r="I120" i="22"/>
  <c r="AD27" i="22"/>
  <c r="K27" i="22"/>
  <c r="AA20" i="22"/>
  <c r="H20" i="22"/>
  <c r="AC114" i="22"/>
  <c r="J114" i="22"/>
  <c r="AB104" i="22"/>
  <c r="I104" i="22"/>
  <c r="AB85" i="22"/>
  <c r="I85" i="22"/>
  <c r="AB81" i="22"/>
  <c r="I81" i="22"/>
  <c r="AA83" i="22"/>
  <c r="H83" i="22"/>
  <c r="AD51" i="22"/>
  <c r="K51" i="22"/>
  <c r="AA27" i="22"/>
  <c r="H27" i="22"/>
  <c r="AA34" i="22"/>
  <c r="H34" i="22"/>
  <c r="AB39" i="22"/>
  <c r="I39" i="22"/>
  <c r="AA89" i="22"/>
  <c r="H89" i="22"/>
  <c r="AC113" i="22"/>
  <c r="J113" i="22"/>
  <c r="AC120" i="22"/>
  <c r="J120" i="22"/>
  <c r="AB17" i="22"/>
  <c r="I17" i="22"/>
  <c r="AC34" i="22"/>
  <c r="J34" i="22"/>
  <c r="AB48" i="22"/>
  <c r="I48" i="22"/>
  <c r="AA146" i="22"/>
  <c r="H146" i="22"/>
  <c r="AB49" i="22"/>
  <c r="I49" i="22"/>
  <c r="I30" i="22"/>
  <c r="AB30" i="22"/>
  <c r="AB112" i="22"/>
  <c r="I112" i="22"/>
  <c r="AD133" i="22"/>
  <c r="K133" i="22"/>
  <c r="AD41" i="22"/>
  <c r="K41" i="22"/>
  <c r="AB111" i="22"/>
  <c r="I111" i="22"/>
  <c r="AB78" i="22"/>
  <c r="I78" i="22"/>
  <c r="AA78" i="22"/>
  <c r="H78" i="22"/>
  <c r="AD81" i="22"/>
  <c r="K81" i="22"/>
  <c r="AD82" i="22"/>
  <c r="K82" i="22"/>
  <c r="AD46" i="22"/>
  <c r="K46" i="22"/>
  <c r="AD65" i="22"/>
  <c r="K65" i="22"/>
  <c r="AD43" i="22"/>
  <c r="K43" i="22"/>
  <c r="AD49" i="22"/>
  <c r="K49" i="22"/>
  <c r="AD74" i="22"/>
  <c r="K74" i="22"/>
  <c r="AA15" i="22"/>
  <c r="H15" i="22"/>
  <c r="AB12" i="22"/>
  <c r="I12" i="22"/>
  <c r="AA55" i="22"/>
  <c r="H55" i="22"/>
  <c r="AC85" i="22"/>
  <c r="J85" i="22"/>
  <c r="AD37" i="22"/>
  <c r="K37" i="22"/>
  <c r="AD90" i="22"/>
  <c r="K90" i="22"/>
  <c r="AA10" i="22"/>
  <c r="H10" i="22"/>
  <c r="AD12" i="22"/>
  <c r="K12" i="22"/>
  <c r="AC61" i="22"/>
  <c r="J61" i="22"/>
  <c r="AC122" i="22"/>
  <c r="J122" i="22"/>
  <c r="AB91" i="22"/>
  <c r="I91" i="22"/>
  <c r="AB99" i="22"/>
  <c r="I99" i="22"/>
  <c r="AD77" i="22"/>
  <c r="K77" i="22"/>
  <c r="AA26" i="22"/>
  <c r="H26" i="22"/>
  <c r="AA18" i="22"/>
  <c r="H18" i="22"/>
  <c r="AB50" i="22"/>
  <c r="I50" i="22"/>
  <c r="AB87" i="22"/>
  <c r="I87" i="22"/>
  <c r="AD120" i="22"/>
  <c r="K120" i="22"/>
  <c r="AC45" i="22"/>
  <c r="J45" i="22"/>
  <c r="AC123" i="22"/>
  <c r="J123" i="22"/>
  <c r="AC14" i="22"/>
  <c r="J14" i="22"/>
  <c r="AD75" i="22"/>
  <c r="K75" i="22"/>
  <c r="AB69" i="22"/>
  <c r="I69" i="22"/>
  <c r="AD131" i="22"/>
  <c r="K131" i="22"/>
  <c r="AD125" i="22"/>
  <c r="K125" i="22"/>
  <c r="AA166" i="22"/>
  <c r="I167" i="22"/>
  <c r="I170" i="22" s="1"/>
  <c r="AC18" i="22"/>
  <c r="J18" i="22"/>
  <c r="AD85" i="22"/>
  <c r="K85" i="22"/>
  <c r="AC79" i="22"/>
  <c r="J79" i="22"/>
  <c r="AB10" i="22"/>
  <c r="I10" i="22"/>
  <c r="AB68" i="22"/>
  <c r="I68" i="22"/>
  <c r="AA41" i="22"/>
  <c r="H41" i="22"/>
  <c r="AA68" i="22"/>
  <c r="H68" i="22"/>
  <c r="AB71" i="22"/>
  <c r="I71" i="22"/>
  <c r="AA48" i="22"/>
  <c r="H48" i="22"/>
  <c r="AC20" i="22"/>
  <c r="J20" i="22"/>
  <c r="AD104" i="22"/>
  <c r="K104" i="22"/>
  <c r="AA154" i="22"/>
  <c r="C154" i="22"/>
  <c r="AA50" i="22"/>
  <c r="H50" i="22"/>
  <c r="AD101" i="22"/>
  <c r="K101" i="22"/>
  <c r="AD30" i="22"/>
  <c r="K30" i="22"/>
  <c r="AA102" i="22"/>
  <c r="H102" i="22"/>
  <c r="AB82" i="22"/>
  <c r="I82" i="22"/>
  <c r="AB44" i="22"/>
  <c r="I44" i="22"/>
  <c r="AC88" i="22"/>
  <c r="J88" i="22"/>
  <c r="AC111" i="22"/>
  <c r="J111" i="22"/>
  <c r="AB26" i="22"/>
  <c r="I26" i="22"/>
  <c r="AD102" i="22"/>
  <c r="K102" i="22"/>
  <c r="AB70" i="22"/>
  <c r="I70" i="22"/>
  <c r="AD26" i="22"/>
  <c r="K26" i="22"/>
  <c r="AB102" i="22"/>
  <c r="I102" i="22"/>
  <c r="AA17" i="22"/>
  <c r="H17" i="22"/>
  <c r="AA61" i="22"/>
  <c r="H61" i="22"/>
  <c r="AA25" i="22"/>
  <c r="H25" i="22"/>
  <c r="AA120" i="22"/>
  <c r="H120" i="22"/>
  <c r="AA36" i="22"/>
  <c r="H36" i="22"/>
  <c r="AC46" i="22"/>
  <c r="J46" i="22"/>
  <c r="AB43" i="22"/>
  <c r="I43" i="22"/>
  <c r="AC48" i="22"/>
  <c r="J48" i="22"/>
  <c r="AD83" i="22"/>
  <c r="K83" i="22"/>
  <c r="AC40" i="22"/>
  <c r="J40" i="22"/>
  <c r="AD14" i="22"/>
  <c r="K14" i="22"/>
  <c r="AA77" i="22"/>
  <c r="H77" i="22"/>
  <c r="AA124" i="22"/>
  <c r="H124" i="22"/>
  <c r="AC39" i="22"/>
  <c r="J39" i="22"/>
  <c r="AD76" i="22"/>
  <c r="K76" i="22"/>
  <c r="AC10" i="22"/>
  <c r="J10" i="22"/>
  <c r="AD48" i="22"/>
  <c r="K48" i="22"/>
  <c r="AB77" i="22"/>
  <c r="I77" i="22"/>
  <c r="AD66" i="22"/>
  <c r="K66" i="22"/>
  <c r="AD123" i="22"/>
  <c r="K123" i="22"/>
  <c r="AC9" i="22"/>
  <c r="J9" i="22"/>
  <c r="T88" i="24" a="1"/>
  <c r="T37" i="24" a="1"/>
  <c r="S172" i="24" a="1"/>
  <c r="U135" i="24" a="1"/>
  <c r="V134" i="24" a="1"/>
  <c r="S12" i="24" a="1"/>
  <c r="U100" i="24" a="1"/>
  <c r="U45" i="24" a="1"/>
  <c r="T79" i="24" a="1"/>
  <c r="U128" i="24" a="1"/>
  <c r="V66" i="24" a="1"/>
  <c r="T27" i="24" a="1"/>
  <c r="T43" i="24" a="1"/>
  <c r="U50" i="24" a="1"/>
  <c r="V128" i="24" a="1"/>
  <c r="T46" i="24" a="1"/>
  <c r="U12" i="24" a="1"/>
  <c r="V135" i="24" a="1"/>
  <c r="U114" i="24" a="1"/>
  <c r="V35" i="24" a="1"/>
  <c r="V37" i="24" a="1"/>
  <c r="T129" i="24" a="1"/>
  <c r="V44" i="24" a="1"/>
  <c r="S87" i="24" a="1"/>
  <c r="U91" i="24" a="1"/>
  <c r="S106" i="24" a="1"/>
  <c r="U103" i="24" a="1"/>
  <c r="S49" i="24" a="1"/>
  <c r="T35" i="24" a="1"/>
  <c r="S93" i="24" a="1"/>
  <c r="T93" i="24" a="1"/>
  <c r="U69" i="24" a="1"/>
  <c r="S85" i="24" a="1"/>
  <c r="T41" i="24" a="1"/>
  <c r="S55" i="24" a="1"/>
  <c r="T8" i="24" a="1"/>
  <c r="T91" i="24" a="1"/>
  <c r="T67" i="24" a="1"/>
  <c r="U21" i="24" a="1"/>
  <c r="S76" i="24" a="1"/>
  <c r="T84" i="24" a="1"/>
  <c r="U44" i="24" a="1"/>
  <c r="S170" i="24" a="1"/>
  <c r="U40" i="24" a="1"/>
  <c r="V67" i="24" a="1"/>
  <c r="S22" i="24" a="1"/>
  <c r="V21" i="24" a="1"/>
  <c r="S10" i="24" a="1"/>
  <c r="S150" i="24" a="1"/>
  <c r="U17" i="24" a="1"/>
  <c r="S16" i="24" a="1"/>
  <c r="T102" i="24" a="1"/>
  <c r="T48" i="24" a="1"/>
  <c r="V102" i="24" a="1"/>
  <c r="T40" i="24" a="1"/>
  <c r="T49" i="24" a="1"/>
  <c r="V91" i="24" a="1"/>
  <c r="V104" i="24" a="1"/>
  <c r="T70" i="24" a="1"/>
  <c r="V50" i="24" a="1"/>
  <c r="V12" i="24" a="1"/>
  <c r="S100" i="24" a="1"/>
  <c r="T82" i="24" a="1"/>
  <c r="U32" i="24" a="1"/>
  <c r="V27" i="24" a="1"/>
  <c r="S66" i="24" a="1"/>
  <c r="U35" i="24" a="1"/>
  <c r="T117" i="24" a="1"/>
  <c r="V85" i="24" a="1"/>
  <c r="V88" i="24" a="1"/>
  <c r="U117" i="24" a="1"/>
  <c r="U78" i="24" a="1"/>
  <c r="U65" i="24" a="1"/>
  <c r="V90" i="24" a="1"/>
  <c r="S127" i="24" a="1"/>
  <c r="S27" i="24" a="1"/>
  <c r="U84" i="24" a="1"/>
  <c r="T74" i="24" a="1"/>
  <c r="T123" i="24" a="1"/>
  <c r="V87" i="24" a="1"/>
  <c r="S71" i="24" a="1"/>
  <c r="S157" i="24" a="1"/>
  <c r="S80" i="24" a="1"/>
  <c r="V93" i="24" a="1"/>
  <c r="U16" i="24" a="1"/>
  <c r="S74" i="24" a="1"/>
  <c r="T34" i="24" a="1"/>
  <c r="V74" i="24" a="1"/>
  <c r="U89" i="24" a="1"/>
  <c r="S36" i="24" a="1"/>
  <c r="U66" i="24" a="1"/>
  <c r="S84" i="24" a="1"/>
  <c r="T77" i="24" a="1"/>
  <c r="V150" i="24" a="1"/>
  <c r="U104" i="24" a="1"/>
  <c r="S129" i="24" a="1"/>
  <c r="T137" i="24" a="1"/>
  <c r="S26" i="24" a="1"/>
  <c r="S89" i="24" a="1"/>
  <c r="V83" i="24" a="1"/>
  <c r="V22" i="24" a="1"/>
  <c r="S46" i="24" a="1"/>
  <c r="V116" i="24" a="1"/>
  <c r="V70" i="24" a="1"/>
  <c r="V89" i="24" a="1"/>
  <c r="S101" i="24" a="1"/>
  <c r="U43" i="24" a="1"/>
  <c r="U27" i="24" a="1"/>
  <c r="T45" i="24" a="1"/>
  <c r="S18" i="24" a="1"/>
  <c r="U129" i="24" a="1"/>
  <c r="U9" i="24" a="1"/>
  <c r="T66" i="24" a="1"/>
  <c r="T89" i="24" a="1"/>
  <c r="T36" i="24" a="1"/>
  <c r="V43" i="24" a="1"/>
  <c r="S19" i="24" a="1"/>
  <c r="V45" i="24" a="1"/>
  <c r="U19" i="24" a="1"/>
  <c r="T42" i="24" a="1"/>
  <c r="S128" i="24" a="1"/>
  <c r="T128" i="24" a="1"/>
  <c r="T83" i="24" a="1"/>
  <c r="T31" i="24" a="1"/>
  <c r="V75" i="24" a="1"/>
  <c r="S31" i="24" a="1"/>
  <c r="T126" i="24" a="1"/>
  <c r="V48" i="24" a="1"/>
  <c r="V36" i="24" a="1"/>
  <c r="U85" i="24" a="1"/>
  <c r="S37" i="24" a="1"/>
  <c r="T32" i="24" a="1"/>
  <c r="U33" i="24" a="1"/>
  <c r="S79" i="24" a="1"/>
  <c r="T103" i="24" a="1"/>
  <c r="V28" i="24" a="1"/>
  <c r="V17" i="24" a="1"/>
  <c r="S83" i="24" a="1"/>
  <c r="T26" i="24" a="1"/>
  <c r="V41" i="24" a="1"/>
  <c r="T115" i="24" a="1"/>
  <c r="T71" i="24" a="1"/>
  <c r="S40" i="24" a="1"/>
  <c r="U67" i="24" a="1"/>
  <c r="T86" i="24" a="1"/>
  <c r="U22" i="24" a="1"/>
  <c r="V32" i="24" a="1"/>
  <c r="S61" i="24" a="1"/>
  <c r="V65" i="24" a="1"/>
  <c r="S57" i="24" a="1"/>
  <c r="S116" i="24" a="1"/>
  <c r="S134" i="24" a="1"/>
  <c r="T28" i="24" a="1"/>
  <c r="U46" i="24" a="1"/>
  <c r="S82" i="24" a="1"/>
  <c r="V115" i="24" a="1"/>
  <c r="S88" i="24" a="1"/>
  <c r="T17" i="24" a="1"/>
  <c r="S33" i="24" a="1"/>
  <c r="S21" i="24" a="1"/>
  <c r="T116" i="24" a="1"/>
  <c r="V26" i="24" a="1"/>
  <c r="V78" i="24" a="1"/>
  <c r="V84" i="24" a="1"/>
  <c r="T113" i="24" a="1"/>
  <c r="T85" i="24" a="1"/>
  <c r="T11" i="24" a="1"/>
  <c r="U10" i="24" a="1"/>
  <c r="V117" i="24" a="1"/>
  <c r="V39" i="24" a="1"/>
  <c r="S17" i="24" a="1"/>
  <c r="V80" i="24" a="1"/>
  <c r="S34" i="24" a="1"/>
  <c r="T150" i="24" a="1"/>
  <c r="V101" i="24" a="1"/>
  <c r="S158" i="24" a="1"/>
  <c r="T39" i="24" a="1"/>
  <c r="T21" i="24" a="1"/>
  <c r="S32" i="24" a="1"/>
  <c r="S70" i="24" a="1"/>
  <c r="T78" i="24" a="1"/>
  <c r="V10" i="24" a="1"/>
  <c r="V46" i="24" a="1"/>
  <c r="S9" i="24" a="1"/>
  <c r="S69" i="24" a="1"/>
  <c r="U49" i="24" a="1"/>
  <c r="V51" i="24" a="1"/>
  <c r="S123" i="24" a="1"/>
  <c r="U39" i="24" a="1"/>
  <c r="U127" i="24" a="1"/>
  <c r="V8" i="24" a="1"/>
  <c r="S90" i="24" a="1"/>
  <c r="S114" i="24" a="1"/>
  <c r="U106" i="24" a="1"/>
  <c r="V126" i="24" a="1"/>
  <c r="S171" i="24" a="1"/>
  <c r="V38" i="24" a="1"/>
  <c r="U42" i="24" a="1"/>
  <c r="T44" i="24" a="1"/>
  <c r="U115" i="24" a="1"/>
  <c r="V106" i="24" a="1"/>
  <c r="S113" i="24" a="1"/>
  <c r="V61" i="24" a="1"/>
  <c r="T134" i="24" a="1"/>
  <c r="V103" i="24" a="1"/>
  <c r="V40" i="24" a="1"/>
  <c r="S35" i="24" a="1"/>
  <c r="V18" i="24" a="1"/>
  <c r="V42" i="24" a="1"/>
  <c r="S50" i="24" a="1"/>
  <c r="T104" i="24" a="1"/>
  <c r="V113" i="24" a="1"/>
  <c r="V137" i="24" a="1"/>
  <c r="U82" i="24" a="1"/>
  <c r="S8" i="24" a="1"/>
  <c r="S91" i="24" a="1"/>
  <c r="S77" i="24" a="1"/>
  <c r="T69" i="24" a="1"/>
  <c r="U74" i="24" a="1"/>
  <c r="U150" i="24" a="1"/>
  <c r="U48" i="24" a="1"/>
  <c r="T90" i="24" a="1"/>
  <c r="T50" i="24" a="1"/>
  <c r="T33" i="24" a="1"/>
  <c r="T12" i="24" a="1"/>
  <c r="S41" i="24" a="1"/>
  <c r="S78" i="24" a="1"/>
  <c r="V69" i="24" a="1"/>
  <c r="V19" i="24" a="1"/>
  <c r="V127" i="24" a="1"/>
  <c r="V100" i="24" a="1"/>
  <c r="T76" i="24" a="1"/>
  <c r="V31" i="24" a="1"/>
  <c r="U28" i="24" a="1"/>
  <c r="V49" i="24" a="1"/>
  <c r="U26" i="24" a="1"/>
  <c r="U72" i="24" a="1"/>
  <c r="V9" i="24" a="1"/>
  <c r="U70" i="24" a="1"/>
  <c r="T18" i="24" a="1"/>
  <c r="U113" i="24" a="1"/>
  <c r="U88" i="24" a="1"/>
  <c r="T9" i="24" a="1"/>
  <c r="U87" i="24" a="1"/>
  <c r="T61" i="24" a="1"/>
  <c r="U134" i="24" a="1"/>
  <c r="T80" i="24" a="1"/>
  <c r="U51" i="24" a="1"/>
  <c r="T72" i="24" a="1"/>
  <c r="S86" i="24" a="1"/>
  <c r="V129" i="24" a="1"/>
  <c r="S156" i="24" a="1"/>
  <c r="T127" i="24" a="1"/>
  <c r="V82" i="24" a="1"/>
  <c r="T16" i="24" a="1"/>
  <c r="U83" i="24" a="1"/>
  <c r="T75" i="24" a="1"/>
  <c r="T19" i="24" a="1"/>
  <c r="S56" i="24" a="1"/>
  <c r="V11" i="24" a="1"/>
  <c r="U37" i="24" a="1"/>
  <c r="T106" i="24" a="1"/>
  <c r="U71" i="24" a="1"/>
  <c r="T65" i="24" a="1"/>
  <c r="T101" i="24" a="1"/>
  <c r="S189" i="24" a="1"/>
  <c r="S51" i="24" a="1"/>
  <c r="S72" i="24" a="1"/>
  <c r="T51" i="24" a="1"/>
  <c r="V34" i="24" a="1"/>
  <c r="S42" i="24" a="1"/>
  <c r="T22" i="24" a="1"/>
  <c r="U102" i="24" a="1"/>
  <c r="T114" i="24" a="1"/>
  <c r="T100" i="24" a="1"/>
  <c r="S126" i="24" a="1"/>
  <c r="U80" i="24" a="1"/>
  <c r="V33" i="24" a="1"/>
  <c r="U126" i="24" a="1"/>
  <c r="U75" i="24" a="1"/>
  <c r="V77" i="24" a="1"/>
  <c r="U123" i="24" a="1"/>
  <c r="S38" i="24" a="1"/>
  <c r="U77" i="24" a="1"/>
  <c r="V79" i="24" a="1"/>
  <c r="S115" i="24" a="1"/>
  <c r="U76" i="24" a="1"/>
  <c r="S104" i="24" a="1"/>
  <c r="U8" i="24" a="1"/>
  <c r="V123" i="24" a="1"/>
  <c r="U31" i="24" a="1"/>
  <c r="S135" i="24" a="1"/>
  <c r="S28" i="24" a="1"/>
  <c r="V71" i="24" a="1"/>
  <c r="S39" i="24" a="1"/>
  <c r="S48" i="24" a="1"/>
  <c r="S43" i="24" a="1"/>
  <c r="T10" i="24" a="1"/>
  <c r="U101" i="24" a="1"/>
  <c r="T87" i="24" a="1"/>
  <c r="U36" i="24" a="1"/>
  <c r="S11" i="24" a="1"/>
  <c r="S102" i="24" a="1"/>
  <c r="T135" i="24" a="1"/>
  <c r="U11" i="24" a="1"/>
  <c r="S159" i="24" a="1"/>
  <c r="U41" i="24" a="1"/>
  <c r="U79" i="24" a="1"/>
  <c r="U116" i="24" a="1"/>
  <c r="V72" i="24" a="1"/>
  <c r="V86" i="24" a="1"/>
  <c r="V16" i="24" a="1"/>
  <c r="S178" i="24" a="1"/>
  <c r="S103" i="24" a="1"/>
  <c r="S44" i="24" a="1"/>
  <c r="S65" i="24" a="1"/>
  <c r="U90" i="24" a="1"/>
  <c r="U137" i="24" a="1"/>
  <c r="S137" i="24" a="1"/>
  <c r="U34" i="24" a="1"/>
  <c r="V76" i="24" a="1"/>
  <c r="U86" i="24" a="1"/>
  <c r="S165" i="24" a="1"/>
  <c r="S117" i="24" a="1"/>
  <c r="V114" i="24" a="1"/>
  <c r="S45" i="24" a="1"/>
  <c r="S67" i="24" a="1"/>
  <c r="U93" i="24" a="1"/>
  <c r="U18" i="24" a="1"/>
  <c r="S75" i="24" a="1"/>
  <c r="U38" i="24" a="1"/>
  <c r="U61" i="24" a="1"/>
  <c r="T38" i="24" a="1"/>
  <c r="AF73" i="24" l="1"/>
  <c r="L73" i="24"/>
  <c r="L136" i="24"/>
  <c r="AF136" i="24"/>
  <c r="L121" i="24"/>
  <c r="AF121" i="24"/>
  <c r="L96" i="24"/>
  <c r="AF96" i="24"/>
  <c r="S78" i="24"/>
  <c r="V104" i="24"/>
  <c r="T72" i="24"/>
  <c r="U127" i="24"/>
  <c r="V91" i="24"/>
  <c r="T79" i="24"/>
  <c r="S35" i="24"/>
  <c r="V88" i="24"/>
  <c r="V71" i="24"/>
  <c r="V100" i="24"/>
  <c r="S115" i="24"/>
  <c r="S33" i="24"/>
  <c r="U103" i="24"/>
  <c r="U106" i="24"/>
  <c r="U85" i="24"/>
  <c r="V39" i="24"/>
  <c r="S44" i="24"/>
  <c r="U101" i="24"/>
  <c r="U22" i="24"/>
  <c r="U128" i="24"/>
  <c r="S36" i="24"/>
  <c r="S72" i="24"/>
  <c r="S74" i="24"/>
  <c r="U83" i="24"/>
  <c r="V16" i="24"/>
  <c r="T27" i="24"/>
  <c r="S69" i="24"/>
  <c r="U45" i="24"/>
  <c r="V38" i="24"/>
  <c r="T113" i="24"/>
  <c r="S28" i="24"/>
  <c r="T65" i="24"/>
  <c r="T76" i="24"/>
  <c r="T42" i="24"/>
  <c r="S41" i="24"/>
  <c r="U38" i="24"/>
  <c r="T80" i="24"/>
  <c r="S16" i="24"/>
  <c r="T115" i="24"/>
  <c r="S42" i="24"/>
  <c r="V42" i="24"/>
  <c r="V150" i="24"/>
  <c r="S103" i="24"/>
  <c r="S165" i="24"/>
  <c r="U135" i="24"/>
  <c r="S117" i="24"/>
  <c r="S114" i="24"/>
  <c r="T38" i="24"/>
  <c r="U50" i="24"/>
  <c r="T33" i="24"/>
  <c r="V114" i="24"/>
  <c r="U117" i="24"/>
  <c r="U17" i="24"/>
  <c r="U27" i="24"/>
  <c r="V19" i="24"/>
  <c r="V84" i="24"/>
  <c r="U89" i="24"/>
  <c r="T69" i="24"/>
  <c r="T88" i="24"/>
  <c r="S55" i="24"/>
  <c r="V137" i="24"/>
  <c r="S84" i="24"/>
  <c r="T102" i="24"/>
  <c r="T26" i="24"/>
  <c r="V80" i="24"/>
  <c r="S156" i="24"/>
  <c r="V11" i="24"/>
  <c r="S135" i="24"/>
  <c r="S189" i="24"/>
  <c r="S45" i="24"/>
  <c r="V72" i="24"/>
  <c r="V35" i="24"/>
  <c r="V22" i="24"/>
  <c r="T87" i="24"/>
  <c r="U75" i="24"/>
  <c r="V74" i="24"/>
  <c r="U32" i="24"/>
  <c r="T127" i="24"/>
  <c r="S157" i="24"/>
  <c r="T22" i="24"/>
  <c r="U137" i="24"/>
  <c r="U48" i="24"/>
  <c r="T44" i="24"/>
  <c r="T10" i="24"/>
  <c r="T50" i="24"/>
  <c r="T12" i="24"/>
  <c r="T114" i="24"/>
  <c r="T82" i="24"/>
  <c r="S12" i="24"/>
  <c r="V40" i="24"/>
  <c r="V115" i="24"/>
  <c r="V18" i="24"/>
  <c r="T137" i="24"/>
  <c r="S39" i="24"/>
  <c r="S34" i="24"/>
  <c r="V34" i="24"/>
  <c r="S93" i="24"/>
  <c r="S89" i="24"/>
  <c r="T21" i="24"/>
  <c r="U44" i="24"/>
  <c r="U114" i="24"/>
  <c r="V69" i="24"/>
  <c r="U18" i="24"/>
  <c r="V32" i="24"/>
  <c r="S70" i="24"/>
  <c r="S77" i="24"/>
  <c r="U9" i="24"/>
  <c r="T43" i="24"/>
  <c r="T83" i="24"/>
  <c r="U80" i="24"/>
  <c r="S19" i="24"/>
  <c r="S17" i="24"/>
  <c r="T31" i="24"/>
  <c r="T86" i="24"/>
  <c r="U12" i="24"/>
  <c r="T91" i="24"/>
  <c r="U82" i="24"/>
  <c r="V61" i="24"/>
  <c r="S113" i="24"/>
  <c r="U67" i="24"/>
  <c r="T17" i="24"/>
  <c r="S66" i="24"/>
  <c r="U36" i="24"/>
  <c r="U78" i="24"/>
  <c r="S11" i="24"/>
  <c r="S127" i="24"/>
  <c r="T89" i="24"/>
  <c r="S75" i="24"/>
  <c r="U43" i="24"/>
  <c r="S71" i="24"/>
  <c r="U33" i="24"/>
  <c r="T8" i="24"/>
  <c r="V127" i="24"/>
  <c r="U46" i="24"/>
  <c r="S104" i="24"/>
  <c r="V86" i="24"/>
  <c r="S27" i="24"/>
  <c r="V75" i="24"/>
  <c r="T49" i="24"/>
  <c r="T106" i="24"/>
  <c r="V26" i="24"/>
  <c r="U150" i="24"/>
  <c r="V37" i="24"/>
  <c r="S178" i="24"/>
  <c r="S49" i="24"/>
  <c r="U34" i="24"/>
  <c r="U28" i="24"/>
  <c r="T28" i="24"/>
  <c r="V66" i="24"/>
  <c r="S43" i="24"/>
  <c r="U72" i="24"/>
  <c r="U93" i="24"/>
  <c r="T75" i="24"/>
  <c r="S82" i="24"/>
  <c r="U8" i="24"/>
  <c r="U129" i="24"/>
  <c r="V21" i="24"/>
  <c r="U86" i="24"/>
  <c r="V67" i="24"/>
  <c r="S37" i="24"/>
  <c r="V31" i="24"/>
  <c r="U19" i="24"/>
  <c r="V78" i="24"/>
  <c r="V49" i="24"/>
  <c r="S150" i="24"/>
  <c r="U116" i="24"/>
  <c r="S32" i="24"/>
  <c r="S51" i="24"/>
  <c r="U66" i="24"/>
  <c r="S76" i="24"/>
  <c r="T93" i="24"/>
  <c r="U134" i="24"/>
  <c r="V44" i="24"/>
  <c r="V50" i="24"/>
  <c r="V126" i="24"/>
  <c r="T85" i="24"/>
  <c r="V116" i="24"/>
  <c r="S116" i="24"/>
  <c r="U79" i="24"/>
  <c r="V128" i="24"/>
  <c r="S18" i="24"/>
  <c r="V89" i="24"/>
  <c r="U41" i="24"/>
  <c r="T78" i="24"/>
  <c r="S123" i="24"/>
  <c r="V103" i="24"/>
  <c r="S170" i="24"/>
  <c r="T101" i="24"/>
  <c r="V43" i="24"/>
  <c r="T48" i="24"/>
  <c r="S21" i="24"/>
  <c r="S129" i="24"/>
  <c r="S38" i="24"/>
  <c r="S85" i="24"/>
  <c r="T150" i="24"/>
  <c r="V41" i="24"/>
  <c r="S172" i="24"/>
  <c r="V87" i="24"/>
  <c r="U87" i="24"/>
  <c r="V101" i="24"/>
  <c r="T39" i="24"/>
  <c r="S134" i="24"/>
  <c r="T134" i="24"/>
  <c r="T51" i="24"/>
  <c r="S137" i="24"/>
  <c r="T37" i="24"/>
  <c r="U49" i="24"/>
  <c r="U42" i="24"/>
  <c r="V48" i="24"/>
  <c r="S26" i="24"/>
  <c r="S50" i="24"/>
  <c r="V129" i="24"/>
  <c r="T66" i="24"/>
  <c r="V65" i="24"/>
  <c r="U35" i="24"/>
  <c r="V28" i="24"/>
  <c r="V45" i="24"/>
  <c r="T46" i="24"/>
  <c r="S171" i="24"/>
  <c r="T126" i="24"/>
  <c r="T128" i="24"/>
  <c r="T34" i="24"/>
  <c r="U91" i="24"/>
  <c r="V102" i="24"/>
  <c r="T41" i="24"/>
  <c r="T36" i="24"/>
  <c r="T16" i="24"/>
  <c r="U26" i="24"/>
  <c r="T90" i="24"/>
  <c r="U88" i="24"/>
  <c r="U102" i="24"/>
  <c r="V10" i="24"/>
  <c r="U70" i="24"/>
  <c r="U113" i="24"/>
  <c r="U10" i="24"/>
  <c r="S61" i="24"/>
  <c r="S158" i="24"/>
  <c r="V135" i="24"/>
  <c r="U126" i="24"/>
  <c r="V46" i="24"/>
  <c r="U123" i="24"/>
  <c r="T123" i="24"/>
  <c r="V93" i="24"/>
  <c r="S8" i="24"/>
  <c r="V9" i="24"/>
  <c r="S100" i="24"/>
  <c r="S88" i="24"/>
  <c r="V79" i="24"/>
  <c r="V8" i="24"/>
  <c r="T35" i="24"/>
  <c r="U104" i="24"/>
  <c r="S106" i="24"/>
  <c r="S56" i="24"/>
  <c r="T45" i="24"/>
  <c r="V36" i="24"/>
  <c r="T129" i="24"/>
  <c r="S91" i="24"/>
  <c r="S83" i="24"/>
  <c r="V51" i="24"/>
  <c r="V77" i="24"/>
  <c r="T104" i="24"/>
  <c r="V106" i="24"/>
  <c r="T70" i="24"/>
  <c r="U61" i="24"/>
  <c r="V83" i="24"/>
  <c r="U115" i="24"/>
  <c r="T84" i="24"/>
  <c r="T18" i="24"/>
  <c r="U51" i="24"/>
  <c r="S57" i="24"/>
  <c r="V134" i="24"/>
  <c r="S31" i="24"/>
  <c r="V113" i="24"/>
  <c r="U31" i="24"/>
  <c r="T117" i="24"/>
  <c r="V70" i="24"/>
  <c r="S65" i="24"/>
  <c r="S102" i="24"/>
  <c r="S159" i="24"/>
  <c r="U37" i="24"/>
  <c r="U65" i="24"/>
  <c r="U100" i="24"/>
  <c r="T32" i="24"/>
  <c r="V85" i="24"/>
  <c r="V123" i="24"/>
  <c r="U40" i="24"/>
  <c r="V27" i="24"/>
  <c r="U21" i="24"/>
  <c r="V76" i="24"/>
  <c r="V12" i="24"/>
  <c r="V82" i="24"/>
  <c r="S90" i="24"/>
  <c r="S67" i="24"/>
  <c r="T103" i="24"/>
  <c r="T116" i="24"/>
  <c r="S101" i="24"/>
  <c r="U76" i="24"/>
  <c r="T100" i="24"/>
  <c r="U77" i="24"/>
  <c r="S46" i="24"/>
  <c r="T11" i="24"/>
  <c r="S126" i="24"/>
  <c r="S86" i="24"/>
  <c r="U39" i="24"/>
  <c r="S80" i="24"/>
  <c r="T135" i="24"/>
  <c r="U84" i="24"/>
  <c r="U90" i="24"/>
  <c r="S9" i="24"/>
  <c r="S128" i="24"/>
  <c r="T71" i="24"/>
  <c r="S48" i="24"/>
  <c r="U16" i="24"/>
  <c r="S10" i="24"/>
  <c r="S79" i="24"/>
  <c r="T40" i="24"/>
  <c r="S87" i="24"/>
  <c r="U11" i="24"/>
  <c r="U74" i="24"/>
  <c r="T77" i="24"/>
  <c r="V117" i="24"/>
  <c r="T74" i="24"/>
  <c r="U69" i="24"/>
  <c r="T61" i="24"/>
  <c r="T9" i="24"/>
  <c r="T67" i="24"/>
  <c r="V90" i="24"/>
  <c r="V17" i="24"/>
  <c r="S22" i="24"/>
  <c r="S40" i="24"/>
  <c r="T19" i="24"/>
  <c r="U71" i="24"/>
  <c r="V33" i="24"/>
  <c r="AA172" i="23"/>
  <c r="AA171" i="23"/>
  <c r="AD127" i="23"/>
  <c r="K127" i="23"/>
  <c r="H79" i="23"/>
  <c r="AA79" i="23"/>
  <c r="AA123" i="23"/>
  <c r="H123" i="23"/>
  <c r="AC113" i="23"/>
  <c r="J113" i="23"/>
  <c r="AA27" i="23"/>
  <c r="H27" i="23"/>
  <c r="K92" i="23"/>
  <c r="AD92" i="23"/>
  <c r="AD44" i="23"/>
  <c r="K44" i="23"/>
  <c r="K42" i="23"/>
  <c r="AD42" i="23"/>
  <c r="J123" i="23"/>
  <c r="AC123" i="23"/>
  <c r="AB83" i="23"/>
  <c r="I83" i="23"/>
  <c r="AA68" i="23"/>
  <c r="H68" i="23"/>
  <c r="AD26" i="23"/>
  <c r="K26" i="23"/>
  <c r="AD72" i="23"/>
  <c r="K72" i="23"/>
  <c r="AA103" i="23"/>
  <c r="H103" i="23"/>
  <c r="K9" i="23"/>
  <c r="AD9" i="23"/>
  <c r="AD18" i="23"/>
  <c r="K18" i="23"/>
  <c r="J77" i="23"/>
  <c r="AC77" i="23"/>
  <c r="H50" i="23"/>
  <c r="AA50" i="23"/>
  <c r="J103" i="23"/>
  <c r="AC103" i="23"/>
  <c r="AC135" i="23"/>
  <c r="J135" i="23"/>
  <c r="K8" i="23"/>
  <c r="AD8" i="23"/>
  <c r="AA34" i="23"/>
  <c r="H34" i="23"/>
  <c r="AB11" i="23"/>
  <c r="I11" i="23"/>
  <c r="AD67" i="23"/>
  <c r="K67" i="23"/>
  <c r="AA45" i="23"/>
  <c r="H45" i="23"/>
  <c r="AB39" i="23"/>
  <c r="I39" i="23"/>
  <c r="J51" i="23"/>
  <c r="AC51" i="23"/>
  <c r="AA106" i="23"/>
  <c r="H106" i="23"/>
  <c r="I21" i="23"/>
  <c r="AB21" i="23"/>
  <c r="H81" i="23"/>
  <c r="AA81" i="23"/>
  <c r="I76" i="23"/>
  <c r="AB76" i="23"/>
  <c r="AA36" i="23"/>
  <c r="H36" i="23"/>
  <c r="AA137" i="23"/>
  <c r="H137" i="23"/>
  <c r="J18" i="23"/>
  <c r="AC18" i="23"/>
  <c r="K68" i="23"/>
  <c r="AD68" i="23"/>
  <c r="K16" i="23"/>
  <c r="AD16" i="23"/>
  <c r="H26" i="23"/>
  <c r="AA26" i="23"/>
  <c r="J81" i="23"/>
  <c r="AC81" i="23"/>
  <c r="AD79" i="23"/>
  <c r="K79" i="23"/>
  <c r="K66" i="23"/>
  <c r="AD66" i="23"/>
  <c r="K137" i="23"/>
  <c r="AD137" i="23"/>
  <c r="AB87" i="23"/>
  <c r="I87" i="23"/>
  <c r="H88" i="23"/>
  <c r="AA88" i="23"/>
  <c r="H84" i="23"/>
  <c r="AA84" i="23"/>
  <c r="AA58" i="23"/>
  <c r="H58" i="23"/>
  <c r="K117" i="23"/>
  <c r="AD117" i="23"/>
  <c r="J71" i="23"/>
  <c r="AC71" i="23"/>
  <c r="A188" i="23"/>
  <c r="AA189" i="23"/>
  <c r="J31" i="23"/>
  <c r="AC31" i="23"/>
  <c r="I17" i="23"/>
  <c r="AB17" i="23"/>
  <c r="K126" i="23"/>
  <c r="AD126" i="23"/>
  <c r="H71" i="23"/>
  <c r="AA71" i="23"/>
  <c r="I36" i="23"/>
  <c r="AB36" i="23"/>
  <c r="K22" i="23"/>
  <c r="AD22" i="23"/>
  <c r="H102" i="23"/>
  <c r="AA102" i="23"/>
  <c r="AA11" i="23"/>
  <c r="H11" i="23"/>
  <c r="H22" i="23"/>
  <c r="AA22" i="23"/>
  <c r="J80" i="23"/>
  <c r="AC80" i="23"/>
  <c r="H41" i="23"/>
  <c r="AA41" i="23"/>
  <c r="J89" i="23"/>
  <c r="AC89" i="23"/>
  <c r="J32" i="23"/>
  <c r="AC32" i="23"/>
  <c r="AC100" i="23"/>
  <c r="J100" i="23"/>
  <c r="AD33" i="23"/>
  <c r="K33" i="23"/>
  <c r="K70" i="23"/>
  <c r="AD70" i="23"/>
  <c r="K85" i="23"/>
  <c r="AD85" i="23"/>
  <c r="I84" i="23"/>
  <c r="AB84" i="23"/>
  <c r="J46" i="23"/>
  <c r="AC46" i="23"/>
  <c r="AD84" i="23"/>
  <c r="K84" i="23"/>
  <c r="AC116" i="23"/>
  <c r="J116" i="23"/>
  <c r="J52" i="23"/>
  <c r="AC52" i="23"/>
  <c r="AC33" i="23"/>
  <c r="J33" i="23"/>
  <c r="AA135" i="23"/>
  <c r="H135" i="23"/>
  <c r="AC68" i="23"/>
  <c r="J68" i="23"/>
  <c r="I22" i="23"/>
  <c r="AB22" i="23"/>
  <c r="K35" i="23"/>
  <c r="AD35" i="23"/>
  <c r="AA66" i="23"/>
  <c r="H66" i="23"/>
  <c r="AA116" i="23"/>
  <c r="H116" i="23"/>
  <c r="AC42" i="23"/>
  <c r="J42" i="23"/>
  <c r="K75" i="23"/>
  <c r="AD75" i="23"/>
  <c r="J66" i="23"/>
  <c r="AC66" i="23"/>
  <c r="H76" i="23"/>
  <c r="AA76" i="23"/>
  <c r="AC72" i="23"/>
  <c r="J72" i="23"/>
  <c r="I10" i="23"/>
  <c r="AB10" i="23"/>
  <c r="AC17" i="23"/>
  <c r="J17" i="23"/>
  <c r="AA62" i="23"/>
  <c r="H62" i="23"/>
  <c r="AC127" i="23"/>
  <c r="J127" i="23"/>
  <c r="K47" i="23"/>
  <c r="AD47" i="23"/>
  <c r="AB114" i="23"/>
  <c r="I114" i="23"/>
  <c r="H129" i="23"/>
  <c r="AA129" i="23"/>
  <c r="AD115" i="23"/>
  <c r="K115" i="23"/>
  <c r="H33" i="23"/>
  <c r="AA33" i="23"/>
  <c r="J43" i="23"/>
  <c r="AC43" i="23"/>
  <c r="I38" i="23"/>
  <c r="AB38" i="23"/>
  <c r="AC84" i="23"/>
  <c r="J84" i="23"/>
  <c r="I104" i="23"/>
  <c r="AB104" i="23"/>
  <c r="AC19" i="23"/>
  <c r="J19" i="23"/>
  <c r="AA56" i="23"/>
  <c r="H56" i="23"/>
  <c r="AB40" i="23"/>
  <c r="I40" i="23"/>
  <c r="I66" i="23"/>
  <c r="AB66" i="23"/>
  <c r="I26" i="23"/>
  <c r="AB26" i="23"/>
  <c r="J83" i="23"/>
  <c r="AC83" i="23"/>
  <c r="H77" i="23"/>
  <c r="AA77" i="23"/>
  <c r="AB128" i="23"/>
  <c r="I128" i="23"/>
  <c r="AD113" i="23"/>
  <c r="K113" i="23"/>
  <c r="I62" i="23"/>
  <c r="AB62" i="23"/>
  <c r="AB41" i="23"/>
  <c r="I41" i="23"/>
  <c r="AC79" i="23"/>
  <c r="J79" i="23"/>
  <c r="I91" i="23"/>
  <c r="AB91" i="23"/>
  <c r="AA16" i="23"/>
  <c r="H16" i="23"/>
  <c r="J10" i="23"/>
  <c r="AC10" i="23"/>
  <c r="AC49" i="23"/>
  <c r="J49" i="23"/>
  <c r="AD27" i="23"/>
  <c r="K27" i="23"/>
  <c r="AA104" i="23"/>
  <c r="H104" i="23"/>
  <c r="AB73" i="23"/>
  <c r="I73" i="23"/>
  <c r="I171" i="23"/>
  <c r="I174" i="23" s="1"/>
  <c r="AA170" i="23"/>
  <c r="AD123" i="23"/>
  <c r="K123" i="23"/>
  <c r="AC126" i="23"/>
  <c r="J126" i="23"/>
  <c r="AB12" i="23"/>
  <c r="I12" i="23"/>
  <c r="AD83" i="23"/>
  <c r="K83" i="23"/>
  <c r="AB50" i="23"/>
  <c r="I50" i="23"/>
  <c r="H35" i="23"/>
  <c r="AA35" i="23"/>
  <c r="H21" i="23"/>
  <c r="AA21" i="23"/>
  <c r="K150" i="23"/>
  <c r="AD150" i="23"/>
  <c r="K94" i="23"/>
  <c r="AD94" i="23"/>
  <c r="AD40" i="23"/>
  <c r="K40" i="23"/>
  <c r="I116" i="23"/>
  <c r="AB116" i="23"/>
  <c r="K37" i="23"/>
  <c r="AD37" i="23"/>
  <c r="H115" i="23"/>
  <c r="AA115" i="23"/>
  <c r="AB150" i="23"/>
  <c r="I150" i="23"/>
  <c r="AA78" i="23"/>
  <c r="H78" i="23"/>
  <c r="H89" i="23"/>
  <c r="AA89" i="23"/>
  <c r="H39" i="23"/>
  <c r="AA39" i="23"/>
  <c r="J78" i="23"/>
  <c r="AC78" i="23"/>
  <c r="AC28" i="23"/>
  <c r="J28" i="23"/>
  <c r="AC86" i="23"/>
  <c r="J86" i="23"/>
  <c r="J88" i="23"/>
  <c r="AC88" i="23"/>
  <c r="AA114" i="23"/>
  <c r="H114" i="23"/>
  <c r="I35" i="23"/>
  <c r="AB35" i="23"/>
  <c r="AA94" i="23"/>
  <c r="H94" i="23"/>
  <c r="H87" i="23"/>
  <c r="AA87" i="23"/>
  <c r="J73" i="23"/>
  <c r="AC73" i="23"/>
  <c r="J22" i="23"/>
  <c r="AC22" i="23"/>
  <c r="AB134" i="23"/>
  <c r="I134" i="23"/>
  <c r="K114" i="23"/>
  <c r="AD114" i="23"/>
  <c r="I46" i="23"/>
  <c r="AB46" i="23"/>
  <c r="AC114" i="23"/>
  <c r="J114" i="23"/>
  <c r="AC85" i="23"/>
  <c r="J85" i="23"/>
  <c r="AC8" i="23"/>
  <c r="J8" i="23"/>
  <c r="H75" i="23"/>
  <c r="AA75" i="23"/>
  <c r="J50" i="23"/>
  <c r="AC50" i="23"/>
  <c r="K19" i="23"/>
  <c r="AD19" i="23"/>
  <c r="K78" i="23"/>
  <c r="AD78" i="23"/>
  <c r="I44" i="23"/>
  <c r="AB44" i="23"/>
  <c r="AB72" i="23"/>
  <c r="I72" i="23"/>
  <c r="K31" i="23"/>
  <c r="AD31" i="23"/>
  <c r="AA70" i="23"/>
  <c r="H70" i="23"/>
  <c r="AD129" i="23"/>
  <c r="K129" i="23"/>
  <c r="AB89" i="23"/>
  <c r="I89" i="23"/>
  <c r="J62" i="23"/>
  <c r="AC62" i="23"/>
  <c r="H17" i="23"/>
  <c r="AA17" i="23"/>
  <c r="H80" i="23"/>
  <c r="AA80" i="23"/>
  <c r="H150" i="23"/>
  <c r="AA150" i="23"/>
  <c r="H28" i="23"/>
  <c r="AA28" i="23"/>
  <c r="AD28" i="23"/>
  <c r="K28" i="23"/>
  <c r="AB102" i="23"/>
  <c r="I102" i="23"/>
  <c r="I18" i="23"/>
  <c r="AB18" i="23"/>
  <c r="I92" i="23"/>
  <c r="AB92" i="23"/>
  <c r="J75" i="23"/>
  <c r="AC75" i="23"/>
  <c r="J67" i="23"/>
  <c r="AC67" i="23"/>
  <c r="AD21" i="23"/>
  <c r="K21" i="23"/>
  <c r="AB126" i="23"/>
  <c r="I126" i="23"/>
  <c r="AD11" i="23"/>
  <c r="K11" i="23"/>
  <c r="AA31" i="23"/>
  <c r="H31" i="23"/>
  <c r="AA113" i="23"/>
  <c r="H113" i="23"/>
  <c r="AC70" i="23"/>
  <c r="J70" i="23"/>
  <c r="AD45" i="23"/>
  <c r="K45" i="23"/>
  <c r="K86" i="23"/>
  <c r="AD86" i="23"/>
  <c r="K102" i="23"/>
  <c r="AD102" i="23"/>
  <c r="K73" i="23"/>
  <c r="AD73" i="23"/>
  <c r="K71" i="23"/>
  <c r="AD71" i="23"/>
  <c r="J36" i="23"/>
  <c r="AC36" i="23"/>
  <c r="AD91" i="23"/>
  <c r="K91" i="23"/>
  <c r="AD116" i="23"/>
  <c r="K116" i="23"/>
  <c r="I42" i="23"/>
  <c r="AB42" i="23"/>
  <c r="AC26" i="23"/>
  <c r="J26" i="23"/>
  <c r="AC76" i="23"/>
  <c r="J76" i="23"/>
  <c r="AC37" i="23"/>
  <c r="J37" i="23"/>
  <c r="I90" i="23"/>
  <c r="AB90" i="23"/>
  <c r="AB19" i="23"/>
  <c r="I19" i="23"/>
  <c r="AD128" i="23"/>
  <c r="K128" i="23"/>
  <c r="I81" i="23"/>
  <c r="AB81" i="23"/>
  <c r="AD10" i="23"/>
  <c r="K10" i="23"/>
  <c r="AA157" i="23"/>
  <c r="C157" i="23"/>
  <c r="K77" i="23"/>
  <c r="AD77" i="23"/>
  <c r="AA38" i="23"/>
  <c r="H38" i="23"/>
  <c r="I129" i="23"/>
  <c r="AB129" i="23"/>
  <c r="K81" i="23"/>
  <c r="AD81" i="23"/>
  <c r="AC41" i="23"/>
  <c r="J41" i="23"/>
  <c r="J21" i="23"/>
  <c r="AC21" i="23"/>
  <c r="AB101" i="23"/>
  <c r="I101" i="23"/>
  <c r="AA91" i="23"/>
  <c r="H91" i="23"/>
  <c r="K89" i="23"/>
  <c r="AD89" i="23"/>
  <c r="H8" i="23"/>
  <c r="AA8" i="23"/>
  <c r="AA178" i="23"/>
  <c r="I178" i="23"/>
  <c r="A167" i="23"/>
  <c r="AA165" i="23"/>
  <c r="H47" i="23"/>
  <c r="AA47" i="23"/>
  <c r="K39" i="23"/>
  <c r="AD39" i="23"/>
  <c r="AD101" i="23"/>
  <c r="K101" i="23"/>
  <c r="J104" i="23"/>
  <c r="AC104" i="23"/>
  <c r="AC39" i="23"/>
  <c r="J39" i="23"/>
  <c r="AC94" i="23"/>
  <c r="J94" i="23"/>
  <c r="J128" i="23"/>
  <c r="AC128" i="23"/>
  <c r="AB52" i="23"/>
  <c r="I52" i="23"/>
  <c r="AC117" i="23"/>
  <c r="J117" i="23"/>
  <c r="K36" i="23"/>
  <c r="AD36" i="23"/>
  <c r="AC129" i="23"/>
  <c r="J129" i="23"/>
  <c r="K17" i="23"/>
  <c r="AD17" i="23"/>
  <c r="J40" i="23"/>
  <c r="AC40" i="23"/>
  <c r="J47" i="23"/>
  <c r="AC47" i="23"/>
  <c r="AD104" i="23"/>
  <c r="K104" i="23"/>
  <c r="AD103" i="23"/>
  <c r="K103" i="23"/>
  <c r="H42" i="23"/>
  <c r="AA42" i="23"/>
  <c r="K135" i="23"/>
  <c r="AD135" i="23"/>
  <c r="AB51" i="23"/>
  <c r="I51" i="23"/>
  <c r="K12" i="23"/>
  <c r="AD12" i="23"/>
  <c r="AD76" i="23"/>
  <c r="K76" i="23"/>
  <c r="AB80" i="23"/>
  <c r="I80" i="23"/>
  <c r="I49" i="23"/>
  <c r="AB49" i="23"/>
  <c r="AD52" i="23"/>
  <c r="K52" i="23"/>
  <c r="I123" i="23"/>
  <c r="AB123" i="23"/>
  <c r="H12" i="23"/>
  <c r="AA12" i="23"/>
  <c r="I103" i="23"/>
  <c r="AB103" i="23"/>
  <c r="AC150" i="23"/>
  <c r="J150" i="23"/>
  <c r="K100" i="23"/>
  <c r="AD100" i="23"/>
  <c r="H86" i="23"/>
  <c r="AA86" i="23"/>
  <c r="AC137" i="23"/>
  <c r="J137" i="23"/>
  <c r="H100" i="23"/>
  <c r="AA100" i="23"/>
  <c r="I137" i="23"/>
  <c r="AB137" i="23"/>
  <c r="AB100" i="23"/>
  <c r="I100" i="23"/>
  <c r="J34" i="23"/>
  <c r="AC34" i="23"/>
  <c r="AC106" i="23"/>
  <c r="J106" i="23"/>
  <c r="K88" i="23"/>
  <c r="AD88" i="23"/>
  <c r="H117" i="23"/>
  <c r="AA117" i="23"/>
  <c r="AB43" i="23"/>
  <c r="I43" i="23"/>
  <c r="K34" i="23"/>
  <c r="AD34" i="23"/>
  <c r="H126" i="23"/>
  <c r="AA126" i="23"/>
  <c r="AA44" i="23"/>
  <c r="H44" i="23"/>
  <c r="AC101" i="23"/>
  <c r="J101" i="23"/>
  <c r="H134" i="23"/>
  <c r="AA134" i="23"/>
  <c r="I33" i="23"/>
  <c r="AB33" i="23"/>
  <c r="AA57" i="23"/>
  <c r="H57" i="23"/>
  <c r="J45" i="23"/>
  <c r="AC45" i="23"/>
  <c r="AB135" i="23"/>
  <c r="I135" i="23"/>
  <c r="H83" i="23"/>
  <c r="AA83" i="23"/>
  <c r="AA73" i="23"/>
  <c r="H73" i="23"/>
  <c r="AB37" i="23"/>
  <c r="I37" i="23"/>
  <c r="AC27" i="23"/>
  <c r="J27" i="23"/>
  <c r="AA92" i="23"/>
  <c r="H92" i="23"/>
  <c r="K32" i="23"/>
  <c r="AD32" i="23"/>
  <c r="AA158" i="23"/>
  <c r="C158" i="23"/>
  <c r="H9" i="23"/>
  <c r="AA9" i="23"/>
  <c r="J90" i="23"/>
  <c r="AC90" i="23"/>
  <c r="AD106" i="23"/>
  <c r="K106" i="23"/>
  <c r="J16" i="23"/>
  <c r="AC16" i="23"/>
  <c r="AD38" i="23"/>
  <c r="K38" i="23"/>
  <c r="J115" i="23"/>
  <c r="AC115" i="23"/>
  <c r="H32" i="23"/>
  <c r="AA32" i="23"/>
  <c r="AB47" i="23"/>
  <c r="I47" i="23"/>
  <c r="H43" i="23"/>
  <c r="AA43" i="23"/>
  <c r="I94" i="23"/>
  <c r="AB94" i="23"/>
  <c r="I34" i="23"/>
  <c r="AB34" i="23"/>
  <c r="AB9" i="23"/>
  <c r="I9" i="23"/>
  <c r="J44" i="23"/>
  <c r="AC44" i="23"/>
  <c r="AB79" i="23"/>
  <c r="I79" i="23"/>
  <c r="I45" i="23"/>
  <c r="AB45" i="23"/>
  <c r="K87" i="23"/>
  <c r="AD87" i="23"/>
  <c r="J87" i="23"/>
  <c r="AC87" i="23"/>
  <c r="I106" i="23"/>
  <c r="AB106" i="23"/>
  <c r="AB8" i="23"/>
  <c r="I8" i="23"/>
  <c r="AA101" i="23"/>
  <c r="H101" i="23"/>
  <c r="K41" i="23"/>
  <c r="AD41" i="23"/>
  <c r="K80" i="23"/>
  <c r="AD80" i="23"/>
  <c r="AB28" i="23"/>
  <c r="I28" i="23"/>
  <c r="H90" i="23"/>
  <c r="AA90" i="23"/>
  <c r="J91" i="23"/>
  <c r="AC91" i="23"/>
  <c r="K49" i="23"/>
  <c r="AD49" i="23"/>
  <c r="H49" i="23"/>
  <c r="AA49" i="23"/>
  <c r="I67" i="23"/>
  <c r="AB67" i="23"/>
  <c r="I31" i="23"/>
  <c r="AB31" i="23"/>
  <c r="AD46" i="23"/>
  <c r="K46" i="23"/>
  <c r="AB78" i="23"/>
  <c r="I78" i="23"/>
  <c r="AD51" i="23"/>
  <c r="K51" i="23"/>
  <c r="H18" i="23"/>
  <c r="AA18" i="23"/>
  <c r="J9" i="23"/>
  <c r="AC9" i="23"/>
  <c r="AA128" i="23"/>
  <c r="H128" i="23"/>
  <c r="H37" i="23"/>
  <c r="AA37" i="23"/>
  <c r="I27" i="23"/>
  <c r="AB27" i="23"/>
  <c r="H51" i="23"/>
  <c r="AA51" i="23"/>
  <c r="I70" i="23"/>
  <c r="AB70" i="23"/>
  <c r="I71" i="23"/>
  <c r="AB71" i="23"/>
  <c r="H19" i="23"/>
  <c r="AA19" i="23"/>
  <c r="H10" i="23"/>
  <c r="AA10" i="23"/>
  <c r="AD50" i="23"/>
  <c r="K50" i="23"/>
  <c r="AB113" i="23"/>
  <c r="I113" i="23"/>
  <c r="J35" i="23"/>
  <c r="AC35" i="23"/>
  <c r="AA85" i="23"/>
  <c r="H85" i="23"/>
  <c r="I85" i="23"/>
  <c r="AB85" i="23"/>
  <c r="AC12" i="23"/>
  <c r="J12" i="23"/>
  <c r="J11" i="23"/>
  <c r="AC11" i="23"/>
  <c r="H52" i="23"/>
  <c r="AA52" i="23"/>
  <c r="AB77" i="23"/>
  <c r="I77" i="23"/>
  <c r="AA156" i="23"/>
  <c r="C156" i="23"/>
  <c r="K134" i="23"/>
  <c r="AD134" i="23"/>
  <c r="K62" i="23"/>
  <c r="AD62" i="23"/>
  <c r="AB75" i="23"/>
  <c r="I75" i="23"/>
  <c r="J134" i="23"/>
  <c r="AC134" i="23"/>
  <c r="K90" i="23"/>
  <c r="AD90" i="23"/>
  <c r="AC92" i="23"/>
  <c r="J92" i="23"/>
  <c r="H46" i="23"/>
  <c r="AA46" i="23"/>
  <c r="AB117" i="23"/>
  <c r="I117" i="23"/>
  <c r="H67" i="23"/>
  <c r="AA67" i="23"/>
  <c r="AB68" i="23"/>
  <c r="I68" i="23"/>
  <c r="I86" i="23"/>
  <c r="AB86" i="23"/>
  <c r="AB115" i="23"/>
  <c r="I115" i="23"/>
  <c r="AB16" i="23"/>
  <c r="I16" i="23"/>
  <c r="AB88" i="23"/>
  <c r="I88" i="23"/>
  <c r="AA159" i="23"/>
  <c r="C159" i="23"/>
  <c r="H127" i="23"/>
  <c r="AA127" i="23"/>
  <c r="H40" i="23"/>
  <c r="AA40" i="23"/>
  <c r="K43" i="23"/>
  <c r="AD43" i="23"/>
  <c r="AC38" i="23"/>
  <c r="J38" i="23"/>
  <c r="AC102" i="23"/>
  <c r="J102" i="23"/>
  <c r="I127" i="23"/>
  <c r="AB127" i="23"/>
  <c r="I32" i="23"/>
  <c r="AB32" i="23"/>
  <c r="AA72" i="23"/>
  <c r="H72" i="23"/>
  <c r="I50" i="24" l="1"/>
  <c r="J85" i="24"/>
  <c r="AD85" i="24"/>
  <c r="AC10" i="24"/>
  <c r="AB74" i="24"/>
  <c r="AC67" i="24"/>
  <c r="H48" i="24"/>
  <c r="AC100" i="24"/>
  <c r="W85" i="24"/>
  <c r="AB57" i="24"/>
  <c r="AC129" i="24"/>
  <c r="W93" i="24"/>
  <c r="I90" i="24"/>
  <c r="AD35" i="24"/>
  <c r="I39" i="24"/>
  <c r="I171" i="24"/>
  <c r="I174" i="24" s="1"/>
  <c r="W50" i="24"/>
  <c r="AB37" i="24"/>
  <c r="J34" i="24"/>
  <c r="AC8" i="24"/>
  <c r="W61" i="24"/>
  <c r="AB70" i="24"/>
  <c r="W18" i="24"/>
  <c r="AC127" i="24"/>
  <c r="I26" i="24"/>
  <c r="I33" i="24"/>
  <c r="AD38" i="24"/>
  <c r="AB72" i="24"/>
  <c r="W88" i="24"/>
  <c r="AC9" i="24"/>
  <c r="AC71" i="24"/>
  <c r="J76" i="24"/>
  <c r="I32" i="24"/>
  <c r="AD51" i="24"/>
  <c r="W36" i="24"/>
  <c r="I123" i="24"/>
  <c r="AD26" i="24"/>
  <c r="K101" i="24"/>
  <c r="W103" i="24"/>
  <c r="W44" i="24"/>
  <c r="W67" i="24"/>
  <c r="H49" i="24"/>
  <c r="J33" i="24"/>
  <c r="AE32" i="24"/>
  <c r="W115" i="24"/>
  <c r="J32" i="24"/>
  <c r="AC102" i="24"/>
  <c r="J50" i="24"/>
  <c r="H41" i="24"/>
  <c r="H36" i="24"/>
  <c r="H35" i="24"/>
  <c r="AB93" i="24"/>
  <c r="H8" i="24"/>
  <c r="AC80" i="24"/>
  <c r="AC61" i="24"/>
  <c r="H128" i="24"/>
  <c r="H101" i="24"/>
  <c r="AD100" i="24"/>
  <c r="I18" i="24"/>
  <c r="I45" i="24"/>
  <c r="J123" i="24"/>
  <c r="I16" i="24"/>
  <c r="AC66" i="24"/>
  <c r="J87" i="24"/>
  <c r="H123" i="24"/>
  <c r="AD134" i="24"/>
  <c r="J86" i="24"/>
  <c r="AB178" i="24"/>
  <c r="H71" i="24"/>
  <c r="AD82" i="24"/>
  <c r="AD18" i="24"/>
  <c r="AE40" i="24"/>
  <c r="AB84" i="24"/>
  <c r="AC38" i="24"/>
  <c r="I42" i="24"/>
  <c r="J128" i="24"/>
  <c r="AC79" i="24"/>
  <c r="AD69" i="24"/>
  <c r="AB9" i="24"/>
  <c r="I116" i="24"/>
  <c r="AD65" i="24"/>
  <c r="I84" i="24"/>
  <c r="AB56" i="24"/>
  <c r="W46" i="24"/>
  <c r="AC36" i="24"/>
  <c r="K129" i="24"/>
  <c r="W87" i="24"/>
  <c r="I78" i="24"/>
  <c r="I93" i="24"/>
  <c r="W21" i="24"/>
  <c r="W37" i="24"/>
  <c r="AD43" i="24"/>
  <c r="AC91" i="24"/>
  <c r="W69" i="24"/>
  <c r="H12" i="24"/>
  <c r="J75" i="24"/>
  <c r="AE137" i="24"/>
  <c r="H114" i="24"/>
  <c r="AC76" i="24"/>
  <c r="AD22" i="24"/>
  <c r="W91" i="24"/>
  <c r="J16" i="24"/>
  <c r="AB91" i="24"/>
  <c r="J88" i="24"/>
  <c r="AB134" i="24"/>
  <c r="J28" i="24"/>
  <c r="H113" i="24"/>
  <c r="AB77" i="24"/>
  <c r="AC137" i="24"/>
  <c r="C157" i="24"/>
  <c r="AC74" i="24"/>
  <c r="J90" i="24"/>
  <c r="I103" i="24"/>
  <c r="J37" i="24"/>
  <c r="AD115" i="24"/>
  <c r="AB106" i="24"/>
  <c r="AD126" i="24"/>
  <c r="AC41" i="24"/>
  <c r="H50" i="24"/>
  <c r="AB172" i="24"/>
  <c r="J41" i="24"/>
  <c r="H76" i="24"/>
  <c r="AD129" i="24"/>
  <c r="J150" i="24"/>
  <c r="AB75" i="24"/>
  <c r="J12" i="24"/>
  <c r="AD114" i="24"/>
  <c r="I82" i="24"/>
  <c r="I87" i="24"/>
  <c r="AB55" i="24"/>
  <c r="H117" i="24"/>
  <c r="I65" i="24"/>
  <c r="AD101" i="24"/>
  <c r="J127" i="24"/>
  <c r="AB19" i="24"/>
  <c r="AD77" i="24"/>
  <c r="W117" i="24"/>
  <c r="AD84" i="24"/>
  <c r="H67" i="24"/>
  <c r="AB159" i="24"/>
  <c r="W83" i="24"/>
  <c r="AD104" i="24"/>
  <c r="W135" i="24"/>
  <c r="W102" i="24"/>
  <c r="AB26" i="24"/>
  <c r="W41" i="24"/>
  <c r="W89" i="24"/>
  <c r="J66" i="24"/>
  <c r="J8" i="24"/>
  <c r="W26" i="24"/>
  <c r="I89" i="24"/>
  <c r="I86" i="24"/>
  <c r="AD44" i="24"/>
  <c r="I114" i="24"/>
  <c r="W22" i="24"/>
  <c r="AC88" i="24"/>
  <c r="AD135" i="24"/>
  <c r="H28" i="24"/>
  <c r="H44" i="24"/>
  <c r="I72" i="24"/>
  <c r="J78" i="24"/>
  <c r="AC101" i="24"/>
  <c r="I77" i="24"/>
  <c r="AC135" i="24"/>
  <c r="AB90" i="24"/>
  <c r="AB102" i="24"/>
  <c r="AD61" i="24"/>
  <c r="AC35" i="24"/>
  <c r="C158" i="24"/>
  <c r="AD91" i="24"/>
  <c r="AC150" i="24"/>
  <c r="AB18" i="24"/>
  <c r="H51" i="24"/>
  <c r="AB82" i="24"/>
  <c r="I106" i="24"/>
  <c r="H127" i="24"/>
  <c r="I31" i="24"/>
  <c r="AC21" i="24"/>
  <c r="I12" i="24"/>
  <c r="I69" i="24"/>
  <c r="A167" i="24"/>
  <c r="I113" i="24"/>
  <c r="AE39" i="24"/>
  <c r="AB45" i="24"/>
  <c r="W33" i="24"/>
  <c r="J74" i="24"/>
  <c r="H80" i="24"/>
  <c r="W82" i="24"/>
  <c r="H65" i="24"/>
  <c r="I70" i="24"/>
  <c r="H61" i="24"/>
  <c r="AC34" i="24"/>
  <c r="AD42" i="24"/>
  <c r="H85" i="24"/>
  <c r="W128" i="24"/>
  <c r="AB32" i="24"/>
  <c r="AC75" i="24"/>
  <c r="AC49" i="24"/>
  <c r="H11" i="24"/>
  <c r="AB17" i="24"/>
  <c r="H89" i="24"/>
  <c r="AC50" i="24"/>
  <c r="W72" i="24"/>
  <c r="J89" i="24"/>
  <c r="H103" i="24"/>
  <c r="W38" i="24"/>
  <c r="AB78" i="24"/>
  <c r="AD39" i="24"/>
  <c r="AD49" i="24"/>
  <c r="J116" i="24"/>
  <c r="I19" i="24"/>
  <c r="H86" i="24"/>
  <c r="I117" i="24"/>
  <c r="AC126" i="24"/>
  <c r="AB129" i="24"/>
  <c r="AB150" i="24"/>
  <c r="AB27" i="24"/>
  <c r="J80" i="24"/>
  <c r="AC44" i="24"/>
  <c r="AD103" i="24"/>
  <c r="AB40" i="24"/>
  <c r="AC40" i="24"/>
  <c r="AB126" i="24"/>
  <c r="AD21" i="24"/>
  <c r="AD31" i="24"/>
  <c r="H88" i="24"/>
  <c r="AD70" i="24"/>
  <c r="AB171" i="24"/>
  <c r="AB137" i="24"/>
  <c r="AB21" i="24"/>
  <c r="AB116" i="24"/>
  <c r="AB43" i="24"/>
  <c r="AB66" i="24"/>
  <c r="I83" i="24"/>
  <c r="H34" i="24"/>
  <c r="J48" i="24"/>
  <c r="H135" i="24"/>
  <c r="J27" i="24"/>
  <c r="AB42" i="24"/>
  <c r="I27" i="24"/>
  <c r="AB33" i="24"/>
  <c r="J71" i="24"/>
  <c r="J10" i="24"/>
  <c r="AB38" i="24"/>
  <c r="AD93" i="24"/>
  <c r="AD45" i="24"/>
  <c r="AD113" i="24"/>
  <c r="AD79" i="24"/>
  <c r="J36" i="24"/>
  <c r="A188" i="24"/>
  <c r="H22" i="24"/>
  <c r="AB79" i="24"/>
  <c r="AC11" i="24"/>
  <c r="AB100" i="24"/>
  <c r="I46" i="24"/>
  <c r="I51" i="24"/>
  <c r="AC48" i="24"/>
  <c r="AB104" i="24"/>
  <c r="I17" i="24"/>
  <c r="AC43" i="24"/>
  <c r="J137" i="24"/>
  <c r="W11" i="24"/>
  <c r="AD17" i="24"/>
  <c r="I115" i="24"/>
  <c r="K16" i="24"/>
  <c r="H115" i="24"/>
  <c r="AD11" i="24"/>
  <c r="AC128" i="24"/>
  <c r="AD106" i="24"/>
  <c r="AB87" i="24"/>
  <c r="I104" i="24"/>
  <c r="AC37" i="24"/>
  <c r="AD72" i="24"/>
  <c r="AB69" i="24"/>
  <c r="AB10" i="24"/>
  <c r="AB46" i="24"/>
  <c r="J40" i="24"/>
  <c r="AB31" i="24"/>
  <c r="AB83" i="24"/>
  <c r="AD102" i="24"/>
  <c r="I134" i="24"/>
  <c r="I85" i="24"/>
  <c r="J19" i="24"/>
  <c r="AC28" i="24"/>
  <c r="J46" i="24"/>
  <c r="AD67" i="24"/>
  <c r="J9" i="24"/>
  <c r="AB39" i="24"/>
  <c r="AC22" i="24"/>
  <c r="AB156" i="24"/>
  <c r="J117" i="24"/>
  <c r="AB16" i="24"/>
  <c r="AD83" i="24"/>
  <c r="I75" i="24"/>
  <c r="AB103" i="24"/>
  <c r="H78" i="24"/>
  <c r="K38" i="24"/>
  <c r="AB89" i="24"/>
  <c r="H17" i="24"/>
  <c r="K72" i="24"/>
  <c r="AB11" i="24"/>
  <c r="AB44" i="24"/>
  <c r="AC42" i="24"/>
  <c r="AB85" i="24"/>
  <c r="AB35" i="24"/>
  <c r="K26" i="24"/>
  <c r="AB28" i="24"/>
  <c r="AC72" i="24"/>
  <c r="AC89" i="24"/>
  <c r="I88" i="24"/>
  <c r="AD66" i="24"/>
  <c r="K22" i="24"/>
  <c r="AD150" i="24"/>
  <c r="AC65" i="24"/>
  <c r="AD127" i="24"/>
  <c r="AB76" i="24"/>
  <c r="J114" i="24"/>
  <c r="AC82" i="24"/>
  <c r="AD12" i="24"/>
  <c r="J126" i="24"/>
  <c r="AB117" i="24"/>
  <c r="H55" i="24"/>
  <c r="AD41" i="24"/>
  <c r="J101" i="24"/>
  <c r="AC87" i="24"/>
  <c r="J135" i="24"/>
  <c r="H75" i="24"/>
  <c r="AE22" i="24"/>
  <c r="J129" i="24"/>
  <c r="AB50" i="24"/>
  <c r="AD8" i="24"/>
  <c r="I49" i="24"/>
  <c r="I41" i="24"/>
  <c r="AC114" i="24"/>
  <c r="AE72" i="24"/>
  <c r="J22" i="24"/>
  <c r="AD32" i="24"/>
  <c r="AE67" i="24"/>
  <c r="K128" i="24"/>
  <c r="I34" i="24"/>
  <c r="AB61" i="24"/>
  <c r="J42" i="24"/>
  <c r="J115" i="24"/>
  <c r="AD76" i="24"/>
  <c r="K67" i="24"/>
  <c r="I76" i="24"/>
  <c r="AD89" i="24"/>
  <c r="H32" i="24"/>
  <c r="AC70" i="24"/>
  <c r="AD87" i="24"/>
  <c r="J104" i="24"/>
  <c r="K89" i="24"/>
  <c r="K135" i="24"/>
  <c r="AC86" i="24"/>
  <c r="J44" i="24"/>
  <c r="AE89" i="24"/>
  <c r="AE135" i="24"/>
  <c r="AE26" i="24"/>
  <c r="AE36" i="24"/>
  <c r="AE33" i="24"/>
  <c r="K102" i="24"/>
  <c r="H26" i="24"/>
  <c r="I71" i="24"/>
  <c r="AD37" i="24"/>
  <c r="AE102" i="24"/>
  <c r="AD90" i="24"/>
  <c r="H72" i="24"/>
  <c r="AD33" i="24"/>
  <c r="AD50" i="24"/>
  <c r="AB41" i="24"/>
  <c r="AB49" i="24"/>
  <c r="AE103" i="24"/>
  <c r="AE128" i="24"/>
  <c r="AB65" i="24"/>
  <c r="AB36" i="24"/>
  <c r="AE38" i="24"/>
  <c r="J51" i="24"/>
  <c r="AE115" i="24"/>
  <c r="K44" i="24"/>
  <c r="I102" i="24"/>
  <c r="K115" i="24"/>
  <c r="AE21" i="24"/>
  <c r="I38" i="24"/>
  <c r="AB123" i="24"/>
  <c r="AD86" i="24"/>
  <c r="AB71" i="24"/>
  <c r="J18" i="24"/>
  <c r="AE87" i="24"/>
  <c r="I66" i="24"/>
  <c r="K41" i="24"/>
  <c r="J43" i="24"/>
  <c r="K36" i="24"/>
  <c r="AE41" i="24"/>
  <c r="AB67" i="24"/>
  <c r="AC116" i="24"/>
  <c r="I8" i="24"/>
  <c r="AC90" i="24"/>
  <c r="J65" i="24"/>
  <c r="H106" i="24"/>
  <c r="I100" i="24"/>
  <c r="J38" i="24"/>
  <c r="K93" i="24"/>
  <c r="AC39" i="24"/>
  <c r="I127" i="24"/>
  <c r="AB170" i="24"/>
  <c r="AC33" i="24"/>
  <c r="H37" i="24"/>
  <c r="K61" i="24"/>
  <c r="AE88" i="24"/>
  <c r="AC26" i="24"/>
  <c r="AE61" i="24"/>
  <c r="K88" i="24"/>
  <c r="K50" i="24"/>
  <c r="K85" i="24"/>
  <c r="C159" i="24"/>
  <c r="J35" i="24"/>
  <c r="K18" i="24"/>
  <c r="AE50" i="24"/>
  <c r="I129" i="24"/>
  <c r="AE18" i="24"/>
  <c r="AD34" i="24"/>
  <c r="K150" i="24"/>
  <c r="W150" i="24"/>
  <c r="H57" i="24"/>
  <c r="H70" i="24"/>
  <c r="I67" i="24"/>
  <c r="AE93" i="24"/>
  <c r="J100" i="24"/>
  <c r="AE44" i="24"/>
  <c r="J134" i="24"/>
  <c r="AC32" i="24"/>
  <c r="J26" i="24"/>
  <c r="K103" i="24"/>
  <c r="AE85" i="24"/>
  <c r="AC123" i="24"/>
  <c r="AB48" i="24"/>
  <c r="K134" i="24"/>
  <c r="W134" i="24"/>
  <c r="K137" i="24"/>
  <c r="W137" i="24"/>
  <c r="K83" i="24"/>
  <c r="AE123" i="24"/>
  <c r="W123" i="24"/>
  <c r="K126" i="24"/>
  <c r="W126" i="24"/>
  <c r="AE127" i="24"/>
  <c r="W127" i="24"/>
  <c r="AE129" i="24"/>
  <c r="W129" i="24"/>
  <c r="AE83" i="24"/>
  <c r="H9" i="24"/>
  <c r="AE113" i="24"/>
  <c r="W113" i="24"/>
  <c r="AE116" i="24"/>
  <c r="W116" i="24"/>
  <c r="K46" i="24"/>
  <c r="AE37" i="24"/>
  <c r="AD75" i="24"/>
  <c r="K117" i="24"/>
  <c r="J84" i="24"/>
  <c r="I36" i="24"/>
  <c r="AE46" i="24"/>
  <c r="K37" i="24"/>
  <c r="AB12" i="24"/>
  <c r="AE117" i="24"/>
  <c r="K82" i="24"/>
  <c r="AC78" i="24"/>
  <c r="K91" i="24"/>
  <c r="AE114" i="24"/>
  <c r="W114" i="24"/>
  <c r="AD74" i="24"/>
  <c r="AE69" i="24"/>
  <c r="AE82" i="24"/>
  <c r="AE91" i="24"/>
  <c r="AC93" i="24"/>
  <c r="K69" i="24"/>
  <c r="K33" i="24"/>
  <c r="AB80" i="24"/>
  <c r="H56" i="24"/>
  <c r="AB114" i="24"/>
  <c r="J69" i="24"/>
  <c r="AC84" i="24"/>
  <c r="I91" i="24"/>
  <c r="K21" i="24"/>
  <c r="K87" i="24"/>
  <c r="K106" i="24"/>
  <c r="W106" i="24"/>
  <c r="K100" i="24"/>
  <c r="W100" i="24"/>
  <c r="AE101" i="24"/>
  <c r="W101" i="24"/>
  <c r="K104" i="24"/>
  <c r="W104" i="24"/>
  <c r="H79" i="24"/>
  <c r="J61" i="24"/>
  <c r="I21" i="24"/>
  <c r="AC17" i="24"/>
  <c r="K70" i="24"/>
  <c r="W70" i="24"/>
  <c r="K75" i="24"/>
  <c r="W75" i="24"/>
  <c r="K84" i="24"/>
  <c r="W84" i="24"/>
  <c r="K76" i="24"/>
  <c r="W76" i="24"/>
  <c r="K79" i="24"/>
  <c r="W79" i="24"/>
  <c r="K77" i="24"/>
  <c r="W77" i="24"/>
  <c r="AE86" i="24"/>
  <c r="W86" i="24"/>
  <c r="AC106" i="24"/>
  <c r="AC45" i="24"/>
  <c r="AC18" i="24"/>
  <c r="K90" i="24"/>
  <c r="W90" i="24"/>
  <c r="K80" i="24"/>
  <c r="W80" i="24"/>
  <c r="K71" i="24"/>
  <c r="W71" i="24"/>
  <c r="K65" i="24"/>
  <c r="W65" i="24"/>
  <c r="K74" i="24"/>
  <c r="W74" i="24"/>
  <c r="AE78" i="24"/>
  <c r="W78" i="24"/>
  <c r="AE66" i="24"/>
  <c r="W66" i="24"/>
  <c r="K127" i="24"/>
  <c r="AD16" i="24"/>
  <c r="AC31" i="24"/>
  <c r="AC69" i="24"/>
  <c r="K34" i="24"/>
  <c r="W34" i="24"/>
  <c r="AE42" i="24"/>
  <c r="W42" i="24"/>
  <c r="K49" i="24"/>
  <c r="W49" i="24"/>
  <c r="AE45" i="24"/>
  <c r="W45" i="24"/>
  <c r="AE43" i="24"/>
  <c r="W43" i="24"/>
  <c r="AC115" i="24"/>
  <c r="K28" i="24"/>
  <c r="W28" i="24"/>
  <c r="AE31" i="24"/>
  <c r="W31" i="24"/>
  <c r="K51" i="24"/>
  <c r="W51" i="24"/>
  <c r="AB22" i="24"/>
  <c r="AC46" i="24"/>
  <c r="K32" i="24"/>
  <c r="W32" i="24"/>
  <c r="K11" i="24"/>
  <c r="K40" i="24"/>
  <c r="W40" i="24"/>
  <c r="AE11" i="24"/>
  <c r="K78" i="24"/>
  <c r="AE27" i="24"/>
  <c r="W27" i="24"/>
  <c r="AE48" i="24"/>
  <c r="W48" i="24"/>
  <c r="AE35" i="24"/>
  <c r="W35" i="24"/>
  <c r="K39" i="24"/>
  <c r="W39" i="24"/>
  <c r="AB115" i="24"/>
  <c r="AC77" i="24"/>
  <c r="K12" i="24"/>
  <c r="W12" i="24"/>
  <c r="AE19" i="24"/>
  <c r="W19" i="24"/>
  <c r="K10" i="24"/>
  <c r="W10" i="24"/>
  <c r="AE16" i="24"/>
  <c r="W16" i="24"/>
  <c r="K17" i="24"/>
  <c r="W17" i="24"/>
  <c r="K9" i="24"/>
  <c r="W9" i="24"/>
  <c r="AD123" i="24"/>
  <c r="K48" i="24"/>
  <c r="J82" i="24"/>
  <c r="I150" i="24"/>
  <c r="H18" i="24"/>
  <c r="AC103" i="24"/>
  <c r="AB101" i="24"/>
  <c r="I61" i="24"/>
  <c r="AB127" i="24"/>
  <c r="H82" i="24"/>
  <c r="AC16" i="24"/>
  <c r="AB158" i="24"/>
  <c r="AB51" i="24"/>
  <c r="AE104" i="24"/>
  <c r="I135" i="24"/>
  <c r="AB165" i="24"/>
  <c r="AD128" i="24"/>
  <c r="AE74" i="24"/>
  <c r="H84" i="24"/>
  <c r="AC12" i="24"/>
  <c r="AB128" i="24"/>
  <c r="I79" i="24"/>
  <c r="H90" i="24"/>
  <c r="J91" i="24"/>
  <c r="H102" i="24"/>
  <c r="AC113" i="24"/>
  <c r="K35" i="24"/>
  <c r="I35" i="24"/>
  <c r="I178" i="24"/>
  <c r="I74" i="24"/>
  <c r="I9" i="24"/>
  <c r="AE100" i="24"/>
  <c r="AE8" i="24"/>
  <c r="W8" i="24"/>
  <c r="J67" i="24"/>
  <c r="AE17" i="24"/>
  <c r="AE65" i="24"/>
  <c r="AE51" i="24"/>
  <c r="H104" i="24"/>
  <c r="K27" i="24"/>
  <c r="K66" i="24"/>
  <c r="I43" i="24"/>
  <c r="J17" i="24"/>
  <c r="AE10" i="24"/>
  <c r="K116" i="24"/>
  <c r="I48" i="24"/>
  <c r="J79" i="24"/>
  <c r="H100" i="24"/>
  <c r="AD137" i="24"/>
  <c r="AC51" i="24"/>
  <c r="I11" i="24"/>
  <c r="K113" i="24"/>
  <c r="H87" i="24"/>
  <c r="AB135" i="24"/>
  <c r="K19" i="24"/>
  <c r="AC117" i="24"/>
  <c r="H69" i="24"/>
  <c r="AE79" i="24"/>
  <c r="K42" i="24"/>
  <c r="J103" i="24"/>
  <c r="AB34" i="24"/>
  <c r="I126" i="24"/>
  <c r="H21" i="24"/>
  <c r="I37" i="24"/>
  <c r="J72" i="24"/>
  <c r="H27" i="24"/>
  <c r="AC27" i="24"/>
  <c r="H43" i="24"/>
  <c r="J93" i="24"/>
  <c r="AE34" i="24"/>
  <c r="H116" i="24"/>
  <c r="AE49" i="24"/>
  <c r="AB86" i="24"/>
  <c r="H33" i="24"/>
  <c r="J113" i="24"/>
  <c r="AE76" i="24"/>
  <c r="AB189" i="24"/>
  <c r="AC104" i="24"/>
  <c r="I44" i="24"/>
  <c r="H150" i="24"/>
  <c r="AE106" i="24"/>
  <c r="AD36" i="24"/>
  <c r="AE75" i="24"/>
  <c r="J31" i="24"/>
  <c r="AC83" i="24"/>
  <c r="AD80" i="24"/>
  <c r="H129" i="24"/>
  <c r="AB88" i="24"/>
  <c r="AD27" i="24"/>
  <c r="AD28" i="24"/>
  <c r="AB113" i="24"/>
  <c r="K31" i="24"/>
  <c r="AE126" i="24"/>
  <c r="AD88" i="24"/>
  <c r="K123" i="24"/>
  <c r="AD46" i="24"/>
  <c r="H83" i="24"/>
  <c r="K45" i="24"/>
  <c r="AC19" i="24"/>
  <c r="H46" i="24"/>
  <c r="AE80" i="24"/>
  <c r="AE9" i="24"/>
  <c r="AD40" i="24"/>
  <c r="H91" i="24"/>
  <c r="K43" i="24"/>
  <c r="AD117" i="24"/>
  <c r="AE28" i="24"/>
  <c r="AC85" i="24"/>
  <c r="AD9" i="24"/>
  <c r="H74" i="24"/>
  <c r="I28" i="24"/>
  <c r="AE71" i="24"/>
  <c r="H16" i="24"/>
  <c r="I101" i="24"/>
  <c r="AB8" i="24"/>
  <c r="H39" i="24"/>
  <c r="AD116" i="24"/>
  <c r="H93" i="24"/>
  <c r="AD10" i="24"/>
  <c r="K8" i="24"/>
  <c r="AE90" i="24"/>
  <c r="AE70" i="24"/>
  <c r="H19" i="24"/>
  <c r="J39" i="24"/>
  <c r="I128" i="24"/>
  <c r="AE12" i="24"/>
  <c r="AE77" i="24"/>
  <c r="J49" i="24"/>
  <c r="C156" i="24"/>
  <c r="J106" i="24"/>
  <c r="J11" i="24"/>
  <c r="AD78" i="24"/>
  <c r="AD48" i="24"/>
  <c r="H42" i="24"/>
  <c r="K86" i="24"/>
  <c r="J45" i="24"/>
  <c r="H134" i="24"/>
  <c r="H10" i="24"/>
  <c r="AC134" i="24"/>
  <c r="K114" i="24"/>
  <c r="H40" i="24"/>
  <c r="J77" i="24"/>
  <c r="H77" i="24"/>
  <c r="I137" i="24"/>
  <c r="AE134" i="24"/>
  <c r="H31" i="24"/>
  <c r="H126" i="24"/>
  <c r="AB157" i="24"/>
  <c r="I40" i="24"/>
  <c r="J70" i="24"/>
  <c r="AD19" i="24"/>
  <c r="J102" i="24"/>
  <c r="I22" i="24"/>
  <c r="AE150" i="24"/>
  <c r="H38" i="24"/>
  <c r="H137" i="24"/>
  <c r="I80" i="24"/>
  <c r="I10" i="24"/>
  <c r="J83" i="24"/>
  <c r="AD71" i="24"/>
  <c r="H66" i="24"/>
  <c r="AE84" i="24"/>
  <c r="H45" i="24"/>
  <c r="J21" i="24"/>
  <c r="AF87" i="24" l="1"/>
  <c r="L33" i="24"/>
  <c r="AF91" i="24"/>
  <c r="AF115" i="24"/>
  <c r="L46" i="24"/>
  <c r="L88" i="24"/>
  <c r="L135" i="24"/>
  <c r="L26" i="24"/>
  <c r="L82" i="24"/>
  <c r="AF41" i="24"/>
  <c r="AF21" i="24"/>
  <c r="L36" i="24"/>
  <c r="L61" i="24"/>
  <c r="L115" i="24"/>
  <c r="AF33" i="24"/>
  <c r="AF135" i="24"/>
  <c r="L91" i="24"/>
  <c r="L87" i="24"/>
  <c r="L21" i="24"/>
  <c r="AF82" i="24"/>
  <c r="L128" i="24"/>
  <c r="L117" i="24"/>
  <c r="L103" i="24"/>
  <c r="L102" i="24"/>
  <c r="AF128" i="24"/>
  <c r="L41" i="24"/>
  <c r="AF46" i="24"/>
  <c r="AF88" i="24"/>
  <c r="AF36" i="24"/>
  <c r="AF61" i="24"/>
  <c r="L93" i="24"/>
  <c r="L69" i="24"/>
  <c r="L85" i="24"/>
  <c r="L89" i="24"/>
  <c r="L72" i="24"/>
  <c r="L83" i="24"/>
  <c r="L67" i="24"/>
  <c r="AF69" i="24"/>
  <c r="AF103" i="24"/>
  <c r="L38" i="24"/>
  <c r="L44" i="24"/>
  <c r="L37" i="24"/>
  <c r="L50" i="24"/>
  <c r="AF50" i="24"/>
  <c r="AF26" i="24"/>
  <c r="AF102" i="24"/>
  <c r="L11" i="24"/>
  <c r="AF72" i="24"/>
  <c r="AF18" i="24"/>
  <c r="L18" i="24"/>
  <c r="AF85" i="24"/>
  <c r="AF89" i="24"/>
  <c r="AF37" i="24"/>
  <c r="L22" i="24"/>
  <c r="AF38" i="24"/>
  <c r="AF83" i="24"/>
  <c r="AF44" i="24"/>
  <c r="AF93" i="24"/>
  <c r="AF117" i="24"/>
  <c r="AF11" i="24"/>
  <c r="AF67" i="24"/>
  <c r="AF22" i="24"/>
  <c r="L150" i="24"/>
  <c r="AF150" i="24"/>
  <c r="L137" i="24"/>
  <c r="AF137" i="24"/>
  <c r="L134" i="24"/>
  <c r="AF134" i="24"/>
  <c r="L129" i="24"/>
  <c r="AF129" i="24"/>
  <c r="L127" i="24"/>
  <c r="AF127" i="24"/>
  <c r="L126" i="24"/>
  <c r="AF126" i="24"/>
  <c r="L123" i="24"/>
  <c r="AF123" i="24"/>
  <c r="L114" i="24"/>
  <c r="AF114" i="24"/>
  <c r="L116" i="24"/>
  <c r="AF116" i="24"/>
  <c r="L113" i="24"/>
  <c r="AF113" i="24"/>
  <c r="L104" i="24"/>
  <c r="AF104" i="24"/>
  <c r="L101" i="24"/>
  <c r="AF101" i="24"/>
  <c r="L106" i="24"/>
  <c r="AF106" i="24"/>
  <c r="L100" i="24"/>
  <c r="AF100" i="24"/>
  <c r="L76" i="24"/>
  <c r="AF76" i="24"/>
  <c r="L71" i="24"/>
  <c r="AF71" i="24"/>
  <c r="L84" i="24"/>
  <c r="AF84" i="24"/>
  <c r="L80" i="24"/>
  <c r="AF80" i="24"/>
  <c r="L90" i="24"/>
  <c r="AF90" i="24"/>
  <c r="L75" i="24"/>
  <c r="AF75" i="24"/>
  <c r="L66" i="24"/>
  <c r="AF66" i="24"/>
  <c r="L70" i="24"/>
  <c r="AF70" i="24"/>
  <c r="L78" i="24"/>
  <c r="AF78" i="24"/>
  <c r="L86" i="24"/>
  <c r="AF86" i="24"/>
  <c r="L77" i="24"/>
  <c r="AF77" i="24"/>
  <c r="L74" i="24"/>
  <c r="AF74" i="24"/>
  <c r="L79" i="24"/>
  <c r="AF79" i="24"/>
  <c r="L65" i="24"/>
  <c r="AF65" i="24"/>
  <c r="L42" i="24"/>
  <c r="AF42" i="24"/>
  <c r="L27" i="24"/>
  <c r="AF27" i="24"/>
  <c r="L51" i="24"/>
  <c r="AF51" i="24"/>
  <c r="L34" i="24"/>
  <c r="AF34" i="24"/>
  <c r="L40" i="24"/>
  <c r="AF40" i="24"/>
  <c r="L28" i="24"/>
  <c r="AF28" i="24"/>
  <c r="L31" i="24"/>
  <c r="AF31" i="24"/>
  <c r="L43" i="24"/>
  <c r="AF43" i="24"/>
  <c r="L39" i="24"/>
  <c r="AF39" i="24"/>
  <c r="L45" i="24"/>
  <c r="AF45" i="24"/>
  <c r="L35" i="24"/>
  <c r="AF35" i="24"/>
  <c r="L32" i="24"/>
  <c r="AF32" i="24"/>
  <c r="L49" i="24"/>
  <c r="AF49" i="24"/>
  <c r="L48" i="24"/>
  <c r="AF48" i="24"/>
  <c r="L17" i="24"/>
  <c r="AF17" i="24"/>
  <c r="L10" i="24"/>
  <c r="AF10" i="24"/>
  <c r="L19" i="24"/>
  <c r="AF19" i="24"/>
  <c r="L16" i="24"/>
  <c r="AF16" i="24"/>
  <c r="L12" i="24"/>
  <c r="AF12" i="24"/>
  <c r="L9" i="24"/>
  <c r="AF9" i="24"/>
  <c r="L8" i="24"/>
  <c r="AF8" i="24"/>
  <c r="I24" i="27" l="1"/>
  <c r="AC24" i="27"/>
  <c r="I25" i="27"/>
  <c r="AC25" i="27"/>
  <c r="U92" i="27" a="1"/>
  <c r="V22" i="27" a="1"/>
  <c r="S90" i="27" a="1"/>
  <c r="S120" i="27" a="1"/>
  <c r="T66" i="27" a="1"/>
  <c r="U21" i="27" a="1"/>
  <c r="U110" i="27" a="1"/>
  <c r="T107" i="27" a="1"/>
  <c r="V119" i="27" a="1"/>
  <c r="V14" i="27" a="1"/>
  <c r="U75" i="27" a="1"/>
  <c r="S26" i="27" a="1"/>
  <c r="S76" i="27" a="1"/>
  <c r="V62" i="27" a="1"/>
  <c r="V23" i="27" a="1"/>
  <c r="U70" i="27" a="1"/>
  <c r="S40" i="27" a="1"/>
  <c r="T97" i="27" a="1"/>
  <c r="U24" i="27" a="1"/>
  <c r="U105" i="27" a="1"/>
  <c r="V24" i="27" a="1"/>
  <c r="U68" i="27" a="1"/>
  <c r="T62" i="27" a="1"/>
  <c r="U72" i="27" a="1"/>
  <c r="U109" i="27" a="1"/>
  <c r="S17" i="27" a="1"/>
  <c r="S110" i="27" a="1"/>
  <c r="U101" i="27" a="1"/>
  <c r="U58" i="27" a="1"/>
  <c r="V29" i="27" a="1"/>
  <c r="S24" i="27" a="1"/>
  <c r="U62" i="27" a="1"/>
  <c r="V31" i="27" a="1"/>
  <c r="V99" i="27" a="1"/>
  <c r="T36" i="27" a="1"/>
  <c r="U64" i="27" a="1"/>
  <c r="S38" i="27" a="1"/>
  <c r="U25" i="27" a="1"/>
  <c r="V25" i="27" a="1"/>
  <c r="S119" i="27" a="1"/>
  <c r="S87" i="27" a="1"/>
  <c r="T54" i="27" a="1"/>
  <c r="U42" i="27" a="1"/>
  <c r="S22" i="27" a="1"/>
  <c r="S75" i="27" a="1"/>
  <c r="S48" i="27" a="1"/>
  <c r="T38" i="27" a="1"/>
  <c r="V92" i="27" a="1"/>
  <c r="S70" i="27" a="1"/>
  <c r="V86" i="27" a="1"/>
  <c r="U17" i="27" a="1"/>
  <c r="T72" i="27" a="1"/>
  <c r="T8" i="27" a="1"/>
  <c r="U59" i="27" a="1"/>
  <c r="U73" i="27" a="1"/>
  <c r="V43" i="27" a="1"/>
  <c r="V10" i="27" a="1"/>
  <c r="U119" i="27" a="1"/>
  <c r="U9" i="27" a="1"/>
  <c r="V74" i="27" a="1"/>
  <c r="T58" i="27" a="1"/>
  <c r="V36" i="27" a="1"/>
  <c r="T12" i="27" a="1"/>
  <c r="S141" i="27" a="1"/>
  <c r="U113" i="27" a="1"/>
  <c r="U61" i="27" a="1"/>
  <c r="T56" i="27" a="1"/>
  <c r="S107" i="27" a="1"/>
  <c r="S118" i="27" a="1"/>
  <c r="U67" i="27" a="1"/>
  <c r="S99" i="27" a="1"/>
  <c r="S34" i="27" a="1"/>
  <c r="V101" i="27" a="1"/>
  <c r="V108" i="27" a="1"/>
  <c r="V98" i="27" a="1"/>
  <c r="S154" i="27" a="1"/>
  <c r="T23" i="27" a="1"/>
  <c r="U69" i="27" a="1"/>
  <c r="S173" i="27" a="1"/>
  <c r="S113" i="27" a="1"/>
  <c r="T60" i="27" a="1"/>
  <c r="U77" i="27" a="1"/>
  <c r="U74" i="27" a="1"/>
  <c r="S54" i="27" a="1"/>
  <c r="U32" i="27" a="1"/>
  <c r="S121" i="27" a="1"/>
  <c r="W25" i="25" a="1"/>
  <c r="U98" i="27" a="1"/>
  <c r="T29" i="27" a="1"/>
  <c r="V87" i="27" a="1"/>
  <c r="S43" i="27" a="1"/>
  <c r="V35" i="27" a="1"/>
  <c r="V63" i="27" a="1"/>
  <c r="U118" i="27" a="1"/>
  <c r="S72" i="27" a="1"/>
  <c r="V121" i="27" a="1"/>
  <c r="V54" i="27" a="1"/>
  <c r="U27" i="27" a="1"/>
  <c r="V71" i="27" a="1"/>
  <c r="V28" i="27" a="1"/>
  <c r="V21" i="27" a="1"/>
  <c r="U87" i="27" a="1"/>
  <c r="V17" i="27" a="1"/>
  <c r="U134" i="27" a="1"/>
  <c r="T57" i="27" a="1"/>
  <c r="T63" i="27" a="1"/>
  <c r="U43" i="27" a="1"/>
  <c r="U80" i="27" a="1"/>
  <c r="T42" i="27" a="1"/>
  <c r="T90" i="27" a="1"/>
  <c r="S100" i="27" a="1"/>
  <c r="S10" i="27" a="1"/>
  <c r="T118" i="27" a="1"/>
  <c r="T106" i="27" a="1"/>
  <c r="S29" i="27" a="1"/>
  <c r="T70" i="27" a="1"/>
  <c r="V107" i="27" a="1"/>
  <c r="T13" i="27" a="1"/>
  <c r="S47" i="27" a="1"/>
  <c r="S98" i="27" a="1"/>
  <c r="T109" i="27" a="1"/>
  <c r="V65" i="27" a="1"/>
  <c r="S11" i="27" a="1"/>
  <c r="S86" i="27" a="1"/>
  <c r="T27" i="27" a="1"/>
  <c r="T99" i="27" a="1"/>
  <c r="S66" i="27" a="1"/>
  <c r="U16" i="27" a="1"/>
  <c r="T67" i="27" a="1"/>
  <c r="S57" i="27" a="1"/>
  <c r="V113" i="27" a="1"/>
  <c r="V64" i="27" a="1"/>
  <c r="U12" i="27" a="1"/>
  <c r="U23" i="27" a="1"/>
  <c r="T41" i="27" a="1"/>
  <c r="T111" i="27" a="1"/>
  <c r="T71" i="27" a="1"/>
  <c r="U29" i="27" a="1"/>
  <c r="T17" i="27" a="1"/>
  <c r="T25" i="25" a="1"/>
  <c r="U13" i="27" a="1"/>
  <c r="V27" i="27" a="1"/>
  <c r="T33" i="27" a="1"/>
  <c r="T108" i="27" a="1"/>
  <c r="U107" i="27" a="1"/>
  <c r="U40" i="27" a="1"/>
  <c r="T26" i="27" a="1"/>
  <c r="U66" i="27" a="1"/>
  <c r="V75" i="27" a="1"/>
  <c r="V111" i="27" a="1"/>
  <c r="T21" i="27" a="1"/>
  <c r="S31" i="27" a="1"/>
  <c r="U28" i="27" a="1"/>
  <c r="V13" i="27" a="1"/>
  <c r="S55" i="27" a="1"/>
  <c r="U36" i="27" a="1"/>
  <c r="U97" i="27" a="1"/>
  <c r="U11" i="27" a="1"/>
  <c r="S58" i="27" a="1"/>
  <c r="S106" i="27" a="1"/>
  <c r="V112" i="27" a="1"/>
  <c r="V97" i="27" a="1"/>
  <c r="T80" i="27" a="1"/>
  <c r="S143" i="27" a="1"/>
  <c r="S78" i="27" a="1"/>
  <c r="T40" i="27" a="1"/>
  <c r="T74" i="27" a="1"/>
  <c r="V41" i="27" a="1"/>
  <c r="T100" i="27" a="1"/>
  <c r="U15" i="27" a="1"/>
  <c r="T113" i="27" a="1"/>
  <c r="T32" i="27" a="1"/>
  <c r="U8" i="27" a="1"/>
  <c r="T24" i="25" a="1"/>
  <c r="S37" i="27" a="1"/>
  <c r="U99" i="27" a="1"/>
  <c r="U111" i="27" a="1"/>
  <c r="U10" i="27" a="1"/>
  <c r="S88" i="27" a="1"/>
  <c r="S68" i="27" a="1"/>
  <c r="T55" i="27" a="1"/>
  <c r="S101" i="27" a="1"/>
  <c r="T35" i="27" a="1"/>
  <c r="S42" i="27" a="1"/>
  <c r="V60" i="27" a="1"/>
  <c r="V40" i="27" a="1"/>
  <c r="S23" i="27" a="1"/>
  <c r="S49" i="27" a="1"/>
  <c r="S73" i="27" a="1"/>
  <c r="S71" i="27" a="1"/>
  <c r="S108" i="27" a="1"/>
  <c r="U86" i="27" a="1"/>
  <c r="U54" i="27" a="1"/>
  <c r="S36" i="27" a="1"/>
  <c r="T86" i="27" a="1"/>
  <c r="S21" i="27" a="1"/>
  <c r="U34" i="27" a="1"/>
  <c r="S77" i="27" a="1"/>
  <c r="S59" i="27" a="1"/>
  <c r="U125" i="27" a="1"/>
  <c r="V120" i="27" a="1"/>
  <c r="T89" i="27" a="1"/>
  <c r="T98" i="27" a="1"/>
  <c r="V42" i="27" a="1"/>
  <c r="T120" i="27" a="1"/>
  <c r="V110" i="27" a="1"/>
  <c r="S33" i="27" a="1"/>
  <c r="T28" i="27" a="1"/>
  <c r="T68" i="27" a="1"/>
  <c r="S56" i="27" a="1"/>
  <c r="S65" i="27" a="1"/>
  <c r="W24" i="25" a="1"/>
  <c r="S74" i="27" a="1"/>
  <c r="S155" i="27" a="1"/>
  <c r="U121" i="27" a="1"/>
  <c r="T10" i="27" a="1"/>
  <c r="V105" i="27" a="1"/>
  <c r="U57" i="27" a="1"/>
  <c r="U39" i="27" a="1"/>
  <c r="T64" i="27" a="1"/>
  <c r="V12" i="27" a="1"/>
  <c r="U38" i="27" a="1"/>
  <c r="T22" i="27" a="1"/>
  <c r="V56" i="27" a="1"/>
  <c r="V16" i="27" a="1"/>
  <c r="U63" i="27" a="1"/>
  <c r="U14" i="27" a="1"/>
  <c r="V90" i="27" a="1"/>
  <c r="V58" i="27" a="1"/>
  <c r="S27" i="27" a="1"/>
  <c r="V67" i="27" a="1"/>
  <c r="T69" i="27" a="1"/>
  <c r="S97" i="27" a="1"/>
  <c r="T11" i="27" a="1"/>
  <c r="U91" i="27" a="1"/>
  <c r="S32" i="27" a="1"/>
  <c r="V109" i="27" a="1"/>
  <c r="V78" i="27" a="1"/>
  <c r="S16" i="27" a="1"/>
  <c r="S64" i="27" a="1"/>
  <c r="V76" i="27" a="1"/>
  <c r="V32" i="27" a="1"/>
  <c r="V59" i="27" a="1"/>
  <c r="T91" i="27" a="1"/>
  <c r="U55" i="27" a="1"/>
  <c r="V61" i="27" a="1"/>
  <c r="S12" i="27" a="1"/>
  <c r="U112" i="27" a="1"/>
  <c r="T134" i="27" a="1"/>
  <c r="U31" i="27" a="1"/>
  <c r="S35" i="27" a="1"/>
  <c r="S60" i="27" a="1"/>
  <c r="V70" i="27" a="1"/>
  <c r="T39" i="27" a="1"/>
  <c r="S156" i="27" a="1"/>
  <c r="U106" i="27" a="1"/>
  <c r="S39" i="27" a="1"/>
  <c r="T9" i="27" a="1"/>
  <c r="S91" i="27" a="1"/>
  <c r="T37" i="27" a="1"/>
  <c r="V26" i="27" a="1"/>
  <c r="U78" i="27" a="1"/>
  <c r="S13" i="27" a="1"/>
  <c r="V33" i="27" a="1"/>
  <c r="S28" i="27" a="1"/>
  <c r="T16" i="27" a="1"/>
  <c r="S105" i="27" a="1"/>
  <c r="U76" i="27" a="1"/>
  <c r="S125" i="27" a="1"/>
  <c r="S89" i="27" a="1"/>
  <c r="T105" i="27" a="1"/>
  <c r="S112" i="27" a="1"/>
  <c r="T87" i="27" a="1"/>
  <c r="T101" i="27" a="1"/>
  <c r="V72" i="27" a="1"/>
  <c r="S80" i="27" a="1"/>
  <c r="V37" i="27" a="1"/>
  <c r="S8" i="27" a="1"/>
  <c r="T59" i="27" a="1"/>
  <c r="T14" i="27" a="1"/>
  <c r="S63" i="27" a="1"/>
  <c r="U26" i="27" a="1"/>
  <c r="U37" i="27" a="1"/>
  <c r="T78" i="27" a="1"/>
  <c r="U83" i="27" a="1"/>
  <c r="V66" i="27" a="1"/>
  <c r="T43" i="27" a="1"/>
  <c r="S140" i="27" a="1"/>
  <c r="V8" i="27" a="1"/>
  <c r="S92" i="27" a="1"/>
  <c r="V34" i="27" a="1"/>
  <c r="T15" i="27" a="1"/>
  <c r="S9" i="27" a="1"/>
  <c r="S62" i="27" a="1"/>
  <c r="V38" i="27" a="1"/>
  <c r="V69" i="27" a="1"/>
  <c r="U41" i="27" a="1"/>
  <c r="T92" i="27" a="1"/>
  <c r="S142" i="27" a="1"/>
  <c r="T110" i="27" a="1"/>
  <c r="U88" i="27" a="1"/>
  <c r="V77" i="27" a="1"/>
  <c r="V80" i="27" a="1"/>
  <c r="U65" i="27" a="1"/>
  <c r="V89" i="27" a="1"/>
  <c r="U33" i="27" a="1"/>
  <c r="U120" i="27" a="1"/>
  <c r="S162" i="27" a="1"/>
  <c r="V91" i="27" a="1"/>
  <c r="V11" i="27" a="1"/>
  <c r="V39" i="27" a="1"/>
  <c r="T61" i="27" a="1"/>
  <c r="V9" i="27" a="1"/>
  <c r="U89" i="27" a="1"/>
  <c r="T112" i="27" a="1"/>
  <c r="T77" i="27" a="1"/>
  <c r="T121" i="27" a="1"/>
  <c r="S111" i="27" a="1"/>
  <c r="S109" i="27" a="1"/>
  <c r="T65" i="27" a="1"/>
  <c r="V73" i="27" a="1"/>
  <c r="S69" i="27" a="1"/>
  <c r="U22" i="27" a="1"/>
  <c r="S25" i="27" a="1"/>
  <c r="T75" i="27" a="1"/>
  <c r="T76" i="27" a="1"/>
  <c r="T125" i="27" a="1"/>
  <c r="T34" i="27" a="1"/>
  <c r="U35" i="27" a="1"/>
  <c r="S61" i="27" a="1"/>
  <c r="U60" i="27" a="1"/>
  <c r="S149" i="27" a="1"/>
  <c r="U90" i="27" a="1"/>
  <c r="T31" i="27" a="1"/>
  <c r="S134" i="27" a="1"/>
  <c r="T83" i="27" a="1"/>
  <c r="U108" i="27" a="1"/>
  <c r="S83" i="27" a="1"/>
  <c r="U56" i="27" a="1"/>
  <c r="V100" i="27" a="1"/>
  <c r="T73" i="27" a="1"/>
  <c r="V134" i="27" a="1"/>
  <c r="U100" i="27" a="1"/>
  <c r="S41" i="27" a="1"/>
  <c r="V125" i="27" a="1"/>
  <c r="V15" i="27" a="1"/>
  <c r="S67" i="27" a="1"/>
  <c r="U71" i="27" a="1"/>
  <c r="T88" i="27" a="1"/>
  <c r="V83" i="27" a="1"/>
  <c r="V55" i="27" a="1"/>
  <c r="S14" i="27" a="1"/>
  <c r="V88" i="27" a="1"/>
  <c r="V68" i="27" a="1"/>
  <c r="S15" i="27" a="1"/>
  <c r="T119" i="27" a="1"/>
  <c r="V57" i="27" a="1"/>
  <c r="V118" i="27" a="1"/>
  <c r="V106" i="27" a="1"/>
  <c r="T25" i="25" l="1"/>
  <c r="AC25" i="25" s="1"/>
  <c r="T24" i="25"/>
  <c r="I24" i="25" s="1"/>
  <c r="U64" i="27"/>
  <c r="S89" i="27"/>
  <c r="S22" i="27"/>
  <c r="S25" i="27"/>
  <c r="T100" i="27"/>
  <c r="V66" i="27"/>
  <c r="V107" i="27"/>
  <c r="S92" i="27"/>
  <c r="S125" i="27"/>
  <c r="U99" i="27"/>
  <c r="V54" i="27"/>
  <c r="U15" i="27"/>
  <c r="V134" i="27"/>
  <c r="U32" i="27"/>
  <c r="V91" i="27"/>
  <c r="V65" i="27"/>
  <c r="V87" i="27"/>
  <c r="U25" i="27"/>
  <c r="V71" i="27"/>
  <c r="V29" i="27"/>
  <c r="T57" i="27"/>
  <c r="V111" i="27"/>
  <c r="S17" i="27"/>
  <c r="V80" i="27"/>
  <c r="T59" i="27"/>
  <c r="S49" i="27"/>
  <c r="U110" i="27"/>
  <c r="T32" i="27"/>
  <c r="U109" i="27"/>
  <c r="U54" i="27"/>
  <c r="T22" i="27"/>
  <c r="U11" i="27"/>
  <c r="T38" i="27"/>
  <c r="V35" i="27"/>
  <c r="V32" i="27"/>
  <c r="S36" i="27"/>
  <c r="U17" i="27"/>
  <c r="U108" i="27"/>
  <c r="S24" i="27"/>
  <c r="S149" i="27"/>
  <c r="S29" i="27"/>
  <c r="U43" i="27"/>
  <c r="T34" i="27"/>
  <c r="V113" i="27"/>
  <c r="V37" i="27"/>
  <c r="U74" i="27"/>
  <c r="V64" i="27"/>
  <c r="U98" i="27"/>
  <c r="V59" i="27"/>
  <c r="S58" i="27"/>
  <c r="T119" i="27"/>
  <c r="V41" i="27"/>
  <c r="S11" i="27"/>
  <c r="T108" i="27"/>
  <c r="S26" i="27"/>
  <c r="S42" i="27"/>
  <c r="S54" i="27"/>
  <c r="T91" i="27"/>
  <c r="S162" i="27"/>
  <c r="S43" i="27"/>
  <c r="S47" i="27"/>
  <c r="V15" i="27"/>
  <c r="U42" i="27"/>
  <c r="U37" i="27"/>
  <c r="V14" i="27"/>
  <c r="U107" i="27"/>
  <c r="V40" i="27"/>
  <c r="V25" i="27"/>
  <c r="T73" i="27"/>
  <c r="S59" i="27"/>
  <c r="T33" i="27"/>
  <c r="S111" i="27"/>
  <c r="T28" i="27"/>
  <c r="U100" i="27"/>
  <c r="U60" i="27"/>
  <c r="U61" i="27"/>
  <c r="S134" i="27"/>
  <c r="U121" i="27"/>
  <c r="V118" i="27"/>
  <c r="V24" i="27"/>
  <c r="U29" i="27"/>
  <c r="U105" i="27"/>
  <c r="S106" i="27"/>
  <c r="T72" i="27"/>
  <c r="T69" i="27"/>
  <c r="T110" i="27"/>
  <c r="V57" i="27"/>
  <c r="U28" i="27"/>
  <c r="U113" i="27"/>
  <c r="S33" i="27"/>
  <c r="T65" i="27"/>
  <c r="S68" i="27"/>
  <c r="T98" i="27"/>
  <c r="U16" i="27"/>
  <c r="V98" i="27"/>
  <c r="T121" i="27"/>
  <c r="U120" i="27"/>
  <c r="U86" i="27"/>
  <c r="U56" i="27"/>
  <c r="U68" i="27"/>
  <c r="U57" i="27"/>
  <c r="S112" i="27"/>
  <c r="V12" i="27"/>
  <c r="U77" i="27"/>
  <c r="T74" i="27"/>
  <c r="V17" i="27"/>
  <c r="T11" i="27"/>
  <c r="T88" i="27"/>
  <c r="S65" i="27"/>
  <c r="S107" i="27"/>
  <c r="U35" i="27"/>
  <c r="T9" i="27"/>
  <c r="T86" i="27"/>
  <c r="T107" i="27"/>
  <c r="S86" i="27"/>
  <c r="S118" i="27"/>
  <c r="T120" i="27"/>
  <c r="V119" i="27"/>
  <c r="S83" i="27"/>
  <c r="T109" i="27"/>
  <c r="T31" i="27"/>
  <c r="T113" i="27"/>
  <c r="U62" i="27"/>
  <c r="T105" i="27"/>
  <c r="U63" i="27"/>
  <c r="U75" i="27"/>
  <c r="V38" i="27"/>
  <c r="S173" i="27"/>
  <c r="U112" i="27"/>
  <c r="V31" i="27"/>
  <c r="T14" i="27"/>
  <c r="U12" i="27"/>
  <c r="S71" i="27"/>
  <c r="U91" i="27"/>
  <c r="S57" i="27"/>
  <c r="S56" i="27"/>
  <c r="S10" i="27"/>
  <c r="T111" i="27"/>
  <c r="T75" i="27"/>
  <c r="U14" i="27"/>
  <c r="T10" i="27"/>
  <c r="S110" i="27"/>
  <c r="V76" i="27"/>
  <c r="S15" i="27"/>
  <c r="V58" i="27"/>
  <c r="T15" i="27"/>
  <c r="U134" i="27"/>
  <c r="T76" i="27"/>
  <c r="S23" i="27"/>
  <c r="U80" i="27"/>
  <c r="S69" i="27"/>
  <c r="V43" i="27"/>
  <c r="S113" i="27"/>
  <c r="T27" i="27"/>
  <c r="T37" i="27"/>
  <c r="T134" i="27"/>
  <c r="U39" i="27"/>
  <c r="S34" i="27"/>
  <c r="V23" i="27"/>
  <c r="U66" i="27"/>
  <c r="V69" i="27"/>
  <c r="U111" i="27"/>
  <c r="V121" i="27"/>
  <c r="S61" i="27"/>
  <c r="S88" i="27"/>
  <c r="T43" i="27"/>
  <c r="S100" i="27"/>
  <c r="T8" i="27"/>
  <c r="U23" i="27"/>
  <c r="U67" i="27"/>
  <c r="U90" i="27"/>
  <c r="S9" i="27"/>
  <c r="S142" i="27"/>
  <c r="S14" i="27"/>
  <c r="T41" i="27"/>
  <c r="T13" i="27"/>
  <c r="S16" i="27"/>
  <c r="V36" i="27"/>
  <c r="T63" i="27"/>
  <c r="T62" i="27"/>
  <c r="S101" i="27"/>
  <c r="V28" i="27"/>
  <c r="T60" i="27"/>
  <c r="U70" i="27"/>
  <c r="V55" i="27"/>
  <c r="S156" i="27"/>
  <c r="S35" i="27"/>
  <c r="T77" i="27"/>
  <c r="V56" i="27"/>
  <c r="S77" i="27"/>
  <c r="S155" i="27"/>
  <c r="S74" i="27"/>
  <c r="U106" i="27"/>
  <c r="T64" i="27"/>
  <c r="S87" i="27"/>
  <c r="T71" i="27"/>
  <c r="S73" i="27"/>
  <c r="T97" i="27"/>
  <c r="T89" i="27"/>
  <c r="S66" i="27"/>
  <c r="V11" i="27"/>
  <c r="S48" i="27"/>
  <c r="V125" i="27"/>
  <c r="T17" i="27"/>
  <c r="T118" i="27"/>
  <c r="V92" i="27"/>
  <c r="U22" i="27"/>
  <c r="V97" i="27"/>
  <c r="T80" i="27"/>
  <c r="U88" i="27"/>
  <c r="V75" i="27"/>
  <c r="T112" i="27"/>
  <c r="U24" i="27"/>
  <c r="V27" i="27"/>
  <c r="S27" i="27"/>
  <c r="U40" i="27"/>
  <c r="S141" i="27"/>
  <c r="S21" i="27"/>
  <c r="S63" i="27"/>
  <c r="S39" i="27"/>
  <c r="T66" i="27"/>
  <c r="S32" i="27"/>
  <c r="U8" i="27"/>
  <c r="U73" i="27"/>
  <c r="V108" i="27"/>
  <c r="U38" i="27"/>
  <c r="U72" i="27"/>
  <c r="V10" i="27"/>
  <c r="V112" i="27"/>
  <c r="U10" i="27"/>
  <c r="V99" i="27"/>
  <c r="S91" i="27"/>
  <c r="S70" i="27"/>
  <c r="U36" i="27"/>
  <c r="U9" i="27"/>
  <c r="S31" i="27"/>
  <c r="T16" i="27"/>
  <c r="T21" i="27"/>
  <c r="U71" i="27"/>
  <c r="V106" i="27"/>
  <c r="S99" i="27"/>
  <c r="U13" i="27"/>
  <c r="T29" i="27"/>
  <c r="S40" i="27"/>
  <c r="S119" i="27"/>
  <c r="V109" i="27"/>
  <c r="S55" i="27"/>
  <c r="S38" i="27"/>
  <c r="U59" i="27"/>
  <c r="S12" i="27"/>
  <c r="V62" i="27"/>
  <c r="T54" i="27"/>
  <c r="T70" i="27"/>
  <c r="T125" i="27"/>
  <c r="T78" i="27"/>
  <c r="V120" i="27"/>
  <c r="V9" i="27"/>
  <c r="S90" i="27"/>
  <c r="V89" i="27"/>
  <c r="U78" i="27"/>
  <c r="V70" i="27"/>
  <c r="V60" i="27"/>
  <c r="T36" i="27"/>
  <c r="V105" i="27"/>
  <c r="S37" i="27"/>
  <c r="T35" i="27"/>
  <c r="S154" i="27"/>
  <c r="U26" i="27"/>
  <c r="V33" i="27"/>
  <c r="S120" i="27"/>
  <c r="T101" i="27"/>
  <c r="S64" i="27"/>
  <c r="U58" i="27"/>
  <c r="U101" i="27"/>
  <c r="T99" i="27"/>
  <c r="S13" i="27"/>
  <c r="S143" i="27"/>
  <c r="T23" i="27"/>
  <c r="S109" i="27"/>
  <c r="U27" i="27"/>
  <c r="T87" i="27"/>
  <c r="U33" i="27"/>
  <c r="V16" i="27"/>
  <c r="T40" i="27"/>
  <c r="V110" i="27"/>
  <c r="V88" i="27"/>
  <c r="U31" i="27"/>
  <c r="S97" i="27"/>
  <c r="S28" i="27"/>
  <c r="U34" i="27"/>
  <c r="U69" i="27"/>
  <c r="S80" i="27"/>
  <c r="T106" i="27"/>
  <c r="U87" i="27"/>
  <c r="V21" i="27"/>
  <c r="V100" i="27"/>
  <c r="U83" i="27"/>
  <c r="V26" i="27"/>
  <c r="U21" i="27"/>
  <c r="V72" i="27"/>
  <c r="U118" i="27"/>
  <c r="S78" i="27"/>
  <c r="V34" i="27"/>
  <c r="T92" i="27"/>
  <c r="T83" i="27"/>
  <c r="V77" i="27"/>
  <c r="V22" i="27"/>
  <c r="V61" i="27"/>
  <c r="V13" i="27"/>
  <c r="U65" i="27"/>
  <c r="T26" i="27"/>
  <c r="V73" i="27"/>
  <c r="V101" i="27"/>
  <c r="S121" i="27"/>
  <c r="V8" i="27"/>
  <c r="S105" i="27"/>
  <c r="T58" i="27"/>
  <c r="S75" i="27"/>
  <c r="U41" i="27"/>
  <c r="T42" i="27"/>
  <c r="V39" i="27"/>
  <c r="S140" i="27"/>
  <c r="T68" i="27"/>
  <c r="U125" i="27"/>
  <c r="U55" i="27"/>
  <c r="V83" i="27"/>
  <c r="V78" i="27"/>
  <c r="U119" i="27"/>
  <c r="S60" i="27"/>
  <c r="S8" i="27"/>
  <c r="V63" i="27"/>
  <c r="U89" i="27"/>
  <c r="V86" i="27"/>
  <c r="S76" i="27"/>
  <c r="V74" i="27"/>
  <c r="T12" i="27"/>
  <c r="T56" i="27"/>
  <c r="V90" i="27"/>
  <c r="S108" i="27"/>
  <c r="V42" i="27"/>
  <c r="S67" i="27"/>
  <c r="T67" i="27"/>
  <c r="S98" i="27"/>
  <c r="T39" i="27"/>
  <c r="T61" i="27"/>
  <c r="T55" i="27"/>
  <c r="S41" i="27"/>
  <c r="T90" i="27"/>
  <c r="U76" i="27"/>
  <c r="S72" i="27"/>
  <c r="S62" i="27"/>
  <c r="U97" i="27"/>
  <c r="U92" i="27"/>
  <c r="V67" i="27"/>
  <c r="V68" i="27"/>
  <c r="W24" i="25"/>
  <c r="W25" i="25"/>
  <c r="AF24" i="27"/>
  <c r="L24" i="27"/>
  <c r="AF25" i="27"/>
  <c r="L25" i="27"/>
  <c r="T37" i="25" a="1"/>
  <c r="S12" i="25" a="1"/>
  <c r="V24" i="25" a="1"/>
  <c r="U91" i="25" a="1"/>
  <c r="T8" i="25" a="1"/>
  <c r="U110" i="25" a="1"/>
  <c r="S17" i="25" a="1"/>
  <c r="T33" i="25" a="1"/>
  <c r="S78" i="25" a="1"/>
  <c r="S72" i="25" a="1"/>
  <c r="T112" i="25" a="1"/>
  <c r="U89" i="25" a="1"/>
  <c r="V29" i="25" a="1"/>
  <c r="V23" i="25" a="1"/>
  <c r="S68" i="25" a="1"/>
  <c r="U38" i="25" a="1"/>
  <c r="S31" i="25" a="1"/>
  <c r="S85" i="25" a="1"/>
  <c r="U75" i="25" a="1"/>
  <c r="U67" i="25" a="1"/>
  <c r="U29" i="25" a="1"/>
  <c r="V25" i="25" a="1"/>
  <c r="U16" i="25" a="1"/>
  <c r="U94" i="25" a="1"/>
  <c r="S37" i="25" a="1"/>
  <c r="S92" i="25" a="1"/>
  <c r="T75" i="25" a="1"/>
  <c r="V112" i="25" a="1"/>
  <c r="S118" i="25" a="1"/>
  <c r="U65" i="25" a="1"/>
  <c r="S69" i="25" a="1"/>
  <c r="U122" i="25" a="1"/>
  <c r="V110" i="25" a="1"/>
  <c r="U92" i="25" a="1"/>
  <c r="U14" i="25" a="1"/>
  <c r="U63" i="25" a="1"/>
  <c r="T113" i="25" a="1"/>
  <c r="U62" i="25" a="1"/>
  <c r="V17" i="25" a="1"/>
  <c r="U112" i="25" a="1"/>
  <c r="T60" i="25" a="1"/>
  <c r="V60" i="25" a="1"/>
  <c r="T22" i="25" a="1"/>
  <c r="S15" i="25" a="1"/>
  <c r="U41" i="25" a="1"/>
  <c r="T78" i="25" a="1"/>
  <c r="U81" i="25" a="1"/>
  <c r="S41" i="25" a="1"/>
  <c r="T76" i="25" a="1"/>
  <c r="T67" i="25" a="1"/>
  <c r="S148" i="25" a="1"/>
  <c r="S122" i="25" a="1"/>
  <c r="T16" i="25" a="1"/>
  <c r="S16" i="25" a="1"/>
  <c r="S66" i="25" a="1"/>
  <c r="S39" i="25" a="1"/>
  <c r="V114" i="25" a="1"/>
  <c r="S142" i="25" a="1"/>
  <c r="U101" i="25" a="1"/>
  <c r="T103" i="25" a="1"/>
  <c r="S150" i="25" a="1"/>
  <c r="U25" i="25" a="1"/>
  <c r="V122" i="25" a="1"/>
  <c r="S164" i="25" a="1"/>
  <c r="T15" i="25" a="1"/>
  <c r="U55" i="25" a="1"/>
  <c r="W24" i="26" a="1"/>
  <c r="S55" i="25" a="1"/>
  <c r="U69" i="25" a="1"/>
  <c r="U24" i="25" a="1"/>
  <c r="T108" i="25" a="1"/>
  <c r="S65" i="25" a="1"/>
  <c r="V124" i="25" a="1"/>
  <c r="S24" i="25" a="1"/>
  <c r="U76" i="25" a="1"/>
  <c r="V58" i="25" a="1"/>
  <c r="S23" i="25" a="1"/>
  <c r="S91" i="25" a="1"/>
  <c r="U57" i="25" a="1"/>
  <c r="U22" i="25" a="1"/>
  <c r="V65" i="25" a="1"/>
  <c r="S59" i="25" a="1"/>
  <c r="T12" i="25" a="1"/>
  <c r="V35" i="25" a="1"/>
  <c r="V95" i="25" a="1"/>
  <c r="T32" i="25" a="1"/>
  <c r="U111" i="25" a="1"/>
  <c r="T57" i="25" a="1"/>
  <c r="U78" i="25" a="1"/>
  <c r="V63" i="25" a="1"/>
  <c r="T68" i="25" a="1"/>
  <c r="V74" i="25" a="1"/>
  <c r="V43" i="25" a="1"/>
  <c r="T55" i="25" a="1"/>
  <c r="T58" i="25" a="1"/>
  <c r="U34" i="25" a="1"/>
  <c r="V28" i="25" a="1"/>
  <c r="S125" i="25" a="1"/>
  <c r="U28" i="25" a="1"/>
  <c r="S22" i="25" a="1"/>
  <c r="S27" i="25" a="1"/>
  <c r="U72" i="25" a="1"/>
  <c r="T73" i="25" a="1"/>
  <c r="T125" i="25" a="1"/>
  <c r="V71" i="25" a="1"/>
  <c r="T71" i="25" a="1"/>
  <c r="S90" i="25" a="1"/>
  <c r="S129" i="25" a="1"/>
  <c r="T142" i="25" a="1"/>
  <c r="V16" i="25" a="1"/>
  <c r="U39" i="25" a="1"/>
  <c r="S11" i="25" a="1"/>
  <c r="S42" i="25" a="1"/>
  <c r="T9" i="25" a="1"/>
  <c r="V101" i="25" a="1"/>
  <c r="S43" i="25" a="1"/>
  <c r="V115" i="25" a="1"/>
  <c r="S103" i="25" a="1"/>
  <c r="S93" i="25" a="1"/>
  <c r="U37" i="25" a="1"/>
  <c r="V108" i="25" a="1"/>
  <c r="V11" i="25" a="1"/>
  <c r="V57" i="25" a="1"/>
  <c r="S14" i="25" a="1"/>
  <c r="S113" i="25" a="1"/>
  <c r="T10" i="25" a="1"/>
  <c r="S8" i="25" a="1"/>
  <c r="V91" i="25" a="1"/>
  <c r="S94" i="25" a="1"/>
  <c r="U8" i="25" a="1"/>
  <c r="T40" i="25" a="1"/>
  <c r="T17" i="25" a="1"/>
  <c r="V142" i="25" a="1"/>
  <c r="V72" i="25" a="1"/>
  <c r="U12" i="25" a="1"/>
  <c r="U43" i="25" a="1"/>
  <c r="S74" i="25" a="1"/>
  <c r="V31" i="25" a="1"/>
  <c r="T65" i="25" a="1"/>
  <c r="S76" i="25" a="1"/>
  <c r="V8" i="25" a="1"/>
  <c r="V78" i="25" a="1"/>
  <c r="U90" i="25" a="1"/>
  <c r="V33" i="25" a="1"/>
  <c r="V59" i="25" a="1"/>
  <c r="S75" i="25" a="1"/>
  <c r="S47" i="25" a="1"/>
  <c r="T29" i="25" a="1"/>
  <c r="U104" i="25" a="1"/>
  <c r="S151" i="25" a="1"/>
  <c r="S108" i="25" a="1"/>
  <c r="T109" i="25" a="1"/>
  <c r="V81" i="25" a="1"/>
  <c r="V94" i="25" a="1"/>
  <c r="U21" i="25" a="1"/>
  <c r="V41" i="25" a="1"/>
  <c r="S104" i="25" a="1"/>
  <c r="U35" i="25" a="1"/>
  <c r="U33" i="25" a="1"/>
  <c r="T94" i="25" a="1"/>
  <c r="S33" i="25" a="1"/>
  <c r="S100" i="25" a="1"/>
  <c r="V64" i="25" a="1"/>
  <c r="T66" i="25" a="1"/>
  <c r="T118" i="25" a="1"/>
  <c r="V34" i="25" a="1"/>
  <c r="T11" i="25" a="1"/>
  <c r="S67" i="25" a="1"/>
  <c r="V26" i="25" a="1"/>
  <c r="T38" i="25" a="1"/>
  <c r="U125" i="25" a="1"/>
  <c r="U85" i="25" a="1"/>
  <c r="T124" i="25" a="1"/>
  <c r="U32" i="25" a="1"/>
  <c r="S56" i="25" a="1"/>
  <c r="S36" i="25" a="1"/>
  <c r="V103" i="25" a="1"/>
  <c r="T72" i="25" a="1"/>
  <c r="S95" i="25" a="1"/>
  <c r="U11" i="25" a="1"/>
  <c r="T104" i="25" a="1"/>
  <c r="T61" i="25" a="1"/>
  <c r="T122" i="25" a="1"/>
  <c r="T115" i="25" a="1"/>
  <c r="U113" i="25" a="1"/>
  <c r="U40" i="25" a="1"/>
  <c r="V61" i="25" a="1"/>
  <c r="V22" i="25" a="1"/>
  <c r="U93" i="25" a="1"/>
  <c r="U70" i="25" a="1"/>
  <c r="T41" i="25" a="1"/>
  <c r="T23" i="25" a="1"/>
  <c r="V75" i="25" a="1"/>
  <c r="U115" i="25" a="1"/>
  <c r="T92" i="25" a="1"/>
  <c r="S71" i="25" a="1"/>
  <c r="V100" i="25" a="1"/>
  <c r="V70" i="25" a="1"/>
  <c r="U73" i="25" a="1"/>
  <c r="S10" i="25" a="1"/>
  <c r="V118" i="25" a="1"/>
  <c r="V85" i="25" a="1"/>
  <c r="S26" i="25" a="1"/>
  <c r="S35" i="25" a="1"/>
  <c r="T62" i="25" a="1"/>
  <c r="S102" i="25" a="1"/>
  <c r="U9" i="25" a="1"/>
  <c r="U108" i="25" a="1"/>
  <c r="V66" i="25" a="1"/>
  <c r="U142" i="25" a="1"/>
  <c r="V113" i="25" a="1"/>
  <c r="V109" i="25" a="1"/>
  <c r="T63" i="25" a="1"/>
  <c r="S109" i="25" a="1"/>
  <c r="U102" i="25" a="1"/>
  <c r="T70" i="25" a="1"/>
  <c r="T34" i="25" a="1"/>
  <c r="V36" i="25" a="1"/>
  <c r="S170" i="25" a="1"/>
  <c r="U74" i="25" a="1"/>
  <c r="V14" i="25" a="1"/>
  <c r="T27" i="25" a="1"/>
  <c r="V62" i="25" a="1"/>
  <c r="T28" i="25" a="1"/>
  <c r="T25" i="26" a="1"/>
  <c r="U95" i="25" a="1"/>
  <c r="V54" i="25" a="1"/>
  <c r="T123" i="25" a="1"/>
  <c r="U118" i="25" a="1"/>
  <c r="U17" i="25" a="1"/>
  <c r="U23" i="25" a="1"/>
  <c r="U66" i="25" a="1"/>
  <c r="U42" i="25" a="1"/>
  <c r="V93" i="25" a="1"/>
  <c r="S61" i="25" a="1"/>
  <c r="T114" i="25" a="1"/>
  <c r="V69" i="25" a="1"/>
  <c r="V12" i="25" a="1"/>
  <c r="S110" i="25" a="1"/>
  <c r="U68" i="25" a="1"/>
  <c r="V76" i="25" a="1"/>
  <c r="S60" i="25" a="1"/>
  <c r="U64" i="25" a="1"/>
  <c r="S25" i="25" a="1"/>
  <c r="V111" i="25" a="1"/>
  <c r="T81" i="25" a="1"/>
  <c r="S48" i="25" a="1"/>
  <c r="V13" i="25" a="1"/>
  <c r="U60" i="25" a="1"/>
  <c r="V68" i="25" a="1"/>
  <c r="V92" i="25" a="1"/>
  <c r="U58" i="25" a="1"/>
  <c r="V15" i="25" a="1"/>
  <c r="S70" i="25" a="1"/>
  <c r="T13" i="25" a="1"/>
  <c r="T35" i="25" a="1"/>
  <c r="S40" i="25" a="1"/>
  <c r="U10" i="25" a="1"/>
  <c r="T110" i="25" a="1"/>
  <c r="U59" i="25" a="1"/>
  <c r="T69" i="25" a="1"/>
  <c r="U71" i="25" a="1"/>
  <c r="T85" i="25" a="1"/>
  <c r="T43" i="25" a="1"/>
  <c r="V102" i="25" a="1"/>
  <c r="U13" i="25" a="1"/>
  <c r="U26" i="25" a="1"/>
  <c r="V21" i="25" a="1"/>
  <c r="U114" i="25" a="1"/>
  <c r="T31" i="25" a="1"/>
  <c r="U31" i="25" a="1"/>
  <c r="V27" i="25" a="1"/>
  <c r="T24" i="26" a="1"/>
  <c r="T21" i="25" a="1"/>
  <c r="S54" i="25" a="1"/>
  <c r="S62" i="25" a="1"/>
  <c r="W25" i="26" a="1"/>
  <c r="U36" i="25" a="1"/>
  <c r="S89" i="25" a="1"/>
  <c r="V42" i="25" a="1"/>
  <c r="S162" i="25" a="1"/>
  <c r="S101" i="25" a="1"/>
  <c r="V73" i="25" a="1"/>
  <c r="V38" i="25" a="1"/>
  <c r="U103" i="25" a="1"/>
  <c r="T36" i="25" a="1"/>
  <c r="S73" i="25" a="1"/>
  <c r="T54" i="25" a="1"/>
  <c r="U129" i="25" a="1"/>
  <c r="T102" i="25" a="1"/>
  <c r="S34" i="25" a="1"/>
  <c r="T56" i="25" a="1"/>
  <c r="S123" i="25" a="1"/>
  <c r="S49" i="25" a="1"/>
  <c r="S111" i="25" a="1"/>
  <c r="S57" i="25" a="1"/>
  <c r="S13" i="25" a="1"/>
  <c r="T93" i="25" a="1"/>
  <c r="S112" i="25" a="1"/>
  <c r="V40" i="25" a="1"/>
  <c r="V123" i="25" a="1"/>
  <c r="S181" i="25" a="1"/>
  <c r="S63" i="25" a="1"/>
  <c r="S29" i="25" a="1"/>
  <c r="S9" i="25" a="1"/>
  <c r="T100" i="25" a="1"/>
  <c r="T64" i="25" a="1"/>
  <c r="T111" i="25" a="1"/>
  <c r="T91" i="25" a="1"/>
  <c r="V55" i="25" a="1"/>
  <c r="T26" i="25" a="1"/>
  <c r="S58" i="25" a="1"/>
  <c r="U27" i="25" a="1"/>
  <c r="V10" i="25" a="1"/>
  <c r="T74" i="25" a="1"/>
  <c r="V129" i="25" a="1"/>
  <c r="U54" i="25" a="1"/>
  <c r="T129" i="25" a="1"/>
  <c r="U100" i="25" a="1"/>
  <c r="U15" i="25" a="1"/>
  <c r="V67" i="25" a="1"/>
  <c r="S163" i="25" a="1"/>
  <c r="T101" i="25" a="1"/>
  <c r="U61" i="25" a="1"/>
  <c r="S81" i="25" a="1"/>
  <c r="T14" i="25" a="1"/>
  <c r="S64" i="25" a="1"/>
  <c r="V90" i="25" a="1"/>
  <c r="T42" i="25" a="1"/>
  <c r="S149" i="25" a="1"/>
  <c r="S32" i="25" a="1"/>
  <c r="U123" i="25" a="1"/>
  <c r="S115" i="25" a="1"/>
  <c r="V56" i="25" a="1"/>
  <c r="V39" i="25" a="1"/>
  <c r="S114" i="25" a="1"/>
  <c r="V125" i="25" a="1"/>
  <c r="U56" i="25" a="1"/>
  <c r="T90" i="25" a="1"/>
  <c r="T59" i="25" a="1"/>
  <c r="T39" i="25" a="1"/>
  <c r="V89" i="25" a="1"/>
  <c r="U124" i="25" a="1"/>
  <c r="S157" i="25" a="1"/>
  <c r="T89" i="25" a="1"/>
  <c r="S21" i="25" a="1"/>
  <c r="S124" i="25" a="1"/>
  <c r="V32" i="25" a="1"/>
  <c r="V104" i="25" a="1"/>
  <c r="V9" i="25" a="1"/>
  <c r="V37" i="25" a="1"/>
  <c r="T95" i="25" a="1"/>
  <c r="S28" i="25" a="1"/>
  <c r="S38" i="25" a="1"/>
  <c r="U109" i="25" a="1"/>
  <c r="AC24" i="25" l="1"/>
  <c r="I25" i="25"/>
  <c r="U100" i="25"/>
  <c r="V59" i="25"/>
  <c r="V56" i="25"/>
  <c r="V38" i="25"/>
  <c r="U103" i="25"/>
  <c r="S129" i="25"/>
  <c r="U57" i="25"/>
  <c r="V15" i="25"/>
  <c r="U71" i="25"/>
  <c r="V32" i="25"/>
  <c r="U101" i="25"/>
  <c r="S114" i="25"/>
  <c r="V61" i="25"/>
  <c r="S111" i="25"/>
  <c r="S125" i="25"/>
  <c r="V71" i="25"/>
  <c r="U31" i="25"/>
  <c r="U104" i="25"/>
  <c r="T16" i="25"/>
  <c r="S27" i="25"/>
  <c r="S48" i="25"/>
  <c r="S16" i="25"/>
  <c r="S91" i="25"/>
  <c r="T27" i="25"/>
  <c r="T10" i="25"/>
  <c r="S89" i="25"/>
  <c r="U28" i="25"/>
  <c r="U42" i="25"/>
  <c r="V85" i="25"/>
  <c r="T28" i="25"/>
  <c r="U38" i="25"/>
  <c r="V35" i="25"/>
  <c r="S71" i="25"/>
  <c r="T56" i="25"/>
  <c r="U55" i="25"/>
  <c r="V72" i="25"/>
  <c r="V26" i="25"/>
  <c r="V118" i="25"/>
  <c r="U58" i="25"/>
  <c r="U85" i="25"/>
  <c r="U9" i="25"/>
  <c r="V111" i="25"/>
  <c r="U24" i="25"/>
  <c r="S65" i="25"/>
  <c r="S35" i="25"/>
  <c r="T41" i="25"/>
  <c r="V43" i="25"/>
  <c r="T74" i="25"/>
  <c r="T89" i="25"/>
  <c r="U67" i="25"/>
  <c r="T118" i="25"/>
  <c r="V110" i="25"/>
  <c r="T93" i="25"/>
  <c r="T12" i="25"/>
  <c r="T67" i="25"/>
  <c r="U64" i="25"/>
  <c r="V16" i="25"/>
  <c r="T104" i="25"/>
  <c r="S55" i="25"/>
  <c r="U8" i="25"/>
  <c r="V74" i="25"/>
  <c r="T100" i="25"/>
  <c r="V55" i="25"/>
  <c r="S150" i="25"/>
  <c r="U78" i="25"/>
  <c r="S10" i="25"/>
  <c r="T108" i="25"/>
  <c r="U89" i="25"/>
  <c r="T71" i="25"/>
  <c r="S85" i="25"/>
  <c r="S170" i="25"/>
  <c r="V37" i="25"/>
  <c r="T22" i="25"/>
  <c r="U25" i="25"/>
  <c r="V63" i="25"/>
  <c r="V29" i="25"/>
  <c r="T57" i="25"/>
  <c r="T38" i="25"/>
  <c r="S113" i="25"/>
  <c r="S61" i="25"/>
  <c r="V93" i="25"/>
  <c r="V81" i="25"/>
  <c r="V104" i="25"/>
  <c r="U21" i="25"/>
  <c r="V91" i="25"/>
  <c r="V69" i="25"/>
  <c r="S12" i="25"/>
  <c r="S31" i="25"/>
  <c r="V27" i="25"/>
  <c r="V11" i="25"/>
  <c r="T76" i="25"/>
  <c r="T13" i="25"/>
  <c r="S60" i="25"/>
  <c r="S115" i="25"/>
  <c r="U14" i="25"/>
  <c r="U74" i="25"/>
  <c r="T110" i="25"/>
  <c r="V57" i="25"/>
  <c r="S95" i="25"/>
  <c r="S47" i="25"/>
  <c r="U95" i="25"/>
  <c r="V42" i="25"/>
  <c r="V8" i="25"/>
  <c r="U122" i="25"/>
  <c r="S100" i="25"/>
  <c r="T102" i="25"/>
  <c r="T36" i="25"/>
  <c r="T54" i="25"/>
  <c r="T21" i="25"/>
  <c r="V10" i="25"/>
  <c r="U40" i="25"/>
  <c r="V129" i="25"/>
  <c r="S76" i="25"/>
  <c r="T43" i="25"/>
  <c r="T37" i="25"/>
  <c r="S118" i="25"/>
  <c r="S181" i="25"/>
  <c r="S122" i="25"/>
  <c r="V12" i="25"/>
  <c r="U115" i="25"/>
  <c r="U59" i="25"/>
  <c r="U37" i="25"/>
  <c r="S58" i="25"/>
  <c r="S36" i="25"/>
  <c r="V113" i="25"/>
  <c r="U102" i="25"/>
  <c r="V66" i="25"/>
  <c r="U123" i="25"/>
  <c r="S108" i="25"/>
  <c r="S28" i="25"/>
  <c r="S13" i="25"/>
  <c r="V108" i="25"/>
  <c r="T69" i="25"/>
  <c r="U70" i="25"/>
  <c r="S149" i="25"/>
  <c r="T17" i="25"/>
  <c r="S163" i="25"/>
  <c r="S103" i="25"/>
  <c r="V75" i="25"/>
  <c r="U114" i="25"/>
  <c r="U76" i="25"/>
  <c r="S33" i="25"/>
  <c r="U60" i="25"/>
  <c r="T123" i="25"/>
  <c r="U17" i="25"/>
  <c r="S17" i="25"/>
  <c r="V54" i="25"/>
  <c r="U75" i="25"/>
  <c r="U129" i="25"/>
  <c r="T26" i="25"/>
  <c r="U81" i="25"/>
  <c r="T40" i="25"/>
  <c r="S63" i="25"/>
  <c r="V92" i="25"/>
  <c r="S38" i="25"/>
  <c r="U36" i="25"/>
  <c r="U72" i="25"/>
  <c r="T114" i="25"/>
  <c r="T92" i="25"/>
  <c r="S164" i="25"/>
  <c r="S14" i="25"/>
  <c r="V125" i="25"/>
  <c r="S68" i="25"/>
  <c r="T113" i="25"/>
  <c r="U62" i="25"/>
  <c r="T9" i="25"/>
  <c r="U56" i="25"/>
  <c r="T68" i="25"/>
  <c r="T33" i="25"/>
  <c r="S43" i="25"/>
  <c r="U73" i="25"/>
  <c r="U11" i="25"/>
  <c r="V70" i="25"/>
  <c r="V65" i="25"/>
  <c r="S41" i="25"/>
  <c r="V73" i="25"/>
  <c r="V13" i="25"/>
  <c r="V103" i="25"/>
  <c r="U33" i="25"/>
  <c r="S124" i="25"/>
  <c r="S93" i="25"/>
  <c r="V112" i="25"/>
  <c r="S69" i="25"/>
  <c r="S32" i="25"/>
  <c r="U91" i="25"/>
  <c r="S72" i="25"/>
  <c r="U69" i="25"/>
  <c r="S9" i="25"/>
  <c r="U113" i="25"/>
  <c r="S23" i="25"/>
  <c r="S56" i="25"/>
  <c r="U61" i="25"/>
  <c r="U35" i="25"/>
  <c r="U124" i="25"/>
  <c r="S109" i="25"/>
  <c r="T94" i="25"/>
  <c r="V115" i="25"/>
  <c r="U54" i="25"/>
  <c r="V90" i="25"/>
  <c r="T103" i="25"/>
  <c r="T55" i="25"/>
  <c r="S75" i="25"/>
  <c r="S148" i="25"/>
  <c r="AB148" i="25" s="1"/>
  <c r="V60" i="25"/>
  <c r="V21" i="25"/>
  <c r="T90" i="25"/>
  <c r="V33" i="25"/>
  <c r="S123" i="25"/>
  <c r="S94" i="25"/>
  <c r="T65" i="25"/>
  <c r="T78" i="25"/>
  <c r="T70" i="25"/>
  <c r="T59" i="25"/>
  <c r="U93" i="25"/>
  <c r="V68" i="25"/>
  <c r="S57" i="25"/>
  <c r="T115" i="25"/>
  <c r="S110" i="25"/>
  <c r="T125" i="25"/>
  <c r="U108" i="25"/>
  <c r="T72" i="25"/>
  <c r="S54" i="25"/>
  <c r="T34" i="25"/>
  <c r="U112" i="25"/>
  <c r="V64" i="25"/>
  <c r="S25" i="25"/>
  <c r="T60" i="25"/>
  <c r="V89" i="25"/>
  <c r="V39" i="25"/>
  <c r="V22" i="25"/>
  <c r="U90" i="25"/>
  <c r="U27" i="25"/>
  <c r="V9" i="25"/>
  <c r="S40" i="25"/>
  <c r="V102" i="25"/>
  <c r="V28" i="25"/>
  <c r="U65" i="25"/>
  <c r="T75" i="25"/>
  <c r="U94" i="25"/>
  <c r="T31" i="25"/>
  <c r="S64" i="25"/>
  <c r="V101" i="25"/>
  <c r="U29" i="25"/>
  <c r="V25" i="25"/>
  <c r="S42" i="25"/>
  <c r="U43" i="25"/>
  <c r="T32" i="25"/>
  <c r="V94" i="25"/>
  <c r="S22" i="25"/>
  <c r="T39" i="25"/>
  <c r="U92" i="25"/>
  <c r="T42" i="25"/>
  <c r="V76" i="25"/>
  <c r="T109" i="25"/>
  <c r="U26" i="25"/>
  <c r="V124" i="25"/>
  <c r="T29" i="25"/>
  <c r="U10" i="25"/>
  <c r="S39" i="25"/>
  <c r="V100" i="25"/>
  <c r="S90" i="25"/>
  <c r="S104" i="25"/>
  <c r="U66" i="25"/>
  <c r="V23" i="25"/>
  <c r="U142" i="25"/>
  <c r="S70" i="25"/>
  <c r="T112" i="25"/>
  <c r="T91" i="25"/>
  <c r="U16" i="25"/>
  <c r="V24" i="25"/>
  <c r="V40" i="25"/>
  <c r="S26" i="25"/>
  <c r="S29" i="25"/>
  <c r="U118" i="25"/>
  <c r="U32" i="25"/>
  <c r="S92" i="25"/>
  <c r="S101" i="25"/>
  <c r="V62" i="25"/>
  <c r="U41" i="25"/>
  <c r="T81" i="25"/>
  <c r="S78" i="25"/>
  <c r="S112" i="25"/>
  <c r="S162" i="25"/>
  <c r="U13" i="25"/>
  <c r="V114" i="25"/>
  <c r="U22" i="25"/>
  <c r="T63" i="25"/>
  <c r="T61" i="25"/>
  <c r="S34" i="25"/>
  <c r="T15" i="25"/>
  <c r="U12" i="25"/>
  <c r="S81" i="25"/>
  <c r="T11" i="25"/>
  <c r="T101" i="25"/>
  <c r="V122" i="25"/>
  <c r="T111" i="25"/>
  <c r="S157" i="25"/>
  <c r="S49" i="25"/>
  <c r="U63" i="25"/>
  <c r="T66" i="25"/>
  <c r="S8" i="25"/>
  <c r="S74" i="25"/>
  <c r="T95" i="25"/>
  <c r="U68" i="25"/>
  <c r="T23" i="25"/>
  <c r="T35" i="25"/>
  <c r="S102" i="25"/>
  <c r="S62" i="25"/>
  <c r="V95" i="25"/>
  <c r="U109" i="25"/>
  <c r="T62" i="25"/>
  <c r="U23" i="25"/>
  <c r="U39" i="25"/>
  <c r="V58" i="25"/>
  <c r="T14" i="25"/>
  <c r="V123" i="25"/>
  <c r="V17" i="25"/>
  <c r="S67" i="25"/>
  <c r="U125" i="25"/>
  <c r="U110" i="25"/>
  <c r="S11" i="25"/>
  <c r="S24" i="25"/>
  <c r="T85" i="25"/>
  <c r="V142" i="25"/>
  <c r="T24" i="26"/>
  <c r="AC24" i="26" s="1"/>
  <c r="V67" i="25"/>
  <c r="S66" i="25"/>
  <c r="S59" i="25"/>
  <c r="T58" i="25"/>
  <c r="V34" i="25"/>
  <c r="U34" i="25"/>
  <c r="S151" i="25"/>
  <c r="S37" i="25"/>
  <c r="T129" i="25"/>
  <c r="V109" i="25"/>
  <c r="S21" i="25"/>
  <c r="T122" i="25"/>
  <c r="S73" i="25"/>
  <c r="V36" i="25"/>
  <c r="T8" i="25"/>
  <c r="T142" i="25"/>
  <c r="S15" i="25"/>
  <c r="V31" i="25"/>
  <c r="T124" i="25"/>
  <c r="T73" i="25"/>
  <c r="T64" i="25"/>
  <c r="S142" i="25"/>
  <c r="V14" i="25"/>
  <c r="V41" i="25"/>
  <c r="U111" i="25"/>
  <c r="V78" i="25"/>
  <c r="U15" i="25"/>
  <c r="T25" i="26"/>
  <c r="I25" i="26" s="1"/>
  <c r="AD97" i="27"/>
  <c r="J97" i="27"/>
  <c r="K60" i="27"/>
  <c r="W60" i="27"/>
  <c r="AE60" i="27"/>
  <c r="K56" i="27"/>
  <c r="AE56" i="27"/>
  <c r="W56" i="27"/>
  <c r="W38" i="27"/>
  <c r="AE38" i="27"/>
  <c r="K38" i="27"/>
  <c r="J100" i="27"/>
  <c r="AD100" i="27"/>
  <c r="H125" i="27"/>
  <c r="AB125" i="27"/>
  <c r="AD57" i="27"/>
  <c r="J57" i="27"/>
  <c r="K15" i="27"/>
  <c r="W15" i="27"/>
  <c r="AE15" i="27"/>
  <c r="AD72" i="27"/>
  <c r="J72" i="27"/>
  <c r="K32" i="27"/>
  <c r="W32" i="27"/>
  <c r="AE32" i="27"/>
  <c r="AD98" i="27"/>
  <c r="J98" i="27"/>
  <c r="AB112" i="27"/>
  <c r="H112" i="27"/>
  <c r="AE62" i="27"/>
  <c r="K62" i="27"/>
  <c r="W62" i="27"/>
  <c r="AB108" i="27"/>
  <c r="H108" i="27"/>
  <c r="H121" i="27"/>
  <c r="AB121" i="27"/>
  <c r="AE72" i="27"/>
  <c r="K72" i="27"/>
  <c r="W72" i="27"/>
  <c r="J31" i="27"/>
  <c r="AD31" i="27"/>
  <c r="AD101" i="27"/>
  <c r="J101" i="27"/>
  <c r="I16" i="27"/>
  <c r="AC16" i="27"/>
  <c r="H27" i="27"/>
  <c r="AB27" i="27"/>
  <c r="AB48" i="27"/>
  <c r="H48" i="27"/>
  <c r="H16" i="27"/>
  <c r="AB16" i="27"/>
  <c r="H88" i="27"/>
  <c r="AB88" i="27"/>
  <c r="AC27" i="27"/>
  <c r="I27" i="27"/>
  <c r="I10" i="27"/>
  <c r="AC10" i="27"/>
  <c r="H86" i="27"/>
  <c r="AB86" i="27"/>
  <c r="AD28" i="27"/>
  <c r="J28" i="27"/>
  <c r="AD42" i="27"/>
  <c r="J42" i="27"/>
  <c r="AE59" i="27"/>
  <c r="K59" i="27"/>
  <c r="W59" i="27"/>
  <c r="I28" i="27"/>
  <c r="AC28" i="27"/>
  <c r="AD38" i="27"/>
  <c r="J38" i="27"/>
  <c r="AE35" i="27"/>
  <c r="K35" i="27"/>
  <c r="W35" i="27"/>
  <c r="H72" i="27"/>
  <c r="AB72" i="27"/>
  <c r="I56" i="27"/>
  <c r="AC56" i="27"/>
  <c r="AD55" i="27"/>
  <c r="J55" i="27"/>
  <c r="W73" i="27"/>
  <c r="K73" i="27"/>
  <c r="AE73" i="27"/>
  <c r="AE26" i="27"/>
  <c r="W26" i="27"/>
  <c r="K26" i="27"/>
  <c r="W110" i="27"/>
  <c r="K110" i="27"/>
  <c r="AE110" i="27"/>
  <c r="AD58" i="27"/>
  <c r="J58" i="27"/>
  <c r="J78" i="27"/>
  <c r="AD78" i="27"/>
  <c r="J59" i="27"/>
  <c r="AD59" i="27"/>
  <c r="AD9" i="27"/>
  <c r="J9" i="27"/>
  <c r="K108" i="27"/>
  <c r="AE108" i="27"/>
  <c r="W108" i="27"/>
  <c r="AD24" i="27"/>
  <c r="J24" i="27"/>
  <c r="H66" i="27"/>
  <c r="AB66" i="27"/>
  <c r="AB35" i="27"/>
  <c r="H35" i="27"/>
  <c r="I41" i="27"/>
  <c r="AC41" i="27"/>
  <c r="K43" i="27"/>
  <c r="W43" i="27"/>
  <c r="AE43" i="27"/>
  <c r="I75" i="27"/>
  <c r="AC75" i="27"/>
  <c r="AC86" i="27"/>
  <c r="I86" i="27"/>
  <c r="J68" i="27"/>
  <c r="AD68" i="27"/>
  <c r="AC110" i="27"/>
  <c r="I110" i="27"/>
  <c r="AE107" i="27"/>
  <c r="W107" i="27"/>
  <c r="K107" i="27"/>
  <c r="I90" i="27"/>
  <c r="AC90" i="27"/>
  <c r="I12" i="27"/>
  <c r="AC12" i="27"/>
  <c r="I68" i="27"/>
  <c r="AC68" i="27"/>
  <c r="J65" i="27"/>
  <c r="AD65" i="27"/>
  <c r="W16" i="27"/>
  <c r="AE16" i="27"/>
  <c r="K16" i="27"/>
  <c r="AC101" i="27"/>
  <c r="I101" i="27"/>
  <c r="H55" i="27"/>
  <c r="AB55" i="27"/>
  <c r="J8" i="27"/>
  <c r="AD8" i="27"/>
  <c r="W75" i="27"/>
  <c r="K75" i="27"/>
  <c r="AE75" i="27"/>
  <c r="AC97" i="27"/>
  <c r="I97" i="27"/>
  <c r="AE55" i="27"/>
  <c r="K55" i="27"/>
  <c r="W55" i="27"/>
  <c r="AB142" i="27"/>
  <c r="C142" i="27"/>
  <c r="AD80" i="27"/>
  <c r="J80" i="27"/>
  <c r="H10" i="27"/>
  <c r="AB10" i="27"/>
  <c r="AC105" i="27"/>
  <c r="I105" i="27"/>
  <c r="J86" i="27"/>
  <c r="AD86" i="27"/>
  <c r="AC72" i="27"/>
  <c r="I72" i="27"/>
  <c r="AB59" i="27"/>
  <c r="H59" i="27"/>
  <c r="I162" i="27"/>
  <c r="AB162" i="27"/>
  <c r="K37" i="27"/>
  <c r="W37" i="27"/>
  <c r="AE37" i="27"/>
  <c r="I22" i="27"/>
  <c r="AC22" i="27"/>
  <c r="AD25" i="27"/>
  <c r="J25" i="27"/>
  <c r="W64" i="27"/>
  <c r="K64" i="27"/>
  <c r="AE64" i="27"/>
  <c r="W29" i="27"/>
  <c r="AE29" i="27"/>
  <c r="K29" i="27"/>
  <c r="AC57" i="27"/>
  <c r="I57" i="27"/>
  <c r="AC38" i="27"/>
  <c r="I38" i="27"/>
  <c r="H111" i="27"/>
  <c r="AB111" i="27"/>
  <c r="H62" i="27"/>
  <c r="AB62" i="27"/>
  <c r="AE90" i="27"/>
  <c r="W90" i="27"/>
  <c r="K90" i="27"/>
  <c r="K83" i="27"/>
  <c r="AE83" i="27"/>
  <c r="W83" i="27"/>
  <c r="K101" i="27"/>
  <c r="W101" i="27"/>
  <c r="AE101" i="27"/>
  <c r="AD21" i="27"/>
  <c r="J21" i="27"/>
  <c r="K88" i="27"/>
  <c r="AE88" i="27"/>
  <c r="W88" i="27"/>
  <c r="AE70" i="27"/>
  <c r="W70" i="27"/>
  <c r="K70" i="27"/>
  <c r="H12" i="27"/>
  <c r="AB12" i="27"/>
  <c r="H31" i="27"/>
  <c r="AB31" i="27"/>
  <c r="K27" i="27"/>
  <c r="AE27" i="27"/>
  <c r="W27" i="27"/>
  <c r="AE11" i="27"/>
  <c r="K11" i="27"/>
  <c r="W11" i="27"/>
  <c r="I77" i="27"/>
  <c r="AC77" i="27"/>
  <c r="AC13" i="27"/>
  <c r="I13" i="27"/>
  <c r="AB61" i="27"/>
  <c r="H61" i="27"/>
  <c r="AB113" i="27"/>
  <c r="H113" i="27"/>
  <c r="J14" i="27"/>
  <c r="AD14" i="27"/>
  <c r="AD75" i="27"/>
  <c r="J75" i="27"/>
  <c r="AC107" i="27"/>
  <c r="I107" i="27"/>
  <c r="K57" i="27"/>
  <c r="W57" i="27"/>
  <c r="AE57" i="27"/>
  <c r="AB92" i="27"/>
  <c r="H92" i="27"/>
  <c r="H47" i="27"/>
  <c r="AB47" i="27"/>
  <c r="AD92" i="27"/>
  <c r="J92" i="27"/>
  <c r="AE42" i="27"/>
  <c r="K42" i="27"/>
  <c r="W42" i="27"/>
  <c r="W78" i="27"/>
  <c r="AE78" i="27"/>
  <c r="K78" i="27"/>
  <c r="W8" i="27"/>
  <c r="AE8" i="27"/>
  <c r="K8" i="27"/>
  <c r="J118" i="27"/>
  <c r="AD118" i="27"/>
  <c r="H97" i="27"/>
  <c r="AB97" i="27"/>
  <c r="AC99" i="27"/>
  <c r="I99" i="27"/>
  <c r="I36" i="27"/>
  <c r="AC36" i="27"/>
  <c r="I54" i="27"/>
  <c r="AC54" i="27"/>
  <c r="I21" i="27"/>
  <c r="AC21" i="27"/>
  <c r="AE10" i="27"/>
  <c r="K10" i="27"/>
  <c r="W10" i="27"/>
  <c r="J40" i="27"/>
  <c r="AD40" i="27"/>
  <c r="AE125" i="27"/>
  <c r="W125" i="27"/>
  <c r="K125" i="27"/>
  <c r="H77" i="27"/>
  <c r="AB77" i="27"/>
  <c r="AC43" i="27"/>
  <c r="I43" i="27"/>
  <c r="AC37" i="27"/>
  <c r="I37" i="27"/>
  <c r="H110" i="27"/>
  <c r="AB110" i="27"/>
  <c r="A172" i="27"/>
  <c r="AB173" i="27"/>
  <c r="AB118" i="27"/>
  <c r="H118" i="27"/>
  <c r="K12" i="27"/>
  <c r="AE12" i="27"/>
  <c r="W12" i="27"/>
  <c r="J113" i="27"/>
  <c r="AD113" i="27"/>
  <c r="AD60" i="27"/>
  <c r="J60" i="27"/>
  <c r="AD37" i="27"/>
  <c r="J37" i="27"/>
  <c r="H58" i="27"/>
  <c r="AB58" i="27"/>
  <c r="AB36" i="27"/>
  <c r="H36" i="27"/>
  <c r="AE111" i="27"/>
  <c r="K111" i="27"/>
  <c r="W111" i="27"/>
  <c r="AD99" i="27"/>
  <c r="J99" i="27"/>
  <c r="K67" i="27"/>
  <c r="W67" i="27"/>
  <c r="AE67" i="27"/>
  <c r="AD119" i="27"/>
  <c r="J119" i="27"/>
  <c r="AB105" i="27"/>
  <c r="H105" i="27"/>
  <c r="AB78" i="27"/>
  <c r="H78" i="27"/>
  <c r="AB28" i="27"/>
  <c r="H28" i="27"/>
  <c r="H13" i="27"/>
  <c r="AB13" i="27"/>
  <c r="W105" i="27"/>
  <c r="AE105" i="27"/>
  <c r="K105" i="27"/>
  <c r="AC70" i="27"/>
  <c r="I70" i="27"/>
  <c r="AD71" i="27"/>
  <c r="J71" i="27"/>
  <c r="AB141" i="27"/>
  <c r="C141" i="27"/>
  <c r="AC17" i="27"/>
  <c r="I17" i="27"/>
  <c r="AB155" i="27"/>
  <c r="H100" i="27"/>
  <c r="AB100" i="27"/>
  <c r="W76" i="27"/>
  <c r="K76" i="27"/>
  <c r="AE76" i="27"/>
  <c r="J112" i="27"/>
  <c r="AD112" i="27"/>
  <c r="J77" i="27"/>
  <c r="AD77" i="27"/>
  <c r="H33" i="27"/>
  <c r="AB33" i="27"/>
  <c r="J61" i="27"/>
  <c r="AD61" i="27"/>
  <c r="I119" i="27"/>
  <c r="AC119" i="27"/>
  <c r="J17" i="27"/>
  <c r="AD17" i="27"/>
  <c r="AB17" i="27"/>
  <c r="H17" i="27"/>
  <c r="K54" i="27"/>
  <c r="AE54" i="27"/>
  <c r="W54" i="27"/>
  <c r="AD76" i="27"/>
  <c r="J76" i="27"/>
  <c r="AD125" i="27"/>
  <c r="J125" i="27"/>
  <c r="AC26" i="27"/>
  <c r="I26" i="27"/>
  <c r="J83" i="27"/>
  <c r="AD83" i="27"/>
  <c r="AC40" i="27"/>
  <c r="I40" i="27"/>
  <c r="AB64" i="27"/>
  <c r="H64" i="27"/>
  <c r="K89" i="27"/>
  <c r="AE89" i="27"/>
  <c r="W89" i="27"/>
  <c r="H38" i="27"/>
  <c r="AB38" i="27"/>
  <c r="AD36" i="27"/>
  <c r="J36" i="27"/>
  <c r="AD73" i="27"/>
  <c r="J73" i="27"/>
  <c r="AC112" i="27"/>
  <c r="I112" i="27"/>
  <c r="I89" i="27"/>
  <c r="AC89" i="27"/>
  <c r="AB156" i="27"/>
  <c r="H14" i="27"/>
  <c r="AB14" i="27"/>
  <c r="AE121" i="27"/>
  <c r="W121" i="27"/>
  <c r="K121" i="27"/>
  <c r="H69" i="27"/>
  <c r="AB69" i="27"/>
  <c r="I111" i="27"/>
  <c r="AC111" i="27"/>
  <c r="AD63" i="27"/>
  <c r="J63" i="27"/>
  <c r="I9" i="27"/>
  <c r="AC9" i="27"/>
  <c r="J56" i="27"/>
  <c r="AD56" i="27"/>
  <c r="I69" i="27"/>
  <c r="AC69" i="27"/>
  <c r="AC33" i="27"/>
  <c r="I33" i="27"/>
  <c r="H43" i="27"/>
  <c r="AB43" i="27"/>
  <c r="J74" i="27"/>
  <c r="AD74" i="27"/>
  <c r="AD11" i="27"/>
  <c r="J11" i="27"/>
  <c r="K71" i="27"/>
  <c r="AE71" i="27"/>
  <c r="W71" i="27"/>
  <c r="K66" i="27"/>
  <c r="W66" i="27"/>
  <c r="AE66" i="27"/>
  <c r="H41" i="27"/>
  <c r="AB41" i="27"/>
  <c r="W74" i="27"/>
  <c r="AE74" i="27"/>
  <c r="K74" i="27"/>
  <c r="W13" i="27"/>
  <c r="K13" i="27"/>
  <c r="AE13" i="27"/>
  <c r="AE100" i="27"/>
  <c r="W100" i="27"/>
  <c r="K100" i="27"/>
  <c r="AD33" i="27"/>
  <c r="J33" i="27"/>
  <c r="H120" i="27"/>
  <c r="AB120" i="27"/>
  <c r="AB90" i="27"/>
  <c r="H90" i="27"/>
  <c r="AE109" i="27"/>
  <c r="K109" i="27"/>
  <c r="W109" i="27"/>
  <c r="H70" i="27"/>
  <c r="AB70" i="27"/>
  <c r="AB32" i="27"/>
  <c r="H32" i="27"/>
  <c r="J88" i="27"/>
  <c r="AD88" i="27"/>
  <c r="H73" i="27"/>
  <c r="AB73" i="27"/>
  <c r="J70" i="27"/>
  <c r="AD70" i="27"/>
  <c r="AB9" i="27"/>
  <c r="H9" i="27"/>
  <c r="AD111" i="27"/>
  <c r="J111" i="27"/>
  <c r="AB23" i="27"/>
  <c r="H23" i="27"/>
  <c r="AB56" i="27"/>
  <c r="H56" i="27"/>
  <c r="AD62" i="27"/>
  <c r="J62" i="27"/>
  <c r="AD35" i="27"/>
  <c r="J35" i="27"/>
  <c r="AD120" i="27"/>
  <c r="J120" i="27"/>
  <c r="H106" i="27"/>
  <c r="AB106" i="27"/>
  <c r="AC91" i="27"/>
  <c r="I91" i="27"/>
  <c r="K113" i="27"/>
  <c r="AE113" i="27"/>
  <c r="W113" i="27"/>
  <c r="AD54" i="27"/>
  <c r="J54" i="27"/>
  <c r="K87" i="27"/>
  <c r="AE87" i="27"/>
  <c r="W87" i="27"/>
  <c r="AC100" i="27"/>
  <c r="I100" i="27"/>
  <c r="I55" i="27"/>
  <c r="AC55" i="27"/>
  <c r="AB76" i="27"/>
  <c r="H76" i="27"/>
  <c r="C140" i="27"/>
  <c r="AB140" i="27"/>
  <c r="K61" i="27"/>
  <c r="W61" i="27"/>
  <c r="AE61" i="27"/>
  <c r="AE21" i="27"/>
  <c r="W21" i="27"/>
  <c r="K21" i="27"/>
  <c r="AC87" i="27"/>
  <c r="I87" i="27"/>
  <c r="W33" i="27"/>
  <c r="AE33" i="27"/>
  <c r="K33" i="27"/>
  <c r="AB119" i="27"/>
  <c r="H119" i="27"/>
  <c r="H91" i="27"/>
  <c r="AB91" i="27"/>
  <c r="AC66" i="27"/>
  <c r="I66" i="27"/>
  <c r="I80" i="27"/>
  <c r="AC80" i="27"/>
  <c r="AC71" i="27"/>
  <c r="I71" i="27"/>
  <c r="AC60" i="27"/>
  <c r="I60" i="27"/>
  <c r="J90" i="27"/>
  <c r="AD90" i="27"/>
  <c r="W69" i="27"/>
  <c r="AE69" i="27"/>
  <c r="K69" i="27"/>
  <c r="H57" i="27"/>
  <c r="AB57" i="27"/>
  <c r="I113" i="27"/>
  <c r="AC113" i="27"/>
  <c r="H107" i="27"/>
  <c r="AB107" i="27"/>
  <c r="I121" i="27"/>
  <c r="AC121" i="27"/>
  <c r="J105" i="27"/>
  <c r="AD105" i="27"/>
  <c r="AC73" i="27"/>
  <c r="I73" i="27"/>
  <c r="H54" i="27"/>
  <c r="AB54" i="27"/>
  <c r="I34" i="27"/>
  <c r="AC34" i="27"/>
  <c r="AD109" i="27"/>
  <c r="J109" i="27"/>
  <c r="AE65" i="27"/>
  <c r="K65" i="27"/>
  <c r="W65" i="27"/>
  <c r="H25" i="27"/>
  <c r="AB25" i="27"/>
  <c r="AC61" i="27"/>
  <c r="I61" i="27"/>
  <c r="K86" i="27"/>
  <c r="AE86" i="27"/>
  <c r="W86" i="27"/>
  <c r="W39" i="27"/>
  <c r="K39" i="27"/>
  <c r="AE39" i="27"/>
  <c r="AE22" i="27"/>
  <c r="K22" i="27"/>
  <c r="W22" i="27"/>
  <c r="AD87" i="27"/>
  <c r="J87" i="27"/>
  <c r="AD27" i="27"/>
  <c r="J27" i="27"/>
  <c r="AE9" i="27"/>
  <c r="W9" i="27"/>
  <c r="K9" i="27"/>
  <c r="H40" i="27"/>
  <c r="AB40" i="27"/>
  <c r="W99" i="27"/>
  <c r="K99" i="27"/>
  <c r="AE99" i="27"/>
  <c r="W28" i="27"/>
  <c r="AE28" i="27"/>
  <c r="K28" i="27"/>
  <c r="J66" i="27"/>
  <c r="AD66" i="27"/>
  <c r="AC76" i="27"/>
  <c r="I76" i="27"/>
  <c r="AD91" i="27"/>
  <c r="J91" i="27"/>
  <c r="I31" i="27"/>
  <c r="AC31" i="27"/>
  <c r="AB65" i="27"/>
  <c r="H65" i="27"/>
  <c r="K98" i="27"/>
  <c r="W98" i="27"/>
  <c r="AE98" i="27"/>
  <c r="J29" i="27"/>
  <c r="AD29" i="27"/>
  <c r="K25" i="27"/>
  <c r="AE25" i="27"/>
  <c r="H42" i="27"/>
  <c r="AB42" i="27"/>
  <c r="AD43" i="27"/>
  <c r="J43" i="27"/>
  <c r="AC32" i="27"/>
  <c r="I32" i="27"/>
  <c r="K91" i="27"/>
  <c r="W91" i="27"/>
  <c r="AE91" i="27"/>
  <c r="H22" i="27"/>
  <c r="AB22" i="27"/>
  <c r="I39" i="27"/>
  <c r="AC39" i="27"/>
  <c r="J89" i="27"/>
  <c r="AD89" i="27"/>
  <c r="I42" i="27"/>
  <c r="AC42" i="27"/>
  <c r="K77" i="27"/>
  <c r="AE77" i="27"/>
  <c r="W77" i="27"/>
  <c r="AC106" i="27"/>
  <c r="I106" i="27"/>
  <c r="AD26" i="27"/>
  <c r="J26" i="27"/>
  <c r="AE120" i="27"/>
  <c r="W120" i="27"/>
  <c r="K120" i="27"/>
  <c r="AC29" i="27"/>
  <c r="I29" i="27"/>
  <c r="AD10" i="27"/>
  <c r="J10" i="27"/>
  <c r="H39" i="27"/>
  <c r="AB39" i="27"/>
  <c r="AE97" i="27"/>
  <c r="K97" i="27"/>
  <c r="W97" i="27"/>
  <c r="AB87" i="27"/>
  <c r="H87" i="27"/>
  <c r="H101" i="27"/>
  <c r="AB101" i="27"/>
  <c r="J67" i="27"/>
  <c r="AD67" i="27"/>
  <c r="K23" i="27"/>
  <c r="AE23" i="27"/>
  <c r="W23" i="27"/>
  <c r="J134" i="27"/>
  <c r="AD134" i="27"/>
  <c r="AB71" i="27"/>
  <c r="H71" i="27"/>
  <c r="AC109" i="27"/>
  <c r="I109" i="27"/>
  <c r="I88" i="27"/>
  <c r="AC88" i="27"/>
  <c r="AD16" i="27"/>
  <c r="J16" i="27"/>
  <c r="K24" i="27"/>
  <c r="AE24" i="27"/>
  <c r="W40" i="27"/>
  <c r="K40" i="27"/>
  <c r="AE40" i="27"/>
  <c r="H26" i="27"/>
  <c r="AB26" i="27"/>
  <c r="H29" i="27"/>
  <c r="AB29" i="27"/>
  <c r="AD110" i="27"/>
  <c r="J110" i="27"/>
  <c r="AD32" i="27"/>
  <c r="J32" i="27"/>
  <c r="AB89" i="27"/>
  <c r="H89" i="27"/>
  <c r="AB98" i="27"/>
  <c r="H98" i="27"/>
  <c r="W63" i="27"/>
  <c r="AE63" i="27"/>
  <c r="K63" i="27"/>
  <c r="J41" i="27"/>
  <c r="AD41" i="27"/>
  <c r="I83" i="27"/>
  <c r="AC83" i="27"/>
  <c r="H80" i="27"/>
  <c r="AB80" i="27"/>
  <c r="H109" i="27"/>
  <c r="AB109" i="27"/>
  <c r="I155" i="27"/>
  <c r="I158" i="27" s="1"/>
  <c r="AB154" i="27"/>
  <c r="J13" i="27"/>
  <c r="AD13" i="27"/>
  <c r="K112" i="27"/>
  <c r="W112" i="27"/>
  <c r="AE112" i="27"/>
  <c r="J22" i="27"/>
  <c r="AD22" i="27"/>
  <c r="AC64" i="27"/>
  <c r="I64" i="27"/>
  <c r="I62" i="27"/>
  <c r="AC62" i="27"/>
  <c r="AB34" i="27"/>
  <c r="H34" i="27"/>
  <c r="AC15" i="27"/>
  <c r="I15" i="27"/>
  <c r="J12" i="27"/>
  <c r="AD12" i="27"/>
  <c r="AB83" i="27"/>
  <c r="H83" i="27"/>
  <c r="I11" i="27"/>
  <c r="AC11" i="27"/>
  <c r="AC98" i="27"/>
  <c r="I98" i="27"/>
  <c r="AE118" i="27"/>
  <c r="W118" i="27"/>
  <c r="K118" i="27"/>
  <c r="AC108" i="27"/>
  <c r="I108" i="27"/>
  <c r="AB149" i="27"/>
  <c r="A151" i="27"/>
  <c r="AB49" i="27"/>
  <c r="H49" i="27"/>
  <c r="AD64" i="27"/>
  <c r="J64" i="27"/>
  <c r="AC67" i="27"/>
  <c r="I67" i="27"/>
  <c r="AB8" i="27"/>
  <c r="H8" i="27"/>
  <c r="H75" i="27"/>
  <c r="AB75" i="27"/>
  <c r="I92" i="27"/>
  <c r="AC92" i="27"/>
  <c r="J69" i="27"/>
  <c r="AD69" i="27"/>
  <c r="I23" i="27"/>
  <c r="AC23" i="27"/>
  <c r="I35" i="27"/>
  <c r="AC35" i="27"/>
  <c r="I78" i="27"/>
  <c r="AC78" i="27"/>
  <c r="H99" i="27"/>
  <c r="AB99" i="27"/>
  <c r="AB63" i="27"/>
  <c r="H63" i="27"/>
  <c r="W92" i="27"/>
  <c r="K92" i="27"/>
  <c r="AE92" i="27"/>
  <c r="AD106" i="27"/>
  <c r="J106" i="27"/>
  <c r="AC63" i="27"/>
  <c r="I63" i="27"/>
  <c r="J23" i="27"/>
  <c r="AD23" i="27"/>
  <c r="J39" i="27"/>
  <c r="AD39" i="27"/>
  <c r="AE58" i="27"/>
  <c r="K58" i="27"/>
  <c r="W58" i="27"/>
  <c r="I14" i="27"/>
  <c r="AC14" i="27"/>
  <c r="W119" i="27"/>
  <c r="K119" i="27"/>
  <c r="AE119" i="27"/>
  <c r="AE17" i="27"/>
  <c r="K17" i="27"/>
  <c r="W17" i="27"/>
  <c r="AB68" i="27"/>
  <c r="H68" i="27"/>
  <c r="J121" i="27"/>
  <c r="AD121" i="27"/>
  <c r="AD107" i="27"/>
  <c r="J107" i="27"/>
  <c r="AB11" i="27"/>
  <c r="H11" i="27"/>
  <c r="AB24" i="27"/>
  <c r="H24" i="27"/>
  <c r="I59" i="27"/>
  <c r="AC59" i="27"/>
  <c r="K134" i="27"/>
  <c r="AE134" i="27"/>
  <c r="W134" i="27"/>
  <c r="K68" i="27"/>
  <c r="W68" i="27"/>
  <c r="AE68" i="27"/>
  <c r="H67" i="27"/>
  <c r="AB67" i="27"/>
  <c r="H60" i="27"/>
  <c r="AB60" i="27"/>
  <c r="I58" i="27"/>
  <c r="AC58" i="27"/>
  <c r="W34" i="27"/>
  <c r="AE34" i="27"/>
  <c r="K34" i="27"/>
  <c r="AD34" i="27"/>
  <c r="J34" i="27"/>
  <c r="C143" i="27"/>
  <c r="AB143" i="27"/>
  <c r="H37" i="27"/>
  <c r="AB37" i="27"/>
  <c r="I125" i="27"/>
  <c r="AC125" i="27"/>
  <c r="AE106" i="27"/>
  <c r="W106" i="27"/>
  <c r="K106" i="27"/>
  <c r="AB21" i="27"/>
  <c r="H21" i="27"/>
  <c r="I118" i="27"/>
  <c r="AC118" i="27"/>
  <c r="AB74" i="27"/>
  <c r="H74" i="27"/>
  <c r="AE36" i="27"/>
  <c r="K36" i="27"/>
  <c r="W36" i="27"/>
  <c r="I8" i="27"/>
  <c r="AC8" i="27"/>
  <c r="AC134" i="27"/>
  <c r="I134" i="27"/>
  <c r="AB15" i="27"/>
  <c r="H15" i="27"/>
  <c r="AE31" i="27"/>
  <c r="K31" i="27"/>
  <c r="W31" i="27"/>
  <c r="I120" i="27"/>
  <c r="AC120" i="27"/>
  <c r="AC74" i="27"/>
  <c r="I74" i="27"/>
  <c r="I65" i="27"/>
  <c r="AC65" i="27"/>
  <c r="AB134" i="27"/>
  <c r="H134" i="27"/>
  <c r="AE14" i="27"/>
  <c r="W14" i="27"/>
  <c r="K14" i="27"/>
  <c r="W41" i="27"/>
  <c r="K41" i="27"/>
  <c r="AE41" i="27"/>
  <c r="J108" i="27"/>
  <c r="AD108" i="27"/>
  <c r="W80" i="27"/>
  <c r="AE80" i="27"/>
  <c r="K80" i="27"/>
  <c r="J15" i="27"/>
  <c r="AD15" i="27"/>
  <c r="W24" i="26"/>
  <c r="W25" i="26"/>
  <c r="AF24" i="25"/>
  <c r="L24" i="25"/>
  <c r="AF25" i="25"/>
  <c r="L25" i="25"/>
  <c r="U70" i="26" a="1"/>
  <c r="U71" i="26" a="1"/>
  <c r="S27" i="26" a="1"/>
  <c r="V74" i="26" a="1"/>
  <c r="W31" i="25" a="1"/>
  <c r="U43" i="26" a="1"/>
  <c r="U122" i="26" a="1"/>
  <c r="W57" i="25" a="1"/>
  <c r="S93" i="26" a="1"/>
  <c r="T72" i="26" a="1"/>
  <c r="T61" i="26" a="1"/>
  <c r="S59" i="26" a="1"/>
  <c r="S8" i="26" a="1"/>
  <c r="W62" i="25" a="1"/>
  <c r="U108" i="26" a="1"/>
  <c r="W142" i="25" a="1"/>
  <c r="V32" i="26" a="1"/>
  <c r="W71" i="25" a="1"/>
  <c r="S153" i="26" a="1"/>
  <c r="S177" i="26" a="1"/>
  <c r="U56" i="26" a="1"/>
  <c r="V27" i="26" a="1"/>
  <c r="U31" i="26" a="1"/>
  <c r="V115" i="26" a="1"/>
  <c r="V72" i="26" a="1"/>
  <c r="S41" i="26" a="1"/>
  <c r="U89" i="26" a="1"/>
  <c r="V70" i="26" a="1"/>
  <c r="U65" i="26" a="1"/>
  <c r="W95" i="25" a="1"/>
  <c r="U66" i="26" a="1"/>
  <c r="T81" i="26" a="1"/>
  <c r="V63" i="26" a="1"/>
  <c r="V12" i="26" a="1"/>
  <c r="V42" i="26" a="1"/>
  <c r="U73" i="26" a="1"/>
  <c r="S145" i="26" a="1"/>
  <c r="V10" i="26" a="1"/>
  <c r="V60" i="26" a="1"/>
  <c r="U15" i="26" a="1"/>
  <c r="U90" i="26" a="1"/>
  <c r="S73" i="26" a="1"/>
  <c r="U118" i="26" a="1"/>
  <c r="S49" i="26" a="1"/>
  <c r="S37" i="26" a="1"/>
  <c r="U35" i="26" a="1"/>
  <c r="U93" i="26" a="1"/>
  <c r="S28" i="26" a="1"/>
  <c r="W56" i="25" a="1"/>
  <c r="S66" i="26" a="1"/>
  <c r="S158" i="26" a="1"/>
  <c r="S138" i="26" a="1"/>
  <c r="T122" i="26" a="1"/>
  <c r="T59" i="26" a="1"/>
  <c r="T55" i="26" a="1"/>
  <c r="S78" i="26" a="1"/>
  <c r="V111" i="26" a="1"/>
  <c r="W21" i="25" a="1"/>
  <c r="U32" i="26" a="1"/>
  <c r="U34" i="26" a="1"/>
  <c r="V124" i="26" a="1"/>
  <c r="W58" i="25" a="1"/>
  <c r="T69" i="26" a="1"/>
  <c r="W17" i="25" a="1"/>
  <c r="T56" i="26" a="1"/>
  <c r="S114" i="26" a="1"/>
  <c r="S47" i="26" a="1"/>
  <c r="T73" i="26" a="1"/>
  <c r="S90" i="26" a="1"/>
  <c r="U28" i="26" a="1"/>
  <c r="V66" i="26" a="1"/>
  <c r="U25" i="26" a="1"/>
  <c r="T115" i="26" a="1"/>
  <c r="V65" i="26" a="1"/>
  <c r="U16" i="26" a="1"/>
  <c r="U14" i="26" a="1"/>
  <c r="T74" i="26" a="1"/>
  <c r="S25" i="26" a="1"/>
  <c r="V43" i="26" a="1"/>
  <c r="W13" i="25" a="1"/>
  <c r="W29" i="25" a="1"/>
  <c r="T64" i="26" a="1"/>
  <c r="W110" i="25" a="1"/>
  <c r="V90" i="26" a="1"/>
  <c r="S9" i="26" a="1"/>
  <c r="U54" i="26" a="1"/>
  <c r="V14" i="26" a="1"/>
  <c r="V31" i="26" a="1"/>
  <c r="U36" i="26" a="1"/>
  <c r="T123" i="26" a="1"/>
  <c r="T11" i="26" a="1"/>
  <c r="T66" i="26" a="1"/>
  <c r="T8" i="26" a="1"/>
  <c r="S111" i="26" a="1"/>
  <c r="S94" i="26" a="1"/>
  <c r="S74" i="26" a="1"/>
  <c r="U23" i="26" a="1"/>
  <c r="W39" i="25" a="1"/>
  <c r="U103" i="26" a="1"/>
  <c r="S71" i="26" a="1"/>
  <c r="S42" i="26" a="1"/>
  <c r="V69" i="26" a="1"/>
  <c r="W118" i="25" a="1"/>
  <c r="U33" i="26" a="1"/>
  <c r="S125" i="26" a="1"/>
  <c r="S62" i="26" a="1"/>
  <c r="V41" i="26" a="1"/>
  <c r="V91" i="26" a="1"/>
  <c r="W22" i="25" a="1"/>
  <c r="T95" i="26" a="1"/>
  <c r="W23" i="25" a="1"/>
  <c r="V122" i="26" a="1"/>
  <c r="W102" i="25" a="1"/>
  <c r="V11" i="26" a="1"/>
  <c r="S110" i="26" a="1"/>
  <c r="S21" i="26" a="1"/>
  <c r="U63" i="26" a="1"/>
  <c r="V78" i="26" a="1"/>
  <c r="W42" i="25" a="1"/>
  <c r="T108" i="26" a="1"/>
  <c r="S118" i="26" a="1"/>
  <c r="T111" i="26" a="1"/>
  <c r="V24" i="26" a="1"/>
  <c r="S100" i="26" a="1"/>
  <c r="T65" i="26" a="1"/>
  <c r="S16" i="26" a="1"/>
  <c r="S17" i="26" a="1"/>
  <c r="V21" i="26" a="1"/>
  <c r="T43" i="26" a="1"/>
  <c r="S38" i="26" a="1"/>
  <c r="U112" i="26" a="1"/>
  <c r="S65" i="26" a="1"/>
  <c r="T32" i="26" a="1"/>
  <c r="S14" i="26" a="1"/>
  <c r="V94" i="26" a="1"/>
  <c r="U38" i="26" a="1"/>
  <c r="T12" i="26" a="1"/>
  <c r="U75" i="26" a="1"/>
  <c r="U67" i="26" a="1"/>
  <c r="S13" i="26" a="1"/>
  <c r="W54" i="25" a="1"/>
  <c r="T35" i="26" a="1"/>
  <c r="V62" i="26" a="1"/>
  <c r="S123" i="26" a="1"/>
  <c r="S124" i="26" a="1"/>
  <c r="U125" i="26" a="1"/>
  <c r="S160" i="26" a="1"/>
  <c r="W81" i="25" a="1"/>
  <c r="U92" i="26" a="1"/>
  <c r="U11" i="26" a="1"/>
  <c r="V73" i="26" a="1"/>
  <c r="W63" i="25" a="1"/>
  <c r="W32" i="25" a="1"/>
  <c r="S101" i="26" a="1"/>
  <c r="S92" i="26" a="1"/>
  <c r="W108" i="25" a="1"/>
  <c r="V85" i="26" a="1"/>
  <c r="T22" i="26" a="1"/>
  <c r="U78" i="26" a="1"/>
  <c r="T70" i="26" a="1"/>
  <c r="T13" i="26" a="1"/>
  <c r="S122" i="26" a="1"/>
  <c r="U10" i="26" a="1"/>
  <c r="S81" i="26" a="1"/>
  <c r="V38" i="26" a="1"/>
  <c r="V25" i="26" a="1"/>
  <c r="W78" i="25" a="1"/>
  <c r="U68" i="26" a="1"/>
  <c r="W55" i="25" a="1"/>
  <c r="S12" i="26" a="1"/>
  <c r="V58" i="26" a="1"/>
  <c r="T100" i="26" a="1"/>
  <c r="S85" i="26" a="1"/>
  <c r="U24" i="26" a="1"/>
  <c r="U22" i="26" a="1"/>
  <c r="T60" i="26" a="1"/>
  <c r="S112" i="26" a="1"/>
  <c r="W8" i="25" a="1"/>
  <c r="T124" i="26" a="1"/>
  <c r="U13" i="26" a="1"/>
  <c r="W12" i="25" a="1"/>
  <c r="U76" i="26" a="1"/>
  <c r="T110" i="26" a="1"/>
  <c r="V103" i="26" a="1"/>
  <c r="T113" i="26" a="1"/>
  <c r="T58" i="26" a="1"/>
  <c r="S55" i="26" a="1"/>
  <c r="W64" i="25" a="1"/>
  <c r="T118" i="26" a="1"/>
  <c r="V23" i="26" a="1"/>
  <c r="V129" i="26" a="1"/>
  <c r="W111" i="25" a="1"/>
  <c r="S103" i="26" a="1"/>
  <c r="T28" i="26" a="1"/>
  <c r="S61" i="26" a="1"/>
  <c r="W68" i="25" a="1"/>
  <c r="W36" i="25" a="1"/>
  <c r="S147" i="26" a="1"/>
  <c r="W92" i="25" a="1"/>
  <c r="W90" i="25" a="1"/>
  <c r="S64" i="26" a="1"/>
  <c r="T36" i="26" a="1"/>
  <c r="S24" i="26" a="1"/>
  <c r="V114" i="26" a="1"/>
  <c r="U124" i="26" a="1"/>
  <c r="V76" i="26" a="1"/>
  <c r="W113" i="25" a="1"/>
  <c r="T68" i="26" a="1"/>
  <c r="T114" i="26" a="1"/>
  <c r="T104" i="26" a="1"/>
  <c r="W66" i="25" a="1"/>
  <c r="T91" i="26" a="1"/>
  <c r="U111" i="26" a="1"/>
  <c r="U94" i="26" a="1"/>
  <c r="U39" i="26" a="1"/>
  <c r="W70" i="25" a="1"/>
  <c r="T54" i="26" a="1"/>
  <c r="U55" i="26" a="1"/>
  <c r="S69" i="26" a="1"/>
  <c r="S23" i="26" a="1"/>
  <c r="U100" i="26" a="1"/>
  <c r="W26" i="25" a="1"/>
  <c r="T138" i="26" a="1"/>
  <c r="V8" i="26" a="1"/>
  <c r="T102" i="26" a="1"/>
  <c r="S144" i="26" a="1"/>
  <c r="T103" i="26" a="1"/>
  <c r="S102" i="26" a="1"/>
  <c r="T92" i="26" a="1"/>
  <c r="V125" i="26" a="1"/>
  <c r="W67" i="25" a="1"/>
  <c r="T26" i="26" a="1"/>
  <c r="U61" i="26" a="1"/>
  <c r="V68" i="26" a="1"/>
  <c r="S95" i="26" a="1"/>
  <c r="U101" i="26" a="1"/>
  <c r="W15" i="25" a="1"/>
  <c r="T15" i="26" a="1"/>
  <c r="T14" i="26" a="1"/>
  <c r="V33" i="26" a="1"/>
  <c r="U17" i="26" a="1"/>
  <c r="S75" i="26" a="1"/>
  <c r="S72" i="26" a="1"/>
  <c r="U60" i="26" a="1"/>
  <c r="U110" i="26" a="1"/>
  <c r="U74" i="26" a="1"/>
  <c r="U138" i="26" a="1"/>
  <c r="T112" i="26" a="1"/>
  <c r="V101" i="26" a="1"/>
  <c r="V29" i="26" a="1"/>
  <c r="V67" i="26" a="1"/>
  <c r="V16" i="26" a="1"/>
  <c r="V56" i="26" a="1"/>
  <c r="S35" i="26" a="1"/>
  <c r="U114" i="26" a="1"/>
  <c r="U27" i="26" a="1"/>
  <c r="V118" i="26" a="1"/>
  <c r="S146" i="26" a="1"/>
  <c r="W103" i="25" a="1"/>
  <c r="T75" i="26" a="1"/>
  <c r="V64" i="26" a="1"/>
  <c r="U41" i="26" a="1"/>
  <c r="W41" i="25" a="1"/>
  <c r="V81" i="26" a="1"/>
  <c r="S91" i="26" a="1"/>
  <c r="W33" i="25" a="1"/>
  <c r="V138" i="26" a="1"/>
  <c r="W59" i="25" a="1"/>
  <c r="U109" i="26" a="1"/>
  <c r="T33" i="26" a="1"/>
  <c r="S159" i="26" a="1"/>
  <c r="W72" i="25" a="1"/>
  <c r="S43" i="26" a="1"/>
  <c r="W122" i="25" a="1"/>
  <c r="V54" i="26" a="1"/>
  <c r="U123" i="26" a="1"/>
  <c r="U40" i="26" a="1"/>
  <c r="T41" i="26" a="1"/>
  <c r="T93" i="26" a="1"/>
  <c r="T125" i="26" a="1"/>
  <c r="T101" i="26" a="1"/>
  <c r="V57" i="26" a="1"/>
  <c r="T89" i="26" a="1"/>
  <c r="T31" i="26" a="1"/>
  <c r="V9" i="26" a="1"/>
  <c r="T76" i="26" a="1"/>
  <c r="T37" i="26" a="1"/>
  <c r="U115" i="26" a="1"/>
  <c r="S26" i="26" a="1"/>
  <c r="W73" i="25" a="1"/>
  <c r="V102" i="26" a="1"/>
  <c r="W101" i="25" a="1"/>
  <c r="V15" i="26" a="1"/>
  <c r="T40" i="26" a="1"/>
  <c r="V110" i="26" a="1"/>
  <c r="S115" i="26" a="1"/>
  <c r="T57" i="26" a="1"/>
  <c r="T29" i="26" a="1"/>
  <c r="W74" i="25" a="1"/>
  <c r="U29" i="26" a="1"/>
  <c r="S29" i="26" a="1"/>
  <c r="T27" i="26" a="1"/>
  <c r="U129" i="26" a="1"/>
  <c r="T34" i="26" a="1"/>
  <c r="T62" i="26" a="1"/>
  <c r="U57" i="26" a="1"/>
  <c r="W14" i="25" a="1"/>
  <c r="S48" i="26" a="1"/>
  <c r="W37" i="25" a="1"/>
  <c r="V39" i="26" a="1"/>
  <c r="W10" i="25" a="1"/>
  <c r="T90" i="26" a="1"/>
  <c r="V34" i="26" a="1"/>
  <c r="T42" i="26" a="1"/>
  <c r="V59" i="26" a="1"/>
  <c r="W61" i="25" a="1"/>
  <c r="T39" i="26" a="1"/>
  <c r="S11" i="26" a="1"/>
  <c r="W85" i="25" a="1"/>
  <c r="S36" i="26" a="1"/>
  <c r="W65" i="25" a="1"/>
  <c r="S39" i="26" a="1"/>
  <c r="T21" i="26" a="1"/>
  <c r="U42" i="26" a="1"/>
  <c r="U9" i="26" a="1"/>
  <c r="S76" i="26" a="1"/>
  <c r="W125" i="25" a="1"/>
  <c r="S60" i="26" a="1"/>
  <c r="W75" i="25" a="1"/>
  <c r="W89" i="25" a="1"/>
  <c r="S54" i="26" a="1"/>
  <c r="V93" i="26" a="1"/>
  <c r="W40" i="25" a="1"/>
  <c r="W91" i="25" a="1"/>
  <c r="W112" i="25" a="1"/>
  <c r="U26" i="26" a="1"/>
  <c r="T17" i="26" a="1"/>
  <c r="U104" i="26" a="1"/>
  <c r="S32" i="26" a="1"/>
  <c r="S166" i="26" a="1"/>
  <c r="W115" i="25" a="1"/>
  <c r="S108" i="26" a="1"/>
  <c r="T10" i="26" a="1"/>
  <c r="V104" i="26" a="1"/>
  <c r="V22" i="26" a="1"/>
  <c r="S89" i="26" a="1"/>
  <c r="U37" i="26" a="1"/>
  <c r="S31" i="26" a="1"/>
  <c r="T16" i="26" a="1"/>
  <c r="W38" i="25" a="1"/>
  <c r="S33" i="26" a="1"/>
  <c r="U81" i="26" a="1"/>
  <c r="W129" i="25" a="1"/>
  <c r="U62" i="26" a="1"/>
  <c r="V37" i="26" a="1"/>
  <c r="W104" i="25" a="1"/>
  <c r="U85" i="26" a="1"/>
  <c r="U95" i="26" a="1"/>
  <c r="S109" i="26" a="1"/>
  <c r="T85" i="26" a="1"/>
  <c r="V109" i="26" a="1"/>
  <c r="V100" i="26" a="1"/>
  <c r="T67" i="26" a="1"/>
  <c r="T109" i="26" a="1"/>
  <c r="S58" i="26" a="1"/>
  <c r="S68" i="26" a="1"/>
  <c r="V35" i="26" a="1"/>
  <c r="S57" i="26" a="1"/>
  <c r="S15" i="26" a="1"/>
  <c r="U113" i="26" a="1"/>
  <c r="U8" i="26" a="1"/>
  <c r="S129" i="26" a="1"/>
  <c r="S67" i="26" a="1"/>
  <c r="W100" i="25" a="1"/>
  <c r="W109" i="25" a="1"/>
  <c r="U72" i="26" a="1"/>
  <c r="S113" i="26" a="1"/>
  <c r="V71" i="26" a="1"/>
  <c r="W34" i="25" a="1"/>
  <c r="S70" i="26" a="1"/>
  <c r="T63" i="26" a="1"/>
  <c r="W69" i="25" a="1"/>
  <c r="W123" i="25" a="1"/>
  <c r="V75" i="26" a="1"/>
  <c r="U102" i="26" a="1"/>
  <c r="W114" i="25" a="1"/>
  <c r="V61" i="26" a="1"/>
  <c r="V40" i="26" a="1"/>
  <c r="V55" i="26" a="1"/>
  <c r="W9" i="25" a="1"/>
  <c r="W93" i="25" a="1"/>
  <c r="W35" i="25" a="1"/>
  <c r="T9" i="26" a="1"/>
  <c r="V112" i="26" a="1"/>
  <c r="W94" i="25" a="1"/>
  <c r="U59" i="26" a="1"/>
  <c r="V26" i="26" a="1"/>
  <c r="V36" i="26" a="1"/>
  <c r="V95" i="26" a="1"/>
  <c r="W11" i="25" a="1"/>
  <c r="W27" i="25" a="1"/>
  <c r="T94" i="26" a="1"/>
  <c r="W16" i="25" a="1"/>
  <c r="V92" i="26" a="1"/>
  <c r="U69" i="26" a="1"/>
  <c r="V17" i="26" a="1"/>
  <c r="U64" i="26" a="1"/>
  <c r="U12" i="26" a="1"/>
  <c r="V13" i="26" a="1"/>
  <c r="W43" i="25" a="1"/>
  <c r="S22" i="26" a="1"/>
  <c r="W28" i="25" a="1"/>
  <c r="W60" i="25" a="1"/>
  <c r="T78" i="26" a="1"/>
  <c r="V89" i="26" a="1"/>
  <c r="T129" i="26" a="1"/>
  <c r="T38" i="26" a="1"/>
  <c r="U21" i="26" a="1"/>
  <c r="V113" i="26" a="1"/>
  <c r="S40" i="26" a="1"/>
  <c r="S10" i="26" a="1"/>
  <c r="V108" i="26" a="1"/>
  <c r="S56" i="26" a="1"/>
  <c r="W76" i="25" a="1"/>
  <c r="S63" i="26" a="1"/>
  <c r="T71" i="26" a="1"/>
  <c r="T23" i="26" a="1"/>
  <c r="W124" i="25" a="1"/>
  <c r="U58" i="26" a="1"/>
  <c r="S104" i="26" a="1"/>
  <c r="S34" i="26" a="1"/>
  <c r="V28" i="26" a="1"/>
  <c r="U91" i="26" a="1"/>
  <c r="V123" i="26" a="1"/>
  <c r="AC25" i="26" l="1"/>
  <c r="I24" i="26"/>
  <c r="W85" i="25"/>
  <c r="V78" i="26"/>
  <c r="T122" i="26"/>
  <c r="V138" i="26"/>
  <c r="U109" i="26"/>
  <c r="T63" i="26"/>
  <c r="U32" i="26"/>
  <c r="S90" i="26"/>
  <c r="V94" i="26"/>
  <c r="V64" i="26"/>
  <c r="T70" i="26"/>
  <c r="V90" i="26"/>
  <c r="S72" i="26"/>
  <c r="V70" i="26"/>
  <c r="T92" i="26"/>
  <c r="S17" i="26"/>
  <c r="T17" i="26"/>
  <c r="V113" i="26"/>
  <c r="V129" i="26"/>
  <c r="S95" i="26"/>
  <c r="V61" i="26"/>
  <c r="S114" i="26"/>
  <c r="W17" i="25"/>
  <c r="W101" i="25"/>
  <c r="W90" i="25"/>
  <c r="W12" i="25"/>
  <c r="W63" i="25"/>
  <c r="S153" i="26"/>
  <c r="S29" i="26"/>
  <c r="U43" i="26"/>
  <c r="T34" i="26"/>
  <c r="V115" i="26"/>
  <c r="S32" i="26"/>
  <c r="U73" i="26"/>
  <c r="U72" i="26"/>
  <c r="T123" i="26"/>
  <c r="V10" i="26"/>
  <c r="T110" i="26"/>
  <c r="U101" i="26"/>
  <c r="W94" i="25"/>
  <c r="W21" i="25"/>
  <c r="W73" i="25"/>
  <c r="T111" i="26"/>
  <c r="S91" i="26"/>
  <c r="W102" i="25"/>
  <c r="T22" i="26"/>
  <c r="V37" i="26"/>
  <c r="V26" i="26"/>
  <c r="V74" i="26"/>
  <c r="V91" i="26"/>
  <c r="V72" i="26"/>
  <c r="U67" i="26"/>
  <c r="U8" i="26"/>
  <c r="U21" i="26"/>
  <c r="T89" i="26"/>
  <c r="S89" i="26"/>
  <c r="V118" i="26"/>
  <c r="S166" i="26"/>
  <c r="W31" i="25"/>
  <c r="U58" i="26"/>
  <c r="W142" i="25"/>
  <c r="W100" i="25"/>
  <c r="W11" i="25"/>
  <c r="W93" i="25"/>
  <c r="U111" i="26"/>
  <c r="S21" i="26"/>
  <c r="T85" i="26"/>
  <c r="V95" i="26"/>
  <c r="S49" i="26"/>
  <c r="U22" i="26"/>
  <c r="U118" i="26"/>
  <c r="V100" i="26"/>
  <c r="T32" i="26"/>
  <c r="U112" i="26"/>
  <c r="T78" i="26"/>
  <c r="U54" i="26"/>
  <c r="U91" i="26"/>
  <c r="U11" i="26"/>
  <c r="T114" i="26"/>
  <c r="U17" i="26"/>
  <c r="S145" i="26"/>
  <c r="S36" i="26"/>
  <c r="U40" i="26"/>
  <c r="V57" i="26"/>
  <c r="T10" i="26"/>
  <c r="W41" i="25"/>
  <c r="W114" i="25"/>
  <c r="W32" i="25"/>
  <c r="V41" i="26"/>
  <c r="S24" i="26"/>
  <c r="S62" i="26"/>
  <c r="S39" i="26"/>
  <c r="T65" i="26"/>
  <c r="S58" i="26"/>
  <c r="T27" i="26"/>
  <c r="W39" i="25"/>
  <c r="W113" i="25"/>
  <c r="W42" i="25"/>
  <c r="W91" i="25"/>
  <c r="W38" i="25"/>
  <c r="V14" i="26"/>
  <c r="V109" i="26"/>
  <c r="S11" i="26"/>
  <c r="V114" i="26"/>
  <c r="S26" i="26"/>
  <c r="U10" i="26"/>
  <c r="S42" i="26"/>
  <c r="V102" i="26"/>
  <c r="S54" i="26"/>
  <c r="S94" i="26"/>
  <c r="T94" i="26"/>
  <c r="S69" i="26"/>
  <c r="S43" i="26"/>
  <c r="U36" i="26"/>
  <c r="U70" i="26"/>
  <c r="U37" i="26"/>
  <c r="T21" i="26"/>
  <c r="U74" i="26"/>
  <c r="V104" i="26"/>
  <c r="S85" i="26"/>
  <c r="S55" i="26"/>
  <c r="T74" i="26"/>
  <c r="V32" i="26"/>
  <c r="W67" i="25"/>
  <c r="W33" i="25"/>
  <c r="W66" i="25"/>
  <c r="W8" i="25"/>
  <c r="W57" i="25"/>
  <c r="W29" i="25"/>
  <c r="W71" i="25"/>
  <c r="U15" i="26"/>
  <c r="S73" i="26"/>
  <c r="T62" i="26"/>
  <c r="U63" i="26"/>
  <c r="T61" i="26"/>
  <c r="S92" i="26"/>
  <c r="S104" i="26"/>
  <c r="S22" i="26"/>
  <c r="V28" i="26"/>
  <c r="S25" i="26"/>
  <c r="T59" i="26"/>
  <c r="T103" i="26"/>
  <c r="U69" i="26"/>
  <c r="V65" i="26"/>
  <c r="S160" i="26"/>
  <c r="AB160" i="26" s="1"/>
  <c r="V54" i="26"/>
  <c r="S159" i="26"/>
  <c r="AB159" i="26" s="1"/>
  <c r="U102" i="26"/>
  <c r="S76" i="26"/>
  <c r="S47" i="26"/>
  <c r="V69" i="26"/>
  <c r="U25" i="26"/>
  <c r="T100" i="26"/>
  <c r="T118" i="26"/>
  <c r="U28" i="26"/>
  <c r="S111" i="26"/>
  <c r="W14" i="25"/>
  <c r="W122" i="25"/>
  <c r="W9" i="25"/>
  <c r="W89" i="25"/>
  <c r="W27" i="25"/>
  <c r="W55" i="25"/>
  <c r="W56" i="25"/>
  <c r="S138" i="26"/>
  <c r="T129" i="26"/>
  <c r="U110" i="26"/>
  <c r="S102" i="26"/>
  <c r="U13" i="26"/>
  <c r="V40" i="26"/>
  <c r="T29" i="26"/>
  <c r="V25" i="26"/>
  <c r="S40" i="26"/>
  <c r="T72" i="26"/>
  <c r="S123" i="26"/>
  <c r="V112" i="26"/>
  <c r="T33" i="26"/>
  <c r="S38" i="26"/>
  <c r="U60" i="26"/>
  <c r="T69" i="26"/>
  <c r="U59" i="26"/>
  <c r="T54" i="26"/>
  <c r="U14" i="26"/>
  <c r="V81" i="26"/>
  <c r="T71" i="26"/>
  <c r="V43" i="26"/>
  <c r="U55" i="26"/>
  <c r="S16" i="26"/>
  <c r="U71" i="26"/>
  <c r="W34" i="25"/>
  <c r="W76" i="25"/>
  <c r="W28" i="25"/>
  <c r="W125" i="25"/>
  <c r="W35" i="25"/>
  <c r="T64" i="26"/>
  <c r="S37" i="26"/>
  <c r="U125" i="26"/>
  <c r="V122" i="26"/>
  <c r="V24" i="26"/>
  <c r="V124" i="26"/>
  <c r="U29" i="26"/>
  <c r="V9" i="26"/>
  <c r="U108" i="26"/>
  <c r="S109" i="26"/>
  <c r="S93" i="26"/>
  <c r="T68" i="26"/>
  <c r="V92" i="26"/>
  <c r="S33" i="26"/>
  <c r="V108" i="26"/>
  <c r="U115" i="26"/>
  <c r="T36" i="26"/>
  <c r="S115" i="26"/>
  <c r="V93" i="26"/>
  <c r="U89" i="26"/>
  <c r="T104" i="26"/>
  <c r="T56" i="26"/>
  <c r="S48" i="26"/>
  <c r="V15" i="26"/>
  <c r="W62" i="25"/>
  <c r="W23" i="25"/>
  <c r="W60" i="25"/>
  <c r="W92" i="25"/>
  <c r="W75" i="25"/>
  <c r="W129" i="25"/>
  <c r="W118" i="25"/>
  <c r="T73" i="26"/>
  <c r="S147" i="26"/>
  <c r="S67" i="26"/>
  <c r="T35" i="26"/>
  <c r="T101" i="26"/>
  <c r="S158" i="26"/>
  <c r="U16" i="26"/>
  <c r="U26" i="26"/>
  <c r="V101" i="26"/>
  <c r="T125" i="26"/>
  <c r="V33" i="26"/>
  <c r="U124" i="26"/>
  <c r="S124" i="26"/>
  <c r="U56" i="26"/>
  <c r="S63" i="26"/>
  <c r="U76" i="26"/>
  <c r="S13" i="26"/>
  <c r="V12" i="26"/>
  <c r="T102" i="26"/>
  <c r="S60" i="26"/>
  <c r="S61" i="26"/>
  <c r="V16" i="26"/>
  <c r="T41" i="26"/>
  <c r="S71" i="26"/>
  <c r="S27" i="26"/>
  <c r="U57" i="26"/>
  <c r="W109" i="25"/>
  <c r="W123" i="25"/>
  <c r="W40" i="25"/>
  <c r="W115" i="25"/>
  <c r="W65" i="25"/>
  <c r="W111" i="25"/>
  <c r="W15" i="25"/>
  <c r="T124" i="26"/>
  <c r="U34" i="26"/>
  <c r="V17" i="26"/>
  <c r="T23" i="26"/>
  <c r="T11" i="26"/>
  <c r="S112" i="26"/>
  <c r="T91" i="26"/>
  <c r="S64" i="26"/>
  <c r="U27" i="26"/>
  <c r="S110" i="26"/>
  <c r="T90" i="26"/>
  <c r="U35" i="26"/>
  <c r="U33" i="26"/>
  <c r="T9" i="26"/>
  <c r="T40" i="26"/>
  <c r="S28" i="26"/>
  <c r="S122" i="26"/>
  <c r="S100" i="26"/>
  <c r="T13" i="26"/>
  <c r="S113" i="26"/>
  <c r="T108" i="26"/>
  <c r="S35" i="26"/>
  <c r="V35" i="26"/>
  <c r="T16" i="26"/>
  <c r="S129" i="26"/>
  <c r="W68" i="25"/>
  <c r="W103" i="25"/>
  <c r="W26" i="25"/>
  <c r="W61" i="25"/>
  <c r="W59" i="25"/>
  <c r="V31" i="26"/>
  <c r="V34" i="26"/>
  <c r="V123" i="26"/>
  <c r="U68" i="26"/>
  <c r="S81" i="26"/>
  <c r="S78" i="26"/>
  <c r="T112" i="26"/>
  <c r="T109" i="26"/>
  <c r="T31" i="26"/>
  <c r="U90" i="26"/>
  <c r="T115" i="26"/>
  <c r="V21" i="26"/>
  <c r="U61" i="26"/>
  <c r="V103" i="26"/>
  <c r="U62" i="26"/>
  <c r="U81" i="26"/>
  <c r="U114" i="26"/>
  <c r="S177" i="26"/>
  <c r="U122" i="26"/>
  <c r="T76" i="26"/>
  <c r="T38" i="26"/>
  <c r="S10" i="26"/>
  <c r="U64" i="26"/>
  <c r="S65" i="26"/>
  <c r="U38" i="26"/>
  <c r="U104" i="26"/>
  <c r="U103" i="26"/>
  <c r="W36" i="25"/>
  <c r="W95" i="25"/>
  <c r="W70" i="25"/>
  <c r="W104" i="25"/>
  <c r="W110" i="25"/>
  <c r="W43" i="25"/>
  <c r="S15" i="26"/>
  <c r="T58" i="26"/>
  <c r="T14" i="26"/>
  <c r="T95" i="26"/>
  <c r="U12" i="26"/>
  <c r="T81" i="26"/>
  <c r="S70" i="26"/>
  <c r="V76" i="26"/>
  <c r="U94" i="26"/>
  <c r="V22" i="26"/>
  <c r="S57" i="26"/>
  <c r="V60" i="26"/>
  <c r="S56" i="26"/>
  <c r="V13" i="26"/>
  <c r="T113" i="26"/>
  <c r="T26" i="26"/>
  <c r="V75" i="26"/>
  <c r="S108" i="26"/>
  <c r="S118" i="26"/>
  <c r="V8" i="26"/>
  <c r="V11" i="26"/>
  <c r="T57" i="26"/>
  <c r="U78" i="26"/>
  <c r="T67" i="26"/>
  <c r="U24" i="26"/>
  <c r="T28" i="26"/>
  <c r="U31" i="26"/>
  <c r="V38" i="26"/>
  <c r="W58" i="25"/>
  <c r="W54" i="25"/>
  <c r="W10" i="25"/>
  <c r="W37" i="25"/>
  <c r="W16" i="25"/>
  <c r="T138" i="26"/>
  <c r="S59" i="26"/>
  <c r="V58" i="26"/>
  <c r="S74" i="26"/>
  <c r="T15" i="26"/>
  <c r="U41" i="26"/>
  <c r="U138" i="26"/>
  <c r="T42" i="26"/>
  <c r="T75" i="26"/>
  <c r="V39" i="26"/>
  <c r="S144" i="26"/>
  <c r="S23" i="26"/>
  <c r="S68" i="26"/>
  <c r="U129" i="26"/>
  <c r="U123" i="26"/>
  <c r="T37" i="26"/>
  <c r="V27" i="26"/>
  <c r="V29" i="26"/>
  <c r="T12" i="26"/>
  <c r="V111" i="26"/>
  <c r="V71" i="26"/>
  <c r="V56" i="26"/>
  <c r="W78" i="25"/>
  <c r="W124" i="25"/>
  <c r="W64" i="25"/>
  <c r="W81" i="25"/>
  <c r="W74" i="25"/>
  <c r="T8" i="26"/>
  <c r="S66" i="26"/>
  <c r="U39" i="26"/>
  <c r="S8" i="26"/>
  <c r="S34" i="26"/>
  <c r="V62" i="26"/>
  <c r="V23" i="26"/>
  <c r="U92" i="26"/>
  <c r="U65" i="26"/>
  <c r="V89" i="26"/>
  <c r="V68" i="26"/>
  <c r="S75" i="26"/>
  <c r="U113" i="26"/>
  <c r="V73" i="26"/>
  <c r="V125" i="26"/>
  <c r="S103" i="26"/>
  <c r="T43" i="26"/>
  <c r="V42" i="26"/>
  <c r="S31" i="26"/>
  <c r="V63" i="26"/>
  <c r="S146" i="26"/>
  <c r="T93" i="26"/>
  <c r="U9" i="26"/>
  <c r="V85" i="26"/>
  <c r="S125" i="26"/>
  <c r="V59" i="26"/>
  <c r="W22" i="25"/>
  <c r="W112" i="25"/>
  <c r="W13" i="25"/>
  <c r="W108" i="25"/>
  <c r="W69" i="25"/>
  <c r="W72" i="25"/>
  <c r="V36" i="26"/>
  <c r="V67" i="26"/>
  <c r="U23" i="26"/>
  <c r="T66" i="26"/>
  <c r="S101" i="26"/>
  <c r="U66" i="26"/>
  <c r="T39" i="26"/>
  <c r="T60" i="26"/>
  <c r="U93" i="26"/>
  <c r="T55" i="26"/>
  <c r="S9" i="26"/>
  <c r="S41" i="26"/>
  <c r="S14" i="26"/>
  <c r="U75" i="26"/>
  <c r="V66" i="26"/>
  <c r="U95" i="26"/>
  <c r="S12" i="26"/>
  <c r="V55" i="26"/>
  <c r="V110" i="26"/>
  <c r="U85" i="26"/>
  <c r="U42" i="26"/>
  <c r="U100" i="26"/>
  <c r="L59" i="27"/>
  <c r="AF59" i="27"/>
  <c r="AE78" i="25"/>
  <c r="K78" i="25"/>
  <c r="AC122" i="25"/>
  <c r="I122" i="25"/>
  <c r="AE142" i="25"/>
  <c r="K142" i="25"/>
  <c r="AD109" i="25"/>
  <c r="J109" i="25"/>
  <c r="AC63" i="25"/>
  <c r="I63" i="25"/>
  <c r="J32" i="25"/>
  <c r="AD32" i="25"/>
  <c r="AB90" i="25"/>
  <c r="H90" i="25"/>
  <c r="AE94" i="25"/>
  <c r="K94" i="25"/>
  <c r="K64" i="25"/>
  <c r="AE64" i="25"/>
  <c r="AC70" i="25"/>
  <c r="I70" i="25"/>
  <c r="AE90" i="25"/>
  <c r="K90" i="25"/>
  <c r="H72" i="25"/>
  <c r="AB72" i="25"/>
  <c r="K70" i="25"/>
  <c r="AE70" i="25"/>
  <c r="I92" i="25"/>
  <c r="AC92" i="25"/>
  <c r="H17" i="25"/>
  <c r="AB17" i="25"/>
  <c r="I17" i="25"/>
  <c r="AC17" i="25"/>
  <c r="K113" i="25"/>
  <c r="AE113" i="25"/>
  <c r="AE129" i="25"/>
  <c r="K129" i="25"/>
  <c r="H95" i="25"/>
  <c r="AB95" i="25"/>
  <c r="K61" i="25"/>
  <c r="AE61" i="25"/>
  <c r="H114" i="25"/>
  <c r="AB114" i="25"/>
  <c r="AF17" i="27"/>
  <c r="L17" i="27"/>
  <c r="L98" i="27"/>
  <c r="AF98" i="27"/>
  <c r="AF87" i="27"/>
  <c r="L87" i="27"/>
  <c r="L12" i="27"/>
  <c r="AF12" i="27"/>
  <c r="L64" i="27"/>
  <c r="AF64" i="27"/>
  <c r="A159" i="25"/>
  <c r="AB29" i="25"/>
  <c r="H29" i="25"/>
  <c r="J43" i="25"/>
  <c r="AD43" i="25"/>
  <c r="I34" i="25"/>
  <c r="AC34" i="25"/>
  <c r="AE115" i="25"/>
  <c r="K115" i="25"/>
  <c r="H32" i="25"/>
  <c r="AB32" i="25"/>
  <c r="J73" i="25"/>
  <c r="AD73" i="25"/>
  <c r="AD72" i="25"/>
  <c r="J72" i="25"/>
  <c r="I123" i="25"/>
  <c r="AC123" i="25"/>
  <c r="AE10" i="25"/>
  <c r="K10" i="25"/>
  <c r="I110" i="25"/>
  <c r="AC110" i="25"/>
  <c r="J101" i="25"/>
  <c r="AD101" i="25"/>
  <c r="L91" i="27"/>
  <c r="AF91" i="27"/>
  <c r="AF21" i="27"/>
  <c r="L21" i="27"/>
  <c r="AF74" i="27"/>
  <c r="L74" i="27"/>
  <c r="AC111" i="25"/>
  <c r="I111" i="25"/>
  <c r="AB91" i="25"/>
  <c r="H91" i="25"/>
  <c r="AF99" i="27"/>
  <c r="L99" i="27"/>
  <c r="AC22" i="25"/>
  <c r="I22" i="25"/>
  <c r="K37" i="25"/>
  <c r="AE37" i="25"/>
  <c r="K26" i="25"/>
  <c r="AE26" i="25"/>
  <c r="K74" i="25"/>
  <c r="AE74" i="25"/>
  <c r="K91" i="25"/>
  <c r="AE91" i="25"/>
  <c r="K72" i="25"/>
  <c r="AE72" i="25"/>
  <c r="J67" i="25"/>
  <c r="AD67" i="25"/>
  <c r="J8" i="25"/>
  <c r="AD8" i="25"/>
  <c r="J21" i="25"/>
  <c r="AD21" i="25"/>
  <c r="I89" i="25"/>
  <c r="AC89" i="25"/>
  <c r="H89" i="25"/>
  <c r="AB89" i="25"/>
  <c r="AE118" i="25"/>
  <c r="K118" i="25"/>
  <c r="I170" i="25"/>
  <c r="AB170" i="25"/>
  <c r="L31" i="27"/>
  <c r="AF31" i="27"/>
  <c r="AD58" i="25"/>
  <c r="J58" i="25"/>
  <c r="AF134" i="27"/>
  <c r="L134" i="27"/>
  <c r="AF97" i="27"/>
  <c r="L97" i="27"/>
  <c r="L11" i="27"/>
  <c r="AF11" i="27"/>
  <c r="L90" i="27"/>
  <c r="AF90" i="27"/>
  <c r="AD111" i="25"/>
  <c r="J111" i="25"/>
  <c r="H21" i="25"/>
  <c r="AB21" i="25"/>
  <c r="I85" i="25"/>
  <c r="AC85" i="25"/>
  <c r="K95" i="25"/>
  <c r="AE95" i="25"/>
  <c r="AB49" i="25"/>
  <c r="H49" i="25"/>
  <c r="J22" i="25"/>
  <c r="AD22" i="25"/>
  <c r="AD118" i="25"/>
  <c r="J118" i="25"/>
  <c r="K100" i="25"/>
  <c r="AE100" i="25"/>
  <c r="AC32" i="25"/>
  <c r="I32" i="25"/>
  <c r="J112" i="25"/>
  <c r="AD112" i="25"/>
  <c r="AC78" i="25"/>
  <c r="I78" i="25"/>
  <c r="J54" i="25"/>
  <c r="AD54" i="25"/>
  <c r="J91" i="25"/>
  <c r="AD91" i="25"/>
  <c r="J11" i="25"/>
  <c r="AD11" i="25"/>
  <c r="I114" i="25"/>
  <c r="AC114" i="25"/>
  <c r="AD17" i="25"/>
  <c r="J17" i="25"/>
  <c r="AB149" i="25"/>
  <c r="C149" i="25"/>
  <c r="H36" i="25"/>
  <c r="AB36" i="25"/>
  <c r="AD40" i="25"/>
  <c r="J40" i="25"/>
  <c r="K57" i="25"/>
  <c r="AE57" i="25"/>
  <c r="I10" i="25"/>
  <c r="AC10" i="25"/>
  <c r="L41" i="27"/>
  <c r="AF41" i="27"/>
  <c r="AF112" i="27"/>
  <c r="L112" i="27"/>
  <c r="AF78" i="27"/>
  <c r="L78" i="27"/>
  <c r="L32" i="27"/>
  <c r="AF32" i="27"/>
  <c r="K41" i="25"/>
  <c r="AE41" i="25"/>
  <c r="AB24" i="25"/>
  <c r="H24" i="25"/>
  <c r="AB62" i="25"/>
  <c r="H62" i="25"/>
  <c r="AB39" i="25"/>
  <c r="H39" i="25"/>
  <c r="AC65" i="25"/>
  <c r="I65" i="25"/>
  <c r="AB58" i="25"/>
  <c r="H58" i="25"/>
  <c r="I27" i="25"/>
  <c r="AC27" i="25"/>
  <c r="L39" i="27"/>
  <c r="AF39" i="27"/>
  <c r="AF111" i="27"/>
  <c r="L111" i="27"/>
  <c r="L42" i="27"/>
  <c r="AF42" i="27"/>
  <c r="L88" i="27"/>
  <c r="AF88" i="27"/>
  <c r="AF38" i="27"/>
  <c r="L38" i="27"/>
  <c r="K14" i="25"/>
  <c r="AE14" i="25"/>
  <c r="AE109" i="25"/>
  <c r="K109" i="25"/>
  <c r="AB11" i="25"/>
  <c r="H11" i="25"/>
  <c r="K114" i="25"/>
  <c r="AE114" i="25"/>
  <c r="H26" i="25"/>
  <c r="AB26" i="25"/>
  <c r="AD10" i="25"/>
  <c r="J10" i="25"/>
  <c r="H42" i="25"/>
  <c r="AB42" i="25"/>
  <c r="AE102" i="25"/>
  <c r="K102" i="25"/>
  <c r="H54" i="25"/>
  <c r="AB54" i="25"/>
  <c r="H94" i="25"/>
  <c r="AB94" i="25"/>
  <c r="I94" i="25"/>
  <c r="AC94" i="25"/>
  <c r="AB69" i="25"/>
  <c r="H69" i="25"/>
  <c r="H43" i="25"/>
  <c r="AB43" i="25"/>
  <c r="J36" i="25"/>
  <c r="AD36" i="25"/>
  <c r="J70" i="25"/>
  <c r="AD70" i="25"/>
  <c r="AD37" i="25"/>
  <c r="J37" i="25"/>
  <c r="I21" i="25"/>
  <c r="AC21" i="25"/>
  <c r="J74" i="25"/>
  <c r="AD74" i="25"/>
  <c r="AE104" i="25"/>
  <c r="K104" i="25"/>
  <c r="AB85" i="25"/>
  <c r="H85" i="25"/>
  <c r="H55" i="25"/>
  <c r="AB55" i="25"/>
  <c r="AC74" i="25"/>
  <c r="I74" i="25"/>
  <c r="K32" i="25"/>
  <c r="AE32" i="25"/>
  <c r="AF68" i="27"/>
  <c r="L68" i="27"/>
  <c r="L33" i="27"/>
  <c r="AF33" i="27"/>
  <c r="AF67" i="27"/>
  <c r="L67" i="27"/>
  <c r="L8" i="27"/>
  <c r="AF8" i="27"/>
  <c r="AF57" i="27"/>
  <c r="L57" i="27"/>
  <c r="L29" i="27"/>
  <c r="AF29" i="27"/>
  <c r="AF72" i="27"/>
  <c r="L72" i="27"/>
  <c r="AD15" i="25"/>
  <c r="J15" i="25"/>
  <c r="AB73" i="25"/>
  <c r="H73" i="25"/>
  <c r="AC62" i="25"/>
  <c r="I62" i="25"/>
  <c r="AD63" i="25"/>
  <c r="J63" i="25"/>
  <c r="I61" i="25"/>
  <c r="AC61" i="25"/>
  <c r="AB92" i="25"/>
  <c r="H92" i="25"/>
  <c r="AB104" i="25"/>
  <c r="H104" i="25"/>
  <c r="AB22" i="25"/>
  <c r="H22" i="25"/>
  <c r="K28" i="25"/>
  <c r="AE28" i="25"/>
  <c r="H25" i="25"/>
  <c r="AB25" i="25"/>
  <c r="AC59" i="25"/>
  <c r="I59" i="25"/>
  <c r="I103" i="25"/>
  <c r="AC103" i="25"/>
  <c r="AD69" i="25"/>
  <c r="J69" i="25"/>
  <c r="K65" i="25"/>
  <c r="AE65" i="25"/>
  <c r="AB164" i="25"/>
  <c r="AE54" i="25"/>
  <c r="K54" i="25"/>
  <c r="AB163" i="25"/>
  <c r="J102" i="25"/>
  <c r="AD102" i="25"/>
  <c r="H76" i="25"/>
  <c r="AB76" i="25"/>
  <c r="AB47" i="25"/>
  <c r="H47" i="25"/>
  <c r="K69" i="25"/>
  <c r="AE69" i="25"/>
  <c r="J25" i="25"/>
  <c r="AD25" i="25"/>
  <c r="AC100" i="25"/>
  <c r="I100" i="25"/>
  <c r="I118" i="25"/>
  <c r="AC118" i="25"/>
  <c r="AD28" i="25"/>
  <c r="J28" i="25"/>
  <c r="H111" i="25"/>
  <c r="AB111" i="25"/>
  <c r="AF14" i="27"/>
  <c r="L14" i="27"/>
  <c r="AF118" i="27"/>
  <c r="L118" i="27"/>
  <c r="AF9" i="27"/>
  <c r="L9" i="27"/>
  <c r="AF86" i="27"/>
  <c r="L86" i="27"/>
  <c r="L27" i="27"/>
  <c r="AF27" i="27"/>
  <c r="L55" i="27"/>
  <c r="AF55" i="27"/>
  <c r="L56" i="27"/>
  <c r="AF56" i="27"/>
  <c r="AB142" i="25"/>
  <c r="H142" i="25"/>
  <c r="AC129" i="25"/>
  <c r="I129" i="25"/>
  <c r="AD110" i="25"/>
  <c r="J110" i="25"/>
  <c r="H102" i="25"/>
  <c r="AB102" i="25"/>
  <c r="J13" i="25"/>
  <c r="AD13" i="25"/>
  <c r="AE40" i="25"/>
  <c r="K40" i="25"/>
  <c r="I29" i="25"/>
  <c r="AC29" i="25"/>
  <c r="K25" i="25"/>
  <c r="AE25" i="25"/>
  <c r="AB40" i="25"/>
  <c r="H40" i="25"/>
  <c r="I72" i="25"/>
  <c r="AC72" i="25"/>
  <c r="H123" i="25"/>
  <c r="AB123" i="25"/>
  <c r="K112" i="25"/>
  <c r="AE112" i="25"/>
  <c r="AC33" i="25"/>
  <c r="I33" i="25"/>
  <c r="AB38" i="25"/>
  <c r="H38" i="25"/>
  <c r="AD60" i="25"/>
  <c r="J60" i="25"/>
  <c r="AC69" i="25"/>
  <c r="I69" i="25"/>
  <c r="J59" i="25"/>
  <c r="AD59" i="25"/>
  <c r="AC54" i="25"/>
  <c r="I54" i="25"/>
  <c r="AD14" i="25"/>
  <c r="J14" i="25"/>
  <c r="K81" i="25"/>
  <c r="AE81" i="25"/>
  <c r="I71" i="25"/>
  <c r="AC71" i="25"/>
  <c r="AE43" i="25"/>
  <c r="K43" i="25"/>
  <c r="J55" i="25"/>
  <c r="AD55" i="25"/>
  <c r="AB16" i="25"/>
  <c r="H16" i="25"/>
  <c r="AD71" i="25"/>
  <c r="J71" i="25"/>
  <c r="L34" i="27"/>
  <c r="AF34" i="27"/>
  <c r="AF77" i="27"/>
  <c r="L77" i="27"/>
  <c r="L28" i="27"/>
  <c r="AF28" i="27"/>
  <c r="L121" i="27"/>
  <c r="AF121" i="27"/>
  <c r="AF35" i="27"/>
  <c r="L35" i="27"/>
  <c r="I64" i="25"/>
  <c r="AC64" i="25"/>
  <c r="AB37" i="25"/>
  <c r="H37" i="25"/>
  <c r="J125" i="25"/>
  <c r="AD125" i="25"/>
  <c r="AE122" i="25"/>
  <c r="K122" i="25"/>
  <c r="K24" i="25"/>
  <c r="AE24" i="25"/>
  <c r="K124" i="25"/>
  <c r="AE124" i="25"/>
  <c r="AD29" i="25"/>
  <c r="J29" i="25"/>
  <c r="AE9" i="25"/>
  <c r="K9" i="25"/>
  <c r="J108" i="25"/>
  <c r="AD108" i="25"/>
  <c r="H109" i="25"/>
  <c r="AB109" i="25"/>
  <c r="AB93" i="25"/>
  <c r="H93" i="25"/>
  <c r="AC68" i="25"/>
  <c r="I68" i="25"/>
  <c r="K92" i="25"/>
  <c r="AE92" i="25"/>
  <c r="AB33" i="25"/>
  <c r="H33" i="25"/>
  <c r="K108" i="25"/>
  <c r="AE108" i="25"/>
  <c r="J115" i="25"/>
  <c r="AD115" i="25"/>
  <c r="I36" i="25"/>
  <c r="AC36" i="25"/>
  <c r="H115" i="25"/>
  <c r="AB115" i="25"/>
  <c r="AE93" i="25"/>
  <c r="K93" i="25"/>
  <c r="AD89" i="25"/>
  <c r="J89" i="25"/>
  <c r="AC104" i="25"/>
  <c r="I104" i="25"/>
  <c r="AC56" i="25"/>
  <c r="I56" i="25"/>
  <c r="AB48" i="25"/>
  <c r="H48" i="25"/>
  <c r="AE15" i="25"/>
  <c r="K15" i="25"/>
  <c r="L63" i="27"/>
  <c r="AF63" i="27"/>
  <c r="AF23" i="27"/>
  <c r="L23" i="27"/>
  <c r="L61" i="27"/>
  <c r="AF61" i="27"/>
  <c r="AF89" i="27"/>
  <c r="L89" i="27"/>
  <c r="AF76" i="27"/>
  <c r="L76" i="27"/>
  <c r="AF125" i="27"/>
  <c r="L125" i="27"/>
  <c r="L110" i="27"/>
  <c r="AF110" i="27"/>
  <c r="I73" i="25"/>
  <c r="AC73" i="25"/>
  <c r="AB151" i="25"/>
  <c r="C151" i="25"/>
  <c r="AB67" i="25"/>
  <c r="H67" i="25"/>
  <c r="AC35" i="25"/>
  <c r="I35" i="25"/>
  <c r="AC101" i="25"/>
  <c r="I101" i="25"/>
  <c r="AB162" i="25"/>
  <c r="I163" i="25"/>
  <c r="I166" i="25" s="1"/>
  <c r="J16" i="25"/>
  <c r="AD16" i="25"/>
  <c r="J26" i="25"/>
  <c r="AD26" i="25"/>
  <c r="K101" i="25"/>
  <c r="AE101" i="25"/>
  <c r="AC125" i="25"/>
  <c r="I125" i="25"/>
  <c r="AE33" i="25"/>
  <c r="K33" i="25"/>
  <c r="AD124" i="25"/>
  <c r="J124" i="25"/>
  <c r="H124" i="25"/>
  <c r="AB124" i="25"/>
  <c r="J56" i="25"/>
  <c r="AD56" i="25"/>
  <c r="H63" i="25"/>
  <c r="AB63" i="25"/>
  <c r="AD76" i="25"/>
  <c r="J76" i="25"/>
  <c r="H13" i="25"/>
  <c r="AB13" i="25"/>
  <c r="AE12" i="25"/>
  <c r="K12" i="25"/>
  <c r="AC102" i="25"/>
  <c r="I102" i="25"/>
  <c r="AB60" i="25"/>
  <c r="H60" i="25"/>
  <c r="AB61" i="25"/>
  <c r="H61" i="25"/>
  <c r="K16" i="25"/>
  <c r="AE16" i="25"/>
  <c r="AC41" i="25"/>
  <c r="I41" i="25"/>
  <c r="H71" i="25"/>
  <c r="AB71" i="25"/>
  <c r="AB27" i="25"/>
  <c r="H27" i="25"/>
  <c r="AD57" i="25"/>
  <c r="J57" i="25"/>
  <c r="AF106" i="27"/>
  <c r="L106" i="27"/>
  <c r="L119" i="27"/>
  <c r="AF119" i="27"/>
  <c r="AF40" i="27"/>
  <c r="L40" i="27"/>
  <c r="L113" i="27"/>
  <c r="AF113" i="27"/>
  <c r="L66" i="27"/>
  <c r="AF66" i="27"/>
  <c r="AF108" i="27"/>
  <c r="L108" i="27"/>
  <c r="L15" i="27"/>
  <c r="AF15" i="27"/>
  <c r="AC124" i="25"/>
  <c r="I124" i="25"/>
  <c r="J34" i="25"/>
  <c r="AD34" i="25"/>
  <c r="K17" i="25"/>
  <c r="AE17" i="25"/>
  <c r="AC23" i="25"/>
  <c r="I23" i="25"/>
  <c r="AC11" i="25"/>
  <c r="I11" i="25"/>
  <c r="H112" i="25"/>
  <c r="AB112" i="25"/>
  <c r="I91" i="25"/>
  <c r="AC91" i="25"/>
  <c r="H64" i="25"/>
  <c r="AB64" i="25"/>
  <c r="J27" i="25"/>
  <c r="AD27" i="25"/>
  <c r="H110" i="25"/>
  <c r="AB110" i="25"/>
  <c r="AC90" i="25"/>
  <c r="I90" i="25"/>
  <c r="AD35" i="25"/>
  <c r="J35" i="25"/>
  <c r="J33" i="25"/>
  <c r="AD33" i="25"/>
  <c r="AC9" i="25"/>
  <c r="I9" i="25"/>
  <c r="AC40" i="25"/>
  <c r="I40" i="25"/>
  <c r="H28" i="25"/>
  <c r="AB28" i="25"/>
  <c r="AB122" i="25"/>
  <c r="H122" i="25"/>
  <c r="H100" i="25"/>
  <c r="AB100" i="25"/>
  <c r="I13" i="25"/>
  <c r="AC13" i="25"/>
  <c r="H113" i="25"/>
  <c r="AB113" i="25"/>
  <c r="I108" i="25"/>
  <c r="AC108" i="25"/>
  <c r="H35" i="25"/>
  <c r="AB35" i="25"/>
  <c r="AE35" i="25"/>
  <c r="K35" i="25"/>
  <c r="AC16" i="25"/>
  <c r="I16" i="25"/>
  <c r="AB129" i="25"/>
  <c r="H129" i="25"/>
  <c r="AF69" i="27"/>
  <c r="L69" i="27"/>
  <c r="AF100" i="27"/>
  <c r="L100" i="27"/>
  <c r="AF26" i="27"/>
  <c r="L26" i="27"/>
  <c r="AF62" i="27"/>
  <c r="L62" i="27"/>
  <c r="L60" i="27"/>
  <c r="AF60" i="27"/>
  <c r="K31" i="25"/>
  <c r="AE31" i="25"/>
  <c r="AE34" i="25"/>
  <c r="K34" i="25"/>
  <c r="K123" i="25"/>
  <c r="AE123" i="25"/>
  <c r="J68" i="25"/>
  <c r="AD68" i="25"/>
  <c r="H81" i="25"/>
  <c r="AB81" i="25"/>
  <c r="H78" i="25"/>
  <c r="AB78" i="25"/>
  <c r="AC112" i="25"/>
  <c r="I112" i="25"/>
  <c r="AC109" i="25"/>
  <c r="I109" i="25"/>
  <c r="I31" i="25"/>
  <c r="AC31" i="25"/>
  <c r="J90" i="25"/>
  <c r="AD90" i="25"/>
  <c r="AC115" i="25"/>
  <c r="I115" i="25"/>
  <c r="K21" i="25"/>
  <c r="AE21" i="25"/>
  <c r="AD61" i="25"/>
  <c r="J61" i="25"/>
  <c r="K103" i="25"/>
  <c r="AE103" i="25"/>
  <c r="AD62" i="25"/>
  <c r="J62" i="25"/>
  <c r="AD81" i="25"/>
  <c r="J81" i="25"/>
  <c r="AD114" i="25"/>
  <c r="J114" i="25"/>
  <c r="AB181" i="25"/>
  <c r="A180" i="25"/>
  <c r="J122" i="25"/>
  <c r="AD122" i="25"/>
  <c r="AC76" i="25"/>
  <c r="I76" i="25"/>
  <c r="AC38" i="25"/>
  <c r="I38" i="25"/>
  <c r="H10" i="25"/>
  <c r="AB10" i="25"/>
  <c r="J64" i="25"/>
  <c r="AD64" i="25"/>
  <c r="H65" i="25"/>
  <c r="AB65" i="25"/>
  <c r="J38" i="25"/>
  <c r="AD38" i="25"/>
  <c r="J104" i="25"/>
  <c r="AD104" i="25"/>
  <c r="AD103" i="25"/>
  <c r="J103" i="25"/>
  <c r="AF36" i="27"/>
  <c r="L36" i="27"/>
  <c r="L92" i="27"/>
  <c r="AF92" i="27"/>
  <c r="AF71" i="27"/>
  <c r="L71" i="27"/>
  <c r="L101" i="27"/>
  <c r="AF101" i="27"/>
  <c r="L107" i="27"/>
  <c r="AF107" i="27"/>
  <c r="AF43" i="27"/>
  <c r="L43" i="27"/>
  <c r="H15" i="25"/>
  <c r="AB15" i="25"/>
  <c r="AC58" i="25"/>
  <c r="I58" i="25"/>
  <c r="I14" i="25"/>
  <c r="AC14" i="25"/>
  <c r="I95" i="25"/>
  <c r="AC95" i="25"/>
  <c r="J12" i="25"/>
  <c r="AD12" i="25"/>
  <c r="AC81" i="25"/>
  <c r="I81" i="25"/>
  <c r="AB70" i="25"/>
  <c r="H70" i="25"/>
  <c r="K76" i="25"/>
  <c r="AE76" i="25"/>
  <c r="AD94" i="25"/>
  <c r="J94" i="25"/>
  <c r="K22" i="25"/>
  <c r="AE22" i="25"/>
  <c r="H57" i="25"/>
  <c r="AB57" i="25"/>
  <c r="K60" i="25"/>
  <c r="AE60" i="25"/>
  <c r="AB56" i="25"/>
  <c r="H56" i="25"/>
  <c r="AE13" i="25"/>
  <c r="K13" i="25"/>
  <c r="I113" i="25"/>
  <c r="AC113" i="25"/>
  <c r="AC26" i="25"/>
  <c r="I26" i="25"/>
  <c r="K75" i="25"/>
  <c r="AE75" i="25"/>
  <c r="AB108" i="25"/>
  <c r="H108" i="25"/>
  <c r="H118" i="25"/>
  <c r="AB118" i="25"/>
  <c r="AE8" i="25"/>
  <c r="K8" i="25"/>
  <c r="AE11" i="25"/>
  <c r="K11" i="25"/>
  <c r="AC57" i="25"/>
  <c r="I57" i="25"/>
  <c r="AD78" i="25"/>
  <c r="J78" i="25"/>
  <c r="I67" i="25"/>
  <c r="AC67" i="25"/>
  <c r="J24" i="25"/>
  <c r="AD24" i="25"/>
  <c r="AC28" i="25"/>
  <c r="I28" i="25"/>
  <c r="AD31" i="25"/>
  <c r="J31" i="25"/>
  <c r="AE38" i="25"/>
  <c r="K38" i="25"/>
  <c r="AF58" i="27"/>
  <c r="L58" i="27"/>
  <c r="L54" i="27"/>
  <c r="AF54" i="27"/>
  <c r="L10" i="27"/>
  <c r="AF10" i="27"/>
  <c r="L37" i="27"/>
  <c r="AF37" i="27"/>
  <c r="AF16" i="27"/>
  <c r="L16" i="27"/>
  <c r="I142" i="25"/>
  <c r="AC142" i="25"/>
  <c r="AB59" i="25"/>
  <c r="H59" i="25"/>
  <c r="K58" i="25"/>
  <c r="AE58" i="25"/>
  <c r="H74" i="25"/>
  <c r="AB74" i="25"/>
  <c r="AC15" i="25"/>
  <c r="I15" i="25"/>
  <c r="AD41" i="25"/>
  <c r="J41" i="25"/>
  <c r="J142" i="25"/>
  <c r="AD142" i="25"/>
  <c r="AC42" i="25"/>
  <c r="I42" i="25"/>
  <c r="AC75" i="25"/>
  <c r="I75" i="25"/>
  <c r="AE39" i="25"/>
  <c r="K39" i="25"/>
  <c r="C148" i="25"/>
  <c r="H23" i="25"/>
  <c r="AB23" i="25"/>
  <c r="AB68" i="25"/>
  <c r="H68" i="25"/>
  <c r="J129" i="25"/>
  <c r="AD129" i="25"/>
  <c r="J123" i="25"/>
  <c r="AD123" i="25"/>
  <c r="I37" i="25"/>
  <c r="AC37" i="25"/>
  <c r="K27" i="25"/>
  <c r="AE27" i="25"/>
  <c r="K29" i="25"/>
  <c r="AE29" i="25"/>
  <c r="AC12" i="25"/>
  <c r="I12" i="25"/>
  <c r="AE111" i="25"/>
  <c r="K111" i="25"/>
  <c r="K71" i="25"/>
  <c r="AE71" i="25"/>
  <c r="K56" i="25"/>
  <c r="AE56" i="25"/>
  <c r="L80" i="27"/>
  <c r="AF80" i="27"/>
  <c r="L120" i="27"/>
  <c r="AF120" i="27"/>
  <c r="AF65" i="27"/>
  <c r="L65" i="27"/>
  <c r="L83" i="27"/>
  <c r="AF83" i="27"/>
  <c r="AF75" i="27"/>
  <c r="L75" i="27"/>
  <c r="I8" i="25"/>
  <c r="AC8" i="25"/>
  <c r="H66" i="25"/>
  <c r="AB66" i="25"/>
  <c r="J39" i="25"/>
  <c r="AD39" i="25"/>
  <c r="AB8" i="25"/>
  <c r="H8" i="25"/>
  <c r="AB34" i="25"/>
  <c r="H34" i="25"/>
  <c r="AE62" i="25"/>
  <c r="K62" i="25"/>
  <c r="AE23" i="25"/>
  <c r="K23" i="25"/>
  <c r="J92" i="25"/>
  <c r="AD92" i="25"/>
  <c r="AD65" i="25"/>
  <c r="J65" i="25"/>
  <c r="K89" i="25"/>
  <c r="AE89" i="25"/>
  <c r="K68" i="25"/>
  <c r="AE68" i="25"/>
  <c r="AB75" i="25"/>
  <c r="H75" i="25"/>
  <c r="J113" i="25"/>
  <c r="AD113" i="25"/>
  <c r="AE73" i="25"/>
  <c r="K73" i="25"/>
  <c r="K125" i="25"/>
  <c r="AE125" i="25"/>
  <c r="AB103" i="25"/>
  <c r="H103" i="25"/>
  <c r="I43" i="25"/>
  <c r="AC43" i="25"/>
  <c r="AE42" i="25"/>
  <c r="K42" i="25"/>
  <c r="H31" i="25"/>
  <c r="AB31" i="25"/>
  <c r="AE63" i="25"/>
  <c r="K63" i="25"/>
  <c r="C150" i="25"/>
  <c r="AB150" i="25"/>
  <c r="I93" i="25"/>
  <c r="AC93" i="25"/>
  <c r="J9" i="25"/>
  <c r="AD9" i="25"/>
  <c r="K85" i="25"/>
  <c r="AE85" i="25"/>
  <c r="H125" i="25"/>
  <c r="AB125" i="25"/>
  <c r="AE59" i="25"/>
  <c r="K59" i="25"/>
  <c r="L22" i="27"/>
  <c r="AF22" i="27"/>
  <c r="AF109" i="27"/>
  <c r="L109" i="27"/>
  <c r="AF13" i="27"/>
  <c r="L13" i="27"/>
  <c r="L105" i="27"/>
  <c r="AF105" i="27"/>
  <c r="AF70" i="27"/>
  <c r="L70" i="27"/>
  <c r="L73" i="27"/>
  <c r="AF73" i="27"/>
  <c r="AE36" i="25"/>
  <c r="K36" i="25"/>
  <c r="AE67" i="25"/>
  <c r="K67" i="25"/>
  <c r="AD23" i="25"/>
  <c r="J23" i="25"/>
  <c r="I66" i="25"/>
  <c r="AC66" i="25"/>
  <c r="H101" i="25"/>
  <c r="AB101" i="25"/>
  <c r="AD66" i="25"/>
  <c r="J66" i="25"/>
  <c r="AC39" i="25"/>
  <c r="I39" i="25"/>
  <c r="I60" i="25"/>
  <c r="AC60" i="25"/>
  <c r="J93" i="25"/>
  <c r="AD93" i="25"/>
  <c r="I55" i="25"/>
  <c r="AC55" i="25"/>
  <c r="H9" i="25"/>
  <c r="AB9" i="25"/>
  <c r="H41" i="25"/>
  <c r="AB41" i="25"/>
  <c r="AB14" i="25"/>
  <c r="H14" i="25"/>
  <c r="J75" i="25"/>
  <c r="AD75" i="25"/>
  <c r="K66" i="25"/>
  <c r="AE66" i="25"/>
  <c r="AD95" i="25"/>
  <c r="J95" i="25"/>
  <c r="AB12" i="25"/>
  <c r="H12" i="25"/>
  <c r="K55" i="25"/>
  <c r="AE55" i="25"/>
  <c r="K110" i="25"/>
  <c r="AE110" i="25"/>
  <c r="J85" i="25"/>
  <c r="AD85" i="25"/>
  <c r="J42" i="25"/>
  <c r="AD42" i="25"/>
  <c r="AD100" i="25"/>
  <c r="J100" i="25"/>
  <c r="AF25" i="26"/>
  <c r="L25" i="26"/>
  <c r="L24" i="26"/>
  <c r="AF24" i="26"/>
  <c r="W138" i="26" a="1"/>
  <c r="W101" i="26" a="1"/>
  <c r="W31" i="26" a="1"/>
  <c r="W125" i="26" a="1"/>
  <c r="W39" i="26" a="1"/>
  <c r="W59" i="26" a="1"/>
  <c r="W36" i="26" a="1"/>
  <c r="W58" i="26" a="1"/>
  <c r="W68" i="26" a="1"/>
  <c r="W93" i="26" a="1"/>
  <c r="W63" i="26" a="1"/>
  <c r="W54" i="26" a="1"/>
  <c r="W34" i="26" a="1"/>
  <c r="W17" i="26" a="1"/>
  <c r="W81" i="26" a="1"/>
  <c r="W29" i="26" a="1"/>
  <c r="W55" i="26" a="1"/>
  <c r="W103" i="26" a="1"/>
  <c r="W62" i="26" a="1"/>
  <c r="W90" i="26" a="1"/>
  <c r="W38" i="26" a="1"/>
  <c r="W56" i="26" a="1"/>
  <c r="W65" i="26" a="1"/>
  <c r="W12" i="26" a="1"/>
  <c r="W35" i="26" a="1"/>
  <c r="W72" i="26" a="1"/>
  <c r="W100" i="26" a="1"/>
  <c r="W40" i="26" a="1"/>
  <c r="W104" i="26" a="1"/>
  <c r="W16" i="26" a="1"/>
  <c r="W118" i="26" a="1"/>
  <c r="W78" i="26" a="1"/>
  <c r="W76" i="26" a="1"/>
  <c r="W21" i="26" a="1"/>
  <c r="W71" i="26" a="1"/>
  <c r="W26" i="26" a="1"/>
  <c r="W73" i="26" a="1"/>
  <c r="W129" i="26" a="1"/>
  <c r="W124" i="26" a="1"/>
  <c r="W15" i="26" a="1"/>
  <c r="W8" i="26" a="1"/>
  <c r="W57" i="26" a="1"/>
  <c r="W66" i="26" a="1"/>
  <c r="W111" i="26" a="1"/>
  <c r="W94" i="26" a="1"/>
  <c r="W13" i="26" a="1"/>
  <c r="W102" i="26" a="1"/>
  <c r="W43" i="26" a="1"/>
  <c r="W10" i="26" a="1"/>
  <c r="W74" i="26" a="1"/>
  <c r="W41" i="26" a="1"/>
  <c r="W60" i="26" a="1"/>
  <c r="W112" i="26" a="1"/>
  <c r="W92" i="26" a="1"/>
  <c r="W27" i="26" a="1"/>
  <c r="W75" i="26" a="1"/>
  <c r="W28" i="26" a="1"/>
  <c r="W85" i="26" a="1"/>
  <c r="W114" i="26" a="1"/>
  <c r="W115" i="26" a="1"/>
  <c r="W70" i="26" a="1"/>
  <c r="W14" i="26" a="1"/>
  <c r="W109" i="26" a="1"/>
  <c r="W123" i="26" a="1"/>
  <c r="W110" i="26" a="1"/>
  <c r="W64" i="26" a="1"/>
  <c r="W37" i="26" a="1"/>
  <c r="W89" i="26" a="1"/>
  <c r="W11" i="26" a="1"/>
  <c r="W9" i="26" a="1"/>
  <c r="W67" i="26" a="1"/>
  <c r="W95" i="26" a="1"/>
  <c r="W122" i="26" a="1"/>
  <c r="W69" i="26" a="1"/>
  <c r="W113" i="26" a="1"/>
  <c r="W91" i="26" a="1"/>
  <c r="W42" i="26" a="1"/>
  <c r="W32" i="26" a="1"/>
  <c r="W23" i="26" a="1"/>
  <c r="W61" i="26" a="1"/>
  <c r="W33" i="26" a="1"/>
  <c r="W22" i="26" a="1"/>
  <c r="W108" i="26" a="1"/>
  <c r="W81" i="26" l="1"/>
  <c r="W95" i="26"/>
  <c r="W109" i="26"/>
  <c r="W76" i="26"/>
  <c r="W67" i="26"/>
  <c r="W39" i="26"/>
  <c r="W31" i="26"/>
  <c r="W90" i="26"/>
  <c r="W36" i="26"/>
  <c r="W118" i="26"/>
  <c r="W34" i="26"/>
  <c r="W64" i="26"/>
  <c r="W59" i="26"/>
  <c r="W129" i="26"/>
  <c r="W56" i="26"/>
  <c r="W101" i="26"/>
  <c r="W78" i="26"/>
  <c r="W26" i="26"/>
  <c r="W92" i="26"/>
  <c r="W27" i="26"/>
  <c r="W102" i="26"/>
  <c r="W16" i="26"/>
  <c r="W103" i="26"/>
  <c r="W60" i="26"/>
  <c r="W89" i="26"/>
  <c r="W37" i="26"/>
  <c r="W23" i="26"/>
  <c r="W69" i="26"/>
  <c r="W10" i="26"/>
  <c r="W15" i="26"/>
  <c r="W62" i="26"/>
  <c r="W122" i="26"/>
  <c r="W93" i="26"/>
  <c r="W108" i="26"/>
  <c r="W54" i="26"/>
  <c r="W111" i="26"/>
  <c r="W14" i="26"/>
  <c r="W71" i="26"/>
  <c r="W73" i="26"/>
  <c r="W61" i="26"/>
  <c r="W13" i="26"/>
  <c r="W58" i="26"/>
  <c r="W35" i="26"/>
  <c r="W29" i="26"/>
  <c r="W32" i="26"/>
  <c r="W11" i="26"/>
  <c r="W21" i="26"/>
  <c r="W124" i="26"/>
  <c r="W72" i="26"/>
  <c r="W68" i="26"/>
  <c r="W112" i="26"/>
  <c r="W43" i="26"/>
  <c r="W65" i="26"/>
  <c r="W57" i="26"/>
  <c r="W38" i="26"/>
  <c r="W100" i="26"/>
  <c r="W94" i="26"/>
  <c r="W9" i="26"/>
  <c r="W8" i="26"/>
  <c r="W91" i="26"/>
  <c r="W114" i="26"/>
  <c r="W55" i="26"/>
  <c r="W17" i="26"/>
  <c r="W22" i="26"/>
  <c r="W110" i="26"/>
  <c r="W115" i="26"/>
  <c r="W104" i="26"/>
  <c r="W40" i="26"/>
  <c r="W125" i="26"/>
  <c r="W66" i="26"/>
  <c r="W42" i="26"/>
  <c r="W41" i="26"/>
  <c r="W138" i="26"/>
  <c r="W63" i="26"/>
  <c r="W75" i="26"/>
  <c r="W74" i="26"/>
  <c r="W70" i="26"/>
  <c r="W123" i="26"/>
  <c r="W28" i="26"/>
  <c r="W33" i="26"/>
  <c r="W113" i="26"/>
  <c r="W12" i="26"/>
  <c r="W85" i="26"/>
  <c r="AB101" i="26"/>
  <c r="H101" i="26"/>
  <c r="L81" i="25"/>
  <c r="AF81" i="25"/>
  <c r="AE22" i="26"/>
  <c r="K22" i="26"/>
  <c r="AF95" i="25"/>
  <c r="L95" i="25"/>
  <c r="AD81" i="26"/>
  <c r="J81" i="26"/>
  <c r="K34" i="26"/>
  <c r="AE34" i="26"/>
  <c r="I13" i="26"/>
  <c r="AC13" i="26"/>
  <c r="AC91" i="26"/>
  <c r="I91" i="26"/>
  <c r="L109" i="25"/>
  <c r="AF109" i="25"/>
  <c r="J56" i="26"/>
  <c r="AD56" i="26"/>
  <c r="I73" i="26"/>
  <c r="AC73" i="26"/>
  <c r="J89" i="26"/>
  <c r="AD89" i="26"/>
  <c r="J29" i="26"/>
  <c r="AD29" i="26"/>
  <c r="AF76" i="25"/>
  <c r="L76" i="25"/>
  <c r="H38" i="26"/>
  <c r="AB38" i="26"/>
  <c r="AC129" i="26"/>
  <c r="I129" i="26"/>
  <c r="AD25" i="26"/>
  <c r="J25" i="26"/>
  <c r="H22" i="26"/>
  <c r="AB22" i="26"/>
  <c r="L67" i="25"/>
  <c r="AF67" i="25"/>
  <c r="AB94" i="26"/>
  <c r="H94" i="26"/>
  <c r="L39" i="25"/>
  <c r="AF39" i="25"/>
  <c r="K57" i="26"/>
  <c r="AE57" i="26"/>
  <c r="J118" i="26"/>
  <c r="AD118" i="26"/>
  <c r="L31" i="25"/>
  <c r="AF31" i="25"/>
  <c r="AE74" i="26"/>
  <c r="K74" i="26"/>
  <c r="L90" i="25"/>
  <c r="AF90" i="25"/>
  <c r="K90" i="26"/>
  <c r="AE90" i="26"/>
  <c r="AD9" i="26"/>
  <c r="J9" i="26"/>
  <c r="K68" i="26"/>
  <c r="AE68" i="26"/>
  <c r="AD123" i="26"/>
  <c r="J123" i="26"/>
  <c r="H74" i="26"/>
  <c r="AB74" i="26"/>
  <c r="AD78" i="26"/>
  <c r="J78" i="26"/>
  <c r="AD94" i="26"/>
  <c r="J94" i="26"/>
  <c r="L36" i="25"/>
  <c r="AF36" i="25"/>
  <c r="AD62" i="26"/>
  <c r="J62" i="26"/>
  <c r="K31" i="26"/>
  <c r="AE31" i="26"/>
  <c r="AB100" i="26"/>
  <c r="H100" i="26"/>
  <c r="H112" i="26"/>
  <c r="AB112" i="26"/>
  <c r="AD57" i="26"/>
  <c r="J57" i="26"/>
  <c r="H124" i="26"/>
  <c r="AB124" i="26"/>
  <c r="L118" i="25"/>
  <c r="AF118" i="25"/>
  <c r="K93" i="26"/>
  <c r="AE93" i="26"/>
  <c r="K124" i="26"/>
  <c r="AE124" i="26"/>
  <c r="AF34" i="25"/>
  <c r="L34" i="25"/>
  <c r="AC33" i="26"/>
  <c r="I33" i="26"/>
  <c r="AB138" i="26"/>
  <c r="H138" i="26"/>
  <c r="AE69" i="26"/>
  <c r="K69" i="26"/>
  <c r="H104" i="26"/>
  <c r="AB104" i="26"/>
  <c r="AE32" i="26"/>
  <c r="K32" i="26"/>
  <c r="AB54" i="26"/>
  <c r="H54" i="26"/>
  <c r="AC27" i="26"/>
  <c r="I27" i="26"/>
  <c r="J40" i="26"/>
  <c r="AD40" i="26"/>
  <c r="AD22" i="26"/>
  <c r="J22" i="26"/>
  <c r="AB166" i="26"/>
  <c r="I166" i="26"/>
  <c r="AE26" i="26"/>
  <c r="K26" i="26"/>
  <c r="AC123" i="26"/>
  <c r="I123" i="26"/>
  <c r="AC70" i="26"/>
  <c r="I70" i="26"/>
  <c r="AE66" i="26"/>
  <c r="K66" i="26"/>
  <c r="AC66" i="26"/>
  <c r="I66" i="26"/>
  <c r="AC93" i="26"/>
  <c r="I93" i="26"/>
  <c r="AE89" i="26"/>
  <c r="K89" i="26"/>
  <c r="AF64" i="25"/>
  <c r="L64" i="25"/>
  <c r="K58" i="26"/>
  <c r="AE58" i="26"/>
  <c r="I57" i="26"/>
  <c r="AC57" i="26"/>
  <c r="K76" i="26"/>
  <c r="AE76" i="26"/>
  <c r="AD103" i="26"/>
  <c r="J103" i="26"/>
  <c r="AE103" i="26"/>
  <c r="K103" i="26"/>
  <c r="AF59" i="25"/>
  <c r="L59" i="25"/>
  <c r="AB122" i="26"/>
  <c r="H122" i="26"/>
  <c r="AC11" i="26"/>
  <c r="I11" i="26"/>
  <c r="AB27" i="26"/>
  <c r="H27" i="26"/>
  <c r="AD124" i="26"/>
  <c r="J124" i="26"/>
  <c r="AF129" i="25"/>
  <c r="L129" i="25"/>
  <c r="H115" i="26"/>
  <c r="AB115" i="26"/>
  <c r="AE24" i="26"/>
  <c r="K24" i="26"/>
  <c r="J71" i="26"/>
  <c r="AD71" i="26"/>
  <c r="AE112" i="26"/>
  <c r="K112" i="26"/>
  <c r="L56" i="25"/>
  <c r="AF56" i="25"/>
  <c r="H47" i="26"/>
  <c r="AB47" i="26"/>
  <c r="AB92" i="26"/>
  <c r="H92" i="26"/>
  <c r="AC74" i="26"/>
  <c r="I74" i="26"/>
  <c r="AE102" i="26"/>
  <c r="K102" i="26"/>
  <c r="AB58" i="26"/>
  <c r="H58" i="26"/>
  <c r="AB36" i="26"/>
  <c r="H36" i="26"/>
  <c r="AB49" i="26"/>
  <c r="H49" i="26"/>
  <c r="AE118" i="26"/>
  <c r="K118" i="26"/>
  <c r="K37" i="26"/>
  <c r="AE37" i="26"/>
  <c r="AD72" i="26"/>
  <c r="J72" i="26"/>
  <c r="L101" i="25"/>
  <c r="AF101" i="25"/>
  <c r="AE64" i="26"/>
  <c r="K64" i="26"/>
  <c r="AC67" i="26"/>
  <c r="I67" i="26"/>
  <c r="AE11" i="26"/>
  <c r="K11" i="26"/>
  <c r="J73" i="26"/>
  <c r="AD73" i="26"/>
  <c r="J75" i="26"/>
  <c r="AD75" i="26"/>
  <c r="K67" i="26"/>
  <c r="AE67" i="26"/>
  <c r="AE63" i="26"/>
  <c r="K63" i="26"/>
  <c r="AD92" i="26"/>
  <c r="J92" i="26"/>
  <c r="AF78" i="25"/>
  <c r="L78" i="25"/>
  <c r="H68" i="26"/>
  <c r="AB68" i="26"/>
  <c r="AC138" i="26"/>
  <c r="I138" i="26"/>
  <c r="AE8" i="26"/>
  <c r="K8" i="26"/>
  <c r="AC81" i="26"/>
  <c r="I81" i="26"/>
  <c r="AD38" i="26"/>
  <c r="J38" i="26"/>
  <c r="AE21" i="26"/>
  <c r="K21" i="26"/>
  <c r="AF26" i="25"/>
  <c r="L26" i="25"/>
  <c r="K17" i="26"/>
  <c r="AE17" i="26"/>
  <c r="AC41" i="26"/>
  <c r="I41" i="26"/>
  <c r="L92" i="25"/>
  <c r="AF92" i="25"/>
  <c r="AE122" i="26"/>
  <c r="K122" i="26"/>
  <c r="L27" i="25"/>
  <c r="AF27" i="25"/>
  <c r="J63" i="26"/>
  <c r="AD63" i="26"/>
  <c r="AB85" i="26"/>
  <c r="H85" i="26"/>
  <c r="J10" i="26"/>
  <c r="AD10" i="26"/>
  <c r="AB39" i="26"/>
  <c r="H39" i="26"/>
  <c r="AD17" i="26"/>
  <c r="J17" i="26"/>
  <c r="I85" i="26"/>
  <c r="AC85" i="26"/>
  <c r="L102" i="25"/>
  <c r="AF102" i="25"/>
  <c r="H32" i="26"/>
  <c r="AB32" i="26"/>
  <c r="AB114" i="26"/>
  <c r="H114" i="26"/>
  <c r="K94" i="26"/>
  <c r="AE94" i="26"/>
  <c r="AB14" i="26"/>
  <c r="H14" i="26"/>
  <c r="AE36" i="26"/>
  <c r="K36" i="26"/>
  <c r="AB31" i="26"/>
  <c r="H31" i="26"/>
  <c r="K23" i="26"/>
  <c r="AE23" i="26"/>
  <c r="K56" i="26"/>
  <c r="AE56" i="26"/>
  <c r="AF16" i="25"/>
  <c r="L16" i="25"/>
  <c r="AB118" i="26"/>
  <c r="H118" i="26"/>
  <c r="AD12" i="26"/>
  <c r="J12" i="26"/>
  <c r="H65" i="26"/>
  <c r="AB65" i="26"/>
  <c r="AC115" i="26"/>
  <c r="I115" i="26"/>
  <c r="L103" i="25"/>
  <c r="AF103" i="25"/>
  <c r="AC40" i="26"/>
  <c r="I40" i="26"/>
  <c r="AD34" i="26"/>
  <c r="J34" i="26"/>
  <c r="AE16" i="26"/>
  <c r="K16" i="26"/>
  <c r="AF60" i="25"/>
  <c r="L60" i="25"/>
  <c r="K108" i="26"/>
  <c r="AE108" i="26"/>
  <c r="K43" i="26"/>
  <c r="AE43" i="26"/>
  <c r="I72" i="26"/>
  <c r="AC72" i="26"/>
  <c r="L89" i="25"/>
  <c r="AF89" i="25"/>
  <c r="I62" i="26"/>
  <c r="AC62" i="26"/>
  <c r="AE104" i="26"/>
  <c r="K104" i="26"/>
  <c r="H26" i="26"/>
  <c r="AB26" i="26"/>
  <c r="I114" i="26"/>
  <c r="AC114" i="26"/>
  <c r="H21" i="26"/>
  <c r="AB21" i="26"/>
  <c r="AC89" i="26"/>
  <c r="I89" i="26"/>
  <c r="AB91" i="26"/>
  <c r="H91" i="26"/>
  <c r="AE115" i="26"/>
  <c r="K115" i="26"/>
  <c r="K61" i="26"/>
  <c r="AE61" i="26"/>
  <c r="AB90" i="26"/>
  <c r="H90" i="26"/>
  <c r="I65" i="26"/>
  <c r="AC65" i="26"/>
  <c r="AD115" i="26"/>
  <c r="J115" i="26"/>
  <c r="AF37" i="25"/>
  <c r="L37" i="25"/>
  <c r="J90" i="26"/>
  <c r="AD90" i="26"/>
  <c r="L23" i="25"/>
  <c r="AF23" i="25"/>
  <c r="H33" i="26"/>
  <c r="AB33" i="26"/>
  <c r="AD125" i="26"/>
  <c r="J125" i="26"/>
  <c r="AB40" i="26"/>
  <c r="H40" i="26"/>
  <c r="AE54" i="26"/>
  <c r="K54" i="26"/>
  <c r="H73" i="26"/>
  <c r="AB73" i="26"/>
  <c r="AE114" i="26"/>
  <c r="K114" i="26"/>
  <c r="H62" i="26"/>
  <c r="AB62" i="26"/>
  <c r="J11" i="26"/>
  <c r="AD11" i="26"/>
  <c r="AD111" i="26"/>
  <c r="J111" i="26"/>
  <c r="H9" i="26"/>
  <c r="AB9" i="26"/>
  <c r="AF69" i="25"/>
  <c r="L69" i="25"/>
  <c r="I43" i="26"/>
  <c r="AC43" i="26"/>
  <c r="AB34" i="26"/>
  <c r="H34" i="26"/>
  <c r="C144" i="26"/>
  <c r="AB144" i="26"/>
  <c r="AF10" i="25"/>
  <c r="L10" i="25"/>
  <c r="AE75" i="26"/>
  <c r="K75" i="26"/>
  <c r="AC14" i="26"/>
  <c r="I14" i="26"/>
  <c r="AB10" i="26"/>
  <c r="H10" i="26"/>
  <c r="I31" i="26"/>
  <c r="AC31" i="26"/>
  <c r="AB129" i="26"/>
  <c r="H129" i="26"/>
  <c r="AD33" i="26"/>
  <c r="J33" i="26"/>
  <c r="L15" i="25"/>
  <c r="AF15" i="25"/>
  <c r="AB61" i="26"/>
  <c r="H61" i="26"/>
  <c r="J26" i="26"/>
  <c r="AD26" i="26"/>
  <c r="L62" i="25"/>
  <c r="AF62" i="25"/>
  <c r="AE92" i="26"/>
  <c r="K92" i="26"/>
  <c r="H37" i="26"/>
  <c r="AB37" i="26"/>
  <c r="I71" i="26"/>
  <c r="AC71" i="26"/>
  <c r="K25" i="26"/>
  <c r="AE25" i="26"/>
  <c r="L122" i="25"/>
  <c r="AF122" i="25"/>
  <c r="J15" i="26"/>
  <c r="AD15" i="26"/>
  <c r="I21" i="26"/>
  <c r="AC21" i="26"/>
  <c r="AB11" i="26"/>
  <c r="H11" i="26"/>
  <c r="AB24" i="26"/>
  <c r="H24" i="26"/>
  <c r="AD91" i="26"/>
  <c r="J91" i="26"/>
  <c r="L93" i="25"/>
  <c r="AF93" i="25"/>
  <c r="AC111" i="26"/>
  <c r="I111" i="26"/>
  <c r="AE129" i="26"/>
  <c r="K129" i="26"/>
  <c r="AC63" i="26"/>
  <c r="I63" i="26"/>
  <c r="J95" i="26"/>
  <c r="AD95" i="26"/>
  <c r="C146" i="26"/>
  <c r="AB146" i="26"/>
  <c r="AB59" i="26"/>
  <c r="H59" i="26"/>
  <c r="J61" i="26"/>
  <c r="AD61" i="26"/>
  <c r="AC23" i="26"/>
  <c r="I23" i="26"/>
  <c r="K33" i="26"/>
  <c r="AE33" i="26"/>
  <c r="H16" i="26"/>
  <c r="AB16" i="26"/>
  <c r="H41" i="26"/>
  <c r="AB41" i="26"/>
  <c r="K62" i="26"/>
  <c r="AE62" i="26"/>
  <c r="H23" i="26"/>
  <c r="AB23" i="26"/>
  <c r="AC95" i="26"/>
  <c r="I95" i="26"/>
  <c r="AC34" i="26"/>
  <c r="I34" i="26"/>
  <c r="J42" i="26"/>
  <c r="AD42" i="26"/>
  <c r="I55" i="26"/>
  <c r="AC55" i="26"/>
  <c r="L108" i="25"/>
  <c r="AF108" i="25"/>
  <c r="AB8" i="26"/>
  <c r="H8" i="26"/>
  <c r="AE111" i="26"/>
  <c r="K111" i="26"/>
  <c r="L54" i="25"/>
  <c r="AF54" i="25"/>
  <c r="I26" i="26"/>
  <c r="AC26" i="26"/>
  <c r="I58" i="26"/>
  <c r="AC58" i="26"/>
  <c r="I38" i="26"/>
  <c r="AC38" i="26"/>
  <c r="I109" i="26"/>
  <c r="AC109" i="26"/>
  <c r="AC16" i="26"/>
  <c r="I16" i="26"/>
  <c r="J35" i="26"/>
  <c r="AD35" i="26"/>
  <c r="L111" i="25"/>
  <c r="AF111" i="25"/>
  <c r="H60" i="26"/>
  <c r="AB60" i="26"/>
  <c r="AD16" i="26"/>
  <c r="J16" i="26"/>
  <c r="I68" i="26"/>
  <c r="AC68" i="26"/>
  <c r="I64" i="26"/>
  <c r="AC64" i="26"/>
  <c r="K81" i="26"/>
  <c r="AE81" i="26"/>
  <c r="AC29" i="26"/>
  <c r="I29" i="26"/>
  <c r="AF14" i="25"/>
  <c r="L14" i="25"/>
  <c r="K65" i="26"/>
  <c r="AE65" i="26"/>
  <c r="AF71" i="25"/>
  <c r="L71" i="25"/>
  <c r="J37" i="26"/>
  <c r="AD37" i="26"/>
  <c r="K109" i="26"/>
  <c r="AE109" i="26"/>
  <c r="AE41" i="26"/>
  <c r="K41" i="26"/>
  <c r="AD54" i="26"/>
  <c r="J54" i="26"/>
  <c r="J21" i="26"/>
  <c r="AD21" i="26"/>
  <c r="L73" i="25"/>
  <c r="AF73" i="25"/>
  <c r="J43" i="26"/>
  <c r="AD43" i="26"/>
  <c r="AE113" i="26"/>
  <c r="K113" i="26"/>
  <c r="AF61" i="25"/>
  <c r="L61" i="25"/>
  <c r="AC36" i="26"/>
  <c r="I36" i="26"/>
  <c r="H89" i="26"/>
  <c r="AB89" i="26"/>
  <c r="I125" i="26"/>
  <c r="AC125" i="26"/>
  <c r="AD100" i="26"/>
  <c r="J100" i="26"/>
  <c r="AE42" i="26"/>
  <c r="K42" i="26"/>
  <c r="AE71" i="26"/>
  <c r="K71" i="26"/>
  <c r="AB108" i="26"/>
  <c r="H108" i="26"/>
  <c r="AB95" i="26"/>
  <c r="H95" i="26"/>
  <c r="AD85" i="26"/>
  <c r="J85" i="26"/>
  <c r="J93" i="26"/>
  <c r="AD93" i="26"/>
  <c r="L13" i="25"/>
  <c r="AF13" i="25"/>
  <c r="AB103" i="26"/>
  <c r="H103" i="26"/>
  <c r="AD39" i="26"/>
  <c r="J39" i="26"/>
  <c r="AC12" i="26"/>
  <c r="I12" i="26"/>
  <c r="AE39" i="26"/>
  <c r="K39" i="26"/>
  <c r="L58" i="25"/>
  <c r="AF58" i="25"/>
  <c r="AC113" i="26"/>
  <c r="I113" i="26"/>
  <c r="AB15" i="26"/>
  <c r="H15" i="26"/>
  <c r="I76" i="26"/>
  <c r="AC76" i="26"/>
  <c r="AC112" i="26"/>
  <c r="I112" i="26"/>
  <c r="K35" i="26"/>
  <c r="AE35" i="26"/>
  <c r="AC90" i="26"/>
  <c r="I90" i="26"/>
  <c r="I102" i="26"/>
  <c r="AC102" i="26"/>
  <c r="AB158" i="26"/>
  <c r="I159" i="26"/>
  <c r="I162" i="26" s="1"/>
  <c r="K15" i="26"/>
  <c r="AE15" i="26"/>
  <c r="H93" i="26"/>
  <c r="AB93" i="26"/>
  <c r="AF35" i="25"/>
  <c r="L35" i="25"/>
  <c r="J14" i="26"/>
  <c r="AD14" i="26"/>
  <c r="K40" i="26"/>
  <c r="AE40" i="26"/>
  <c r="AB111" i="26"/>
  <c r="H111" i="26"/>
  <c r="AD69" i="26"/>
  <c r="J69" i="26"/>
  <c r="AF29" i="25"/>
  <c r="L29" i="25"/>
  <c r="J70" i="26"/>
  <c r="AD70" i="26"/>
  <c r="AE14" i="26"/>
  <c r="K14" i="26"/>
  <c r="AF32" i="25"/>
  <c r="L32" i="25"/>
  <c r="AC78" i="26"/>
  <c r="I78" i="26"/>
  <c r="AF11" i="25"/>
  <c r="L11" i="25"/>
  <c r="AD8" i="26"/>
  <c r="J8" i="26"/>
  <c r="L21" i="25"/>
  <c r="AF21" i="25"/>
  <c r="H29" i="26"/>
  <c r="AB29" i="26"/>
  <c r="I17" i="26"/>
  <c r="AC17" i="26"/>
  <c r="AD109" i="26"/>
  <c r="J109" i="26"/>
  <c r="AE85" i="26"/>
  <c r="K85" i="26"/>
  <c r="AF124" i="25"/>
  <c r="L124" i="25"/>
  <c r="C145" i="26"/>
  <c r="AB145" i="26"/>
  <c r="AB123" i="26"/>
  <c r="H123" i="26"/>
  <c r="AF72" i="25"/>
  <c r="L72" i="25"/>
  <c r="J64" i="26"/>
  <c r="AD64" i="26"/>
  <c r="AF68" i="25"/>
  <c r="L68" i="25"/>
  <c r="AC9" i="26"/>
  <c r="I9" i="26"/>
  <c r="AC124" i="26"/>
  <c r="I124" i="26"/>
  <c r="K101" i="26"/>
  <c r="AE101" i="26"/>
  <c r="AD74" i="26"/>
  <c r="J74" i="26"/>
  <c r="AD32" i="26"/>
  <c r="J32" i="26"/>
  <c r="K110" i="26"/>
  <c r="AE110" i="26"/>
  <c r="AC60" i="26"/>
  <c r="I60" i="26"/>
  <c r="AF112" i="25"/>
  <c r="L112" i="25"/>
  <c r="AB66" i="26"/>
  <c r="H66" i="26"/>
  <c r="AC75" i="26"/>
  <c r="I75" i="26"/>
  <c r="K38" i="26"/>
  <c r="AE38" i="26"/>
  <c r="K13" i="26"/>
  <c r="AE13" i="26"/>
  <c r="L43" i="25"/>
  <c r="AF43" i="25"/>
  <c r="AD122" i="26"/>
  <c r="J122" i="26"/>
  <c r="AB78" i="26"/>
  <c r="H78" i="26"/>
  <c r="H35" i="26"/>
  <c r="AB35" i="26"/>
  <c r="H110" i="26"/>
  <c r="AB110" i="26"/>
  <c r="L65" i="25"/>
  <c r="AF65" i="25"/>
  <c r="K12" i="26"/>
  <c r="AE12" i="26"/>
  <c r="AC101" i="26"/>
  <c r="I101" i="26"/>
  <c r="AB48" i="26"/>
  <c r="H48" i="26"/>
  <c r="AB109" i="26"/>
  <c r="H109" i="26"/>
  <c r="I54" i="26"/>
  <c r="AC54" i="26"/>
  <c r="J13" i="26"/>
  <c r="AD13" i="26"/>
  <c r="AD28" i="26"/>
  <c r="J28" i="26"/>
  <c r="AC103" i="26"/>
  <c r="I103" i="26"/>
  <c r="AF57" i="25"/>
  <c r="L57" i="25"/>
  <c r="J36" i="26"/>
  <c r="AD36" i="26"/>
  <c r="L38" i="25"/>
  <c r="AF38" i="25"/>
  <c r="AD112" i="26"/>
  <c r="J112" i="26"/>
  <c r="L100" i="25"/>
  <c r="AF100" i="25"/>
  <c r="J67" i="26"/>
  <c r="AD67" i="26"/>
  <c r="AF94" i="25"/>
  <c r="L94" i="25"/>
  <c r="AB153" i="26"/>
  <c r="A155" i="26"/>
  <c r="H17" i="26"/>
  <c r="AB17" i="26"/>
  <c r="K138" i="26"/>
  <c r="AE138" i="26"/>
  <c r="AB75" i="26"/>
  <c r="H75" i="26"/>
  <c r="AD23" i="26"/>
  <c r="J23" i="26"/>
  <c r="J65" i="26"/>
  <c r="AD65" i="26"/>
  <c r="J129" i="26"/>
  <c r="AD129" i="26"/>
  <c r="AB70" i="26"/>
  <c r="H70" i="26"/>
  <c r="J104" i="26"/>
  <c r="AD104" i="26"/>
  <c r="AB28" i="26"/>
  <c r="H28" i="26"/>
  <c r="H71" i="26"/>
  <c r="AB71" i="26"/>
  <c r="AC22" i="26"/>
  <c r="I22" i="26"/>
  <c r="J55" i="26"/>
  <c r="AD55" i="26"/>
  <c r="AF9" i="25"/>
  <c r="L9" i="25"/>
  <c r="AC59" i="26"/>
  <c r="I59" i="26"/>
  <c r="L8" i="25"/>
  <c r="AF8" i="25"/>
  <c r="H43" i="26"/>
  <c r="AB43" i="26"/>
  <c r="L91" i="25"/>
  <c r="AF91" i="25"/>
  <c r="AF114" i="25"/>
  <c r="L114" i="25"/>
  <c r="K72" i="26"/>
  <c r="AE72" i="26"/>
  <c r="AD101" i="26"/>
  <c r="J101" i="26"/>
  <c r="AC92" i="26"/>
  <c r="I92" i="26"/>
  <c r="I122" i="26"/>
  <c r="AC122" i="26"/>
  <c r="I37" i="26"/>
  <c r="AC37" i="26"/>
  <c r="L55" i="25"/>
  <c r="AF55" i="25"/>
  <c r="AB76" i="26"/>
  <c r="H76" i="26"/>
  <c r="I61" i="26"/>
  <c r="AC61" i="26"/>
  <c r="H55" i="26"/>
  <c r="AB55" i="26"/>
  <c r="AB42" i="26"/>
  <c r="H42" i="26"/>
  <c r="L17" i="25"/>
  <c r="AF17" i="25"/>
  <c r="AD102" i="26"/>
  <c r="J102" i="26"/>
  <c r="K55" i="26"/>
  <c r="AE55" i="26"/>
  <c r="AF22" i="25"/>
  <c r="L22" i="25"/>
  <c r="AE125" i="26"/>
  <c r="K125" i="26"/>
  <c r="AC8" i="26"/>
  <c r="I8" i="26"/>
  <c r="K29" i="26"/>
  <c r="AE29" i="26"/>
  <c r="I42" i="26"/>
  <c r="AC42" i="26"/>
  <c r="AD31" i="26"/>
  <c r="J31" i="26"/>
  <c r="AB56" i="26"/>
  <c r="H56" i="26"/>
  <c r="L110" i="25"/>
  <c r="AF110" i="25"/>
  <c r="AB177" i="26"/>
  <c r="A176" i="26"/>
  <c r="H81" i="26"/>
  <c r="AB81" i="26"/>
  <c r="AD27" i="26"/>
  <c r="J27" i="26"/>
  <c r="AF115" i="25"/>
  <c r="L115" i="25"/>
  <c r="AB13" i="26"/>
  <c r="H13" i="26"/>
  <c r="I35" i="26"/>
  <c r="AC35" i="26"/>
  <c r="AC56" i="26"/>
  <c r="I56" i="26"/>
  <c r="J59" i="26"/>
  <c r="AD59" i="26"/>
  <c r="AC39" i="26"/>
  <c r="I39" i="26"/>
  <c r="K59" i="26"/>
  <c r="AE59" i="26"/>
  <c r="K73" i="26"/>
  <c r="AE73" i="26"/>
  <c r="K27" i="26"/>
  <c r="AE27" i="26"/>
  <c r="AD138" i="26"/>
  <c r="J138" i="26"/>
  <c r="I28" i="26"/>
  <c r="AC28" i="26"/>
  <c r="K60" i="26"/>
  <c r="AE60" i="26"/>
  <c r="AF104" i="25"/>
  <c r="L104" i="25"/>
  <c r="J68" i="26"/>
  <c r="AD68" i="26"/>
  <c r="I108" i="26"/>
  <c r="AC108" i="26"/>
  <c r="AB64" i="26"/>
  <c r="H64" i="26"/>
  <c r="L40" i="25"/>
  <c r="AF40" i="25"/>
  <c r="J76" i="26"/>
  <c r="AD76" i="26"/>
  <c r="AB67" i="26"/>
  <c r="H67" i="26"/>
  <c r="AD108" i="26"/>
  <c r="J108" i="26"/>
  <c r="L125" i="25"/>
  <c r="AF125" i="25"/>
  <c r="I69" i="26"/>
  <c r="AC69" i="26"/>
  <c r="AB102" i="26"/>
  <c r="H102" i="26"/>
  <c r="I118" i="26"/>
  <c r="AC118" i="26"/>
  <c r="H25" i="26"/>
  <c r="AB25" i="26"/>
  <c r="L66" i="25"/>
  <c r="AF66" i="25"/>
  <c r="AB69" i="26"/>
  <c r="H69" i="26"/>
  <c r="AF42" i="25"/>
  <c r="L42" i="25"/>
  <c r="L41" i="25"/>
  <c r="AF41" i="25"/>
  <c r="I32" i="26"/>
  <c r="AC32" i="26"/>
  <c r="AF142" i="25"/>
  <c r="L142" i="25"/>
  <c r="I110" i="26"/>
  <c r="AC110" i="26"/>
  <c r="L63" i="25"/>
  <c r="AF63" i="25"/>
  <c r="AE70" i="26"/>
  <c r="K70" i="26"/>
  <c r="K78" i="26"/>
  <c r="AE78" i="26"/>
  <c r="AC15" i="26"/>
  <c r="I15" i="26"/>
  <c r="L75" i="25"/>
  <c r="AF75" i="25"/>
  <c r="K95" i="26"/>
  <c r="AE95" i="26"/>
  <c r="AB12" i="26"/>
  <c r="H12" i="26"/>
  <c r="J66" i="26"/>
  <c r="AD66" i="26"/>
  <c r="H125" i="26"/>
  <c r="AB125" i="26"/>
  <c r="AD113" i="26"/>
  <c r="J113" i="26"/>
  <c r="L74" i="25"/>
  <c r="AF74" i="25"/>
  <c r="AD41" i="26"/>
  <c r="J41" i="26"/>
  <c r="J24" i="26"/>
  <c r="AD24" i="26"/>
  <c r="H57" i="26"/>
  <c r="AB57" i="26"/>
  <c r="L70" i="25"/>
  <c r="AF70" i="25"/>
  <c r="AD114" i="26"/>
  <c r="J114" i="26"/>
  <c r="K123" i="26"/>
  <c r="AE123" i="26"/>
  <c r="H113" i="26"/>
  <c r="AB113" i="26"/>
  <c r="L123" i="25"/>
  <c r="AF123" i="25"/>
  <c r="AB63" i="26"/>
  <c r="H63" i="26"/>
  <c r="AB147" i="26"/>
  <c r="C147" i="26"/>
  <c r="AC104" i="26"/>
  <c r="I104" i="26"/>
  <c r="K9" i="26"/>
  <c r="AE9" i="26"/>
  <c r="AF28" i="25"/>
  <c r="L28" i="25"/>
  <c r="AD60" i="26"/>
  <c r="J60" i="26"/>
  <c r="J110" i="26"/>
  <c r="AD110" i="26"/>
  <c r="AC100" i="26"/>
  <c r="I100" i="26"/>
  <c r="K28" i="26"/>
  <c r="AE28" i="26"/>
  <c r="L33" i="25"/>
  <c r="AF33" i="25"/>
  <c r="AC94" i="26"/>
  <c r="I94" i="26"/>
  <c r="AF113" i="25"/>
  <c r="L113" i="25"/>
  <c r="AC10" i="26"/>
  <c r="I10" i="26"/>
  <c r="AE100" i="26"/>
  <c r="K100" i="26"/>
  <c r="AD58" i="26"/>
  <c r="J58" i="26"/>
  <c r="AE91" i="26"/>
  <c r="K91" i="26"/>
  <c r="K10" i="26"/>
  <c r="AE10" i="26"/>
  <c r="AF12" i="25"/>
  <c r="L12" i="25"/>
  <c r="H72" i="26"/>
  <c r="AB72" i="26"/>
  <c r="L85" i="25"/>
  <c r="AF85" i="25"/>
  <c r="L41" i="26" l="1"/>
  <c r="AF41" i="26"/>
  <c r="L114" i="26"/>
  <c r="AF114" i="26"/>
  <c r="L72" i="26"/>
  <c r="AF72" i="26"/>
  <c r="AF14" i="26"/>
  <c r="L14" i="26"/>
  <c r="AF60" i="26"/>
  <c r="L60" i="26"/>
  <c r="AF34" i="26"/>
  <c r="L34" i="26"/>
  <c r="AF63" i="26"/>
  <c r="L63" i="26"/>
  <c r="AF91" i="26"/>
  <c r="L91" i="26"/>
  <c r="AF9" i="26"/>
  <c r="L9" i="26"/>
  <c r="L12" i="26"/>
  <c r="AF12" i="26"/>
  <c r="L40" i="26"/>
  <c r="AF40" i="26"/>
  <c r="AF94" i="26"/>
  <c r="L94" i="26"/>
  <c r="L32" i="26"/>
  <c r="AF32" i="26"/>
  <c r="AF108" i="26"/>
  <c r="L108" i="26"/>
  <c r="L27" i="26"/>
  <c r="AF27" i="26"/>
  <c r="L90" i="26"/>
  <c r="AF90" i="26"/>
  <c r="AF37" i="26"/>
  <c r="L37" i="26"/>
  <c r="L71" i="26"/>
  <c r="AF71" i="26"/>
  <c r="L111" i="26"/>
  <c r="AF111" i="26"/>
  <c r="L125" i="26"/>
  <c r="AF125" i="26"/>
  <c r="L113" i="26"/>
  <c r="AF113" i="26"/>
  <c r="AF104" i="26"/>
  <c r="L104" i="26"/>
  <c r="L100" i="26"/>
  <c r="AF100" i="26"/>
  <c r="AF29" i="26"/>
  <c r="L29" i="26"/>
  <c r="L93" i="26"/>
  <c r="AF93" i="26"/>
  <c r="AF92" i="26"/>
  <c r="L92" i="26"/>
  <c r="AF31" i="26"/>
  <c r="L31" i="26"/>
  <c r="L112" i="26"/>
  <c r="AF112" i="26"/>
  <c r="L138" i="26"/>
  <c r="AF138" i="26"/>
  <c r="L16" i="26"/>
  <c r="AF16" i="26"/>
  <c r="L85" i="26"/>
  <c r="AF85" i="26"/>
  <c r="L33" i="26"/>
  <c r="AF33" i="26"/>
  <c r="AF35" i="26"/>
  <c r="L35" i="26"/>
  <c r="L122" i="26"/>
  <c r="AF122" i="26"/>
  <c r="L26" i="26"/>
  <c r="AF26" i="26"/>
  <c r="AF39" i="26"/>
  <c r="L39" i="26"/>
  <c r="L66" i="26"/>
  <c r="AF66" i="26"/>
  <c r="L102" i="26"/>
  <c r="AF102" i="26"/>
  <c r="L28" i="26"/>
  <c r="AF28" i="26"/>
  <c r="AF38" i="26"/>
  <c r="L38" i="26"/>
  <c r="L62" i="26"/>
  <c r="AF62" i="26"/>
  <c r="AF78" i="26"/>
  <c r="L78" i="26"/>
  <c r="L67" i="26"/>
  <c r="AF67" i="26"/>
  <c r="AF68" i="26"/>
  <c r="L68" i="26"/>
  <c r="AF42" i="26"/>
  <c r="L42" i="26"/>
  <c r="AF54" i="26"/>
  <c r="L54" i="26"/>
  <c r="L123" i="26"/>
  <c r="AF123" i="26"/>
  <c r="AF115" i="26"/>
  <c r="L115" i="26"/>
  <c r="AF57" i="26"/>
  <c r="L57" i="26"/>
  <c r="L58" i="26"/>
  <c r="AF58" i="26"/>
  <c r="L15" i="26"/>
  <c r="AF15" i="26"/>
  <c r="AF101" i="26"/>
  <c r="L101" i="26"/>
  <c r="AF76" i="26"/>
  <c r="L76" i="26"/>
  <c r="AF55" i="26"/>
  <c r="L55" i="26"/>
  <c r="L124" i="26"/>
  <c r="AF124" i="26"/>
  <c r="L36" i="26"/>
  <c r="AF36" i="26"/>
  <c r="L11" i="26"/>
  <c r="AF11" i="26"/>
  <c r="AF13" i="26"/>
  <c r="L13" i="26"/>
  <c r="L56" i="26"/>
  <c r="AF56" i="26"/>
  <c r="L64" i="26"/>
  <c r="AF64" i="26"/>
  <c r="L89" i="26"/>
  <c r="AF89" i="26"/>
  <c r="L103" i="26"/>
  <c r="AF103" i="26"/>
  <c r="AF21" i="26"/>
  <c r="L21" i="26"/>
  <c r="L70" i="26"/>
  <c r="AF70" i="26"/>
  <c r="L110" i="26"/>
  <c r="AF110" i="26"/>
  <c r="L109" i="26"/>
  <c r="AF109" i="26"/>
  <c r="L74" i="26"/>
  <c r="AF74" i="26"/>
  <c r="AF22" i="26"/>
  <c r="L22" i="26"/>
  <c r="L65" i="26"/>
  <c r="AF65" i="26"/>
  <c r="L61" i="26"/>
  <c r="AF61" i="26"/>
  <c r="AF69" i="26"/>
  <c r="L69" i="26"/>
  <c r="AF129" i="26"/>
  <c r="L129" i="26"/>
  <c r="L95" i="26"/>
  <c r="AF95" i="26"/>
  <c r="L118" i="26"/>
  <c r="AF118" i="26"/>
  <c r="AF8" i="26"/>
  <c r="L8" i="26"/>
  <c r="AF10" i="26"/>
  <c r="L10" i="26"/>
  <c r="L75" i="26"/>
  <c r="AF75" i="26"/>
  <c r="L17" i="26"/>
  <c r="AF17" i="26"/>
  <c r="AF43" i="26"/>
  <c r="L43" i="26"/>
  <c r="AF73" i="26"/>
  <c r="L73" i="26"/>
  <c r="L23" i="26"/>
  <c r="AF23" i="26"/>
  <c r="AF59" i="26"/>
  <c r="L59" i="26"/>
  <c r="L81" i="26"/>
  <c r="AF81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  <author>Nelms, Pam K.</author>
  </authors>
  <commentList>
    <comment ref="A2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For 1/1/2017: Effective at the start of the first full pay period on or after 1/1/2017
       1)  Add $0.40 equity adjustment to the top wage rates of each schedule,                                                    then adjust splits to maintain the 3% difference between steps that was previously designed.
       2) Increase longevity steps 2%
       3)  No change to Salary Grade N42 (Electricians) 
For 4/1/2017:Effective at the Start of the Pay Period that includes April 1, 2017
       4)  Apply a 2% to all wage steps, shift differential and premiums 
       5)  No change to Salary Grade N42 (Electricians) 
       6)  Increase shift differential and premiums by 2%. </t>
        </r>
      </text>
    </comment>
    <comment ref="C58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Nelms, Pam K.:
Calculate top step 96% of Supervisor V, with 3% regressions.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00000000-0006-0000-0100-000001000000}">
      <text>
        <r>
          <rPr>
            <sz val="8"/>
            <color indexed="81"/>
            <rFont val="Tahoma"/>
            <family val="2"/>
          </rPr>
          <t>On 1/1/2018: No change in schedules.
 Effective on 3/1/2018 
       1)  Increase All Salary and Wage Schedules 2.5% ATB                                                  
       2)  Increase longevity steps and shift differentials 2.5%
       3)  No change to Salary Grade N42 (Electricians) 
Effective on 7/1/2018 
       1)  Increase All FLSA-Exempt Salary Schedules 0.5% ATB                                                  
 Effective on 2/1/2019 
       1)  Increase All Salary and Wage Schedules 2.5% ATB                                                  
       2)  Increase longevity steps and shift differentials 2.5%
       3)  No change to Salary Grade N42 (Electricians) 
Effective on 7/1/2019
       1)  Increase All FLSA-Exempt Salary Schedules 0.5% AT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C11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Inactivated 9/2/2018</t>
        </r>
      </text>
    </comment>
    <comment ref="C128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Inactivated 9/02/2018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2" authorId="0" shapeId="0" xr:uid="{F60E7842-BE22-4CDB-B7C9-9F36AFD1C446}">
      <text>
        <r>
          <rPr>
            <sz val="8"/>
            <color indexed="81"/>
            <rFont val="Tahoma"/>
            <family val="2"/>
          </rPr>
          <t>On 1/1/2018: No change in schedules.
 Effective on 3/1/2018 
       1)  Increase All Salary and Wage Schedules 2.5% ATB                                                  
       2)  Increase longevity steps and shift differentials 2.5%
       3)  No change to Salary Grade N42 (Electricians) 
Effective on 7/1/2018 
       1)  Increase All FLSA-Exempt Salary Schedules 0.5% ATB                                                  
 Effective on 2/1/2019 
       1)  Increase All Salary and Wage Schedules 2.5% ATB                                                  
       2)  Increase longevity steps and shift differentials 2.5%
       3)  No change to Salary Grade N42 (Electricians) 
Effective on 7/1/2019
       1)  Increase All FLSA-Exempt Salary Schedules 0.5% AT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Miller, Brenda </author>
  </authors>
  <commentList>
    <comment ref="C32" authorId="0" shapeId="0" xr:uid="{140314B9-B553-41FB-9F63-62A6D1CAAFC7}">
      <text>
        <r>
          <rPr>
            <b/>
            <sz val="9"/>
            <color indexed="81"/>
            <rFont val="Tahoma"/>
            <family val="2"/>
          </rPr>
          <t>Miller, Brenda :</t>
        </r>
        <r>
          <rPr>
            <sz val="9"/>
            <color indexed="81"/>
            <rFont val="Tahoma"/>
            <family val="2"/>
          </rPr>
          <t xml:space="preserve">
Title updated in COMET 3/29/19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<sst xmlns="http://schemas.openxmlformats.org/spreadsheetml/2006/main" count="15425" uniqueCount="786">
  <si>
    <t>MINNEAPOLIS CITY SUPERVISORS ASSOCIATION (CSU)</t>
  </si>
  <si>
    <t>Step Movement is allowed</t>
  </si>
  <si>
    <t>Job Code</t>
  </si>
  <si>
    <t xml:space="preserve">FLSA &amp; OTC </t>
  </si>
  <si>
    <t>CLASSIFICATION:  Supervisor III (Exempt)</t>
  </si>
  <si>
    <t>Class Grade</t>
  </si>
  <si>
    <t>Pay</t>
  </si>
  <si>
    <t>Salary Grade</t>
  </si>
  <si>
    <t>Step 1</t>
  </si>
  <si>
    <t>Step 2</t>
  </si>
  <si>
    <t>Step 3</t>
  </si>
  <si>
    <t>Step 4</t>
  </si>
  <si>
    <t>E-1</t>
  </si>
  <si>
    <t>A</t>
  </si>
  <si>
    <t>E30</t>
  </si>
  <si>
    <t>Secondary Definitions are:</t>
  </si>
  <si>
    <t>00440C</t>
  </si>
  <si>
    <t>Administrative Supervisor Animal Care and Control</t>
  </si>
  <si>
    <t>01720C</t>
  </si>
  <si>
    <t xml:space="preserve">Chief Inspector Utilities Connections  </t>
  </si>
  <si>
    <t>02678C</t>
  </si>
  <si>
    <t>Coordinator Plans and Scheduling (Surface Water and Sewer)</t>
  </si>
  <si>
    <t>Coordinator Plans and Scheduling (Water)</t>
  </si>
  <si>
    <t>04308C</t>
  </si>
  <si>
    <t xml:space="preserve">Field Supervisor Animal Care and Control </t>
  </si>
  <si>
    <t>02623C</t>
  </si>
  <si>
    <t>Public Works Equipment Training Supervisor</t>
  </si>
  <si>
    <t>08880C</t>
  </si>
  <si>
    <t>Right of Way Specialist</t>
  </si>
  <si>
    <t>09980C</t>
  </si>
  <si>
    <t xml:space="preserve">Supervisor Electronics </t>
  </si>
  <si>
    <t>09981C</t>
  </si>
  <si>
    <t xml:space="preserve">Supervisor Engineering Technician II  </t>
  </si>
  <si>
    <t>Supervisor Engineering Technician II Graphic Analyst</t>
  </si>
  <si>
    <t>10005C</t>
  </si>
  <si>
    <t xml:space="preserve">Supervisor Event Services  </t>
  </si>
  <si>
    <t>10007C</t>
  </si>
  <si>
    <t xml:space="preserve">Supervisor Facilities Services  </t>
  </si>
  <si>
    <t>10282C</t>
  </si>
  <si>
    <t xml:space="preserve">Supervisor Sidewalk Inspections  </t>
  </si>
  <si>
    <t>10359C</t>
  </si>
  <si>
    <t>Supervisor Water Permits and Connections</t>
  </si>
  <si>
    <t>CLASSIFICATION:  Supervisor IV (Exempt)</t>
  </si>
  <si>
    <t>E40</t>
  </si>
  <si>
    <t>00410C</t>
  </si>
  <si>
    <t xml:space="preserve">Administrative Enforcement Supervisor </t>
  </si>
  <si>
    <t>00845C</t>
  </si>
  <si>
    <t>Assistant Manager Parking Systems</t>
  </si>
  <si>
    <t>03600C</t>
  </si>
  <si>
    <t xml:space="preserve">District Street Supervisor I  </t>
  </si>
  <si>
    <t>03626C</t>
  </si>
  <si>
    <t>District Supervisor Licenses &amp; Consumer Services</t>
  </si>
  <si>
    <t>04471C</t>
  </si>
  <si>
    <t>Fleet Services Equipment Supervisor</t>
  </si>
  <si>
    <t>05404C</t>
  </si>
  <si>
    <t>Homeowner Navigation Program Manager</t>
  </si>
  <si>
    <t>06803C</t>
  </si>
  <si>
    <t xml:space="preserve">Manager Inventory Control </t>
  </si>
  <si>
    <t>09281C</t>
  </si>
  <si>
    <t>Solid Waste and Recycling Equipment Supervisor</t>
  </si>
  <si>
    <t>09845C</t>
  </si>
  <si>
    <t>Supervisor Building Services</t>
  </si>
  <si>
    <t>09921C</t>
  </si>
  <si>
    <t>Supervisor Construction Projects and Maintenance Convention Center</t>
  </si>
  <si>
    <t>09985C</t>
  </si>
  <si>
    <t xml:space="preserve">Supervisor Environmental </t>
  </si>
  <si>
    <t>09992C</t>
  </si>
  <si>
    <t>Supervisor Fire Inspection Services</t>
  </si>
  <si>
    <t>Supervisor Field Operations Food Lodging and Pools</t>
  </si>
  <si>
    <t>03621C</t>
  </si>
  <si>
    <t>Supervisor Health Inspections Services</t>
  </si>
  <si>
    <t>10140C</t>
  </si>
  <si>
    <t xml:space="preserve">Supervisor Parking Management &amp; Traffic Control  </t>
  </si>
  <si>
    <t>10205C</t>
  </si>
  <si>
    <t>Supervisor Problem Properties</t>
  </si>
  <si>
    <t>10220C</t>
  </si>
  <si>
    <t xml:space="preserve">Supervisor Pumping Stations  </t>
  </si>
  <si>
    <t>10240C</t>
  </si>
  <si>
    <t>Supervisor Real Estate Assessment</t>
  </si>
  <si>
    <t>10320C</t>
  </si>
  <si>
    <t xml:space="preserve">Supervisor Traffic &amp; Equipment Maintenance  </t>
  </si>
  <si>
    <t>10370C</t>
  </si>
  <si>
    <t xml:space="preserve">Supervisor Water Treatment Plant  </t>
  </si>
  <si>
    <r>
      <rPr>
        <u/>
        <sz val="10"/>
        <rFont val="Calibri"/>
        <family val="2"/>
      </rPr>
      <t>Supervisor Real Estate Assessment employees</t>
    </r>
    <r>
      <rPr>
        <sz val="10"/>
        <rFont val="Calibri"/>
        <family val="2"/>
      </rPr>
      <t xml:space="preserve"> are eligible to receive one certification premium, depending upon level of certification, as follows:</t>
    </r>
  </si>
  <si>
    <t>Accredited Minnesota Assessor:</t>
  </si>
  <si>
    <t>Biweekly</t>
  </si>
  <si>
    <t>Senior Accredited Minnesota Assessor:</t>
  </si>
  <si>
    <t>Certified Assessment Evaluator:</t>
  </si>
  <si>
    <t>03623C</t>
  </si>
  <si>
    <t>District Supervisor Inspections - Construction Services</t>
  </si>
  <si>
    <t>E43</t>
  </si>
  <si>
    <t>CLASSIFICATION:  Supervisor V (Exempt)</t>
  </si>
  <si>
    <t>E50</t>
  </si>
  <si>
    <t>00484C</t>
  </si>
  <si>
    <t>Appraisal Supervisor</t>
  </si>
  <si>
    <t>00870C</t>
  </si>
  <si>
    <t>Assistant Superintendent Water Plant Operations</t>
  </si>
  <si>
    <t>06815C</t>
  </si>
  <si>
    <t>03610C</t>
  </si>
  <si>
    <t xml:space="preserve">District Street Supervisor II  </t>
  </si>
  <si>
    <t>04299C</t>
  </si>
  <si>
    <t>Facility Supervisor, Property Services</t>
  </si>
  <si>
    <t>05120C</t>
  </si>
  <si>
    <t xml:space="preserve">General Foreman Bridge Maintenance &amp; Repair  </t>
  </si>
  <si>
    <t>05180C</t>
  </si>
  <si>
    <t xml:space="preserve">General Foreman Paving Construction  </t>
  </si>
  <si>
    <t>05200C</t>
  </si>
  <si>
    <t xml:space="preserve">General Foreman Plant Maintenance &amp; New Construction </t>
  </si>
  <si>
    <t>05220C</t>
  </si>
  <si>
    <t xml:space="preserve">General Foreman Sewer Construction  </t>
  </si>
  <si>
    <t>05250C</t>
  </si>
  <si>
    <t xml:space="preserve">General Foreman Water Service Maintenance </t>
  </si>
  <si>
    <t>05235C</t>
  </si>
  <si>
    <t>General Foreman, Solid Waste &amp; Recycling</t>
  </si>
  <si>
    <t>06657C</t>
  </si>
  <si>
    <t>Manager Environmental Initiatives</t>
  </si>
  <si>
    <t>06675C</t>
  </si>
  <si>
    <t>Manager Environmental Services</t>
  </si>
  <si>
    <t>06685C</t>
  </si>
  <si>
    <t>Manager Field Operations Housing Inspections</t>
  </si>
  <si>
    <t>06732C</t>
  </si>
  <si>
    <t>00560C</t>
  </si>
  <si>
    <t>Manager Fire Inspection Services</t>
  </si>
  <si>
    <t>06931C</t>
  </si>
  <si>
    <t>Manager Radio Communications and Electronics</t>
  </si>
  <si>
    <t>06918C</t>
  </si>
  <si>
    <t>Manager Public Works Safety and Training</t>
  </si>
  <si>
    <t>10360C</t>
  </si>
  <si>
    <t>Manager Water Quality and Lab Operations</t>
  </si>
  <si>
    <t>09145C</t>
  </si>
  <si>
    <t>Security Manager</t>
  </si>
  <si>
    <t>10000C</t>
  </si>
  <si>
    <t xml:space="preserve">Supervisor Equipment </t>
  </si>
  <si>
    <t>10230C</t>
  </si>
  <si>
    <t>Supervisor Ramp Repair and Restoration</t>
  </si>
  <si>
    <t>10270C</t>
  </si>
  <si>
    <t xml:space="preserve">Supervisor Sewer Maintenance </t>
  </si>
  <si>
    <t>09001C</t>
  </si>
  <si>
    <t>Supervisor Shelter Veterinarian</t>
  </si>
  <si>
    <t>10095C</t>
  </si>
  <si>
    <t>Supervisor Water Distribution</t>
  </si>
  <si>
    <t>10907C</t>
  </si>
  <si>
    <t>Water Resources Regulatory Coordinator</t>
  </si>
  <si>
    <t>CLASSIFICATION:  Supervisor VI (Exempt)</t>
  </si>
  <si>
    <t>E60</t>
  </si>
  <si>
    <t>03620C</t>
  </si>
  <si>
    <t xml:space="preserve">District Street Supervisor III  </t>
  </si>
  <si>
    <t>06637C</t>
  </si>
  <si>
    <t>Manager Crime Lab</t>
  </si>
  <si>
    <t>06641C</t>
  </si>
  <si>
    <t>Manager Construction Code Inspection Services</t>
  </si>
  <si>
    <t>10903C</t>
  </si>
  <si>
    <t xml:space="preserve">Manager Water Resources Programs </t>
  </si>
  <si>
    <t>Group II (Non-Exempt)</t>
  </si>
  <si>
    <t>CLASSIFICATION:  Supervisor I (Non-exempt)</t>
  </si>
  <si>
    <t>N-2</t>
  </si>
  <si>
    <t>H</t>
  </si>
  <si>
    <t>N10</t>
  </si>
  <si>
    <t>09932C</t>
  </si>
  <si>
    <t xml:space="preserve">Supervisor Customer Services - Field </t>
  </si>
  <si>
    <t>10200C</t>
  </si>
  <si>
    <t xml:space="preserve">Supervisor Police Warehouse Facility  </t>
  </si>
  <si>
    <t>00945C</t>
  </si>
  <si>
    <t>Water Meter Operations Specialist</t>
  </si>
  <si>
    <t>10905C</t>
  </si>
  <si>
    <t>Water Service Maintenance Repair Coordinator</t>
  </si>
  <si>
    <t>11045C</t>
  </si>
  <si>
    <t xml:space="preserve">Yard Supervisor Impound Lot  </t>
  </si>
  <si>
    <t>CLASSIFICATION:  Supervisor II (Non-exempt)</t>
  </si>
  <si>
    <t>N20</t>
  </si>
  <si>
    <t>04150C</t>
  </si>
  <si>
    <t xml:space="preserve">Equipment Dispatcher  </t>
  </si>
  <si>
    <t>04315C</t>
  </si>
  <si>
    <t>Field Supervisor Code Compliance (Traffic)</t>
  </si>
  <si>
    <t>04950C</t>
  </si>
  <si>
    <t xml:space="preserve">Foreman Shop Water Dept </t>
  </si>
  <si>
    <t>09927C</t>
  </si>
  <si>
    <t>Supervisor Custodial Operations</t>
  </si>
  <si>
    <t>09950C</t>
  </si>
  <si>
    <t xml:space="preserve">Supervisor Distribution Center  </t>
  </si>
  <si>
    <t>09983C</t>
  </si>
  <si>
    <t xml:space="preserve">Supervisor Engineering Technician I   </t>
  </si>
  <si>
    <t>09984C</t>
  </si>
  <si>
    <t>Supervisor Engineering Technician I - Laboratory</t>
  </si>
  <si>
    <t>10076C</t>
  </si>
  <si>
    <t>Supervisor Impound Lot Contract Monitor</t>
  </si>
  <si>
    <t>10081C</t>
  </si>
  <si>
    <t xml:space="preserve">Supervisor Meter Service Workers  </t>
  </si>
  <si>
    <t>10079C</t>
  </si>
  <si>
    <t>Supervisor Operations Support</t>
  </si>
  <si>
    <t>CLASSIFICATION:  Supervisor III (Non-exempt)</t>
  </si>
  <si>
    <t>04970C</t>
  </si>
  <si>
    <t xml:space="preserve">Foreman Stationary Engineers </t>
  </si>
  <si>
    <t>N30</t>
  </si>
  <si>
    <t>CLASSIFICATION:  Supervisor IV (Non-exempt)</t>
  </si>
  <si>
    <t>Classification Grade</t>
  </si>
  <si>
    <t>N42</t>
  </si>
  <si>
    <t>05140C</t>
  </si>
  <si>
    <t xml:space="preserve">General Foreman Electrician* </t>
  </si>
  <si>
    <t>10375C</t>
  </si>
  <si>
    <t>Supervisor Water Plant Electrical and Control Systems*</t>
  </si>
  <si>
    <t xml:space="preserve">*A LOA stipulates that the salary for these classifications be based upon the Agreement for inside electricians.  </t>
  </si>
  <si>
    <t>The current rate is based on the Agreement with the Electricians and will be adjusted to their</t>
  </si>
  <si>
    <t>    applicable -date and rates of pay when a new Agreement is negotiated.</t>
  </si>
  <si>
    <t>CLASSIFICATION:   Supervisor V (Non-exempt)</t>
  </si>
  <si>
    <t>10035C</t>
  </si>
  <si>
    <t>Supervisor Forensic Science</t>
  </si>
  <si>
    <t>N50</t>
  </si>
  <si>
    <t>**Longevity</t>
  </si>
  <si>
    <r>
      <t>Provided</t>
    </r>
    <r>
      <rPr>
        <sz val="10"/>
        <rFont val="Calibri"/>
        <family val="2"/>
      </rPr>
      <t xml:space="preserve"> that employees shall receive the following longevity.  </t>
    </r>
  </si>
  <si>
    <t>Biweekly longevity at the beginning of the 10th year of service.</t>
  </si>
  <si>
    <t>Biweekly longevity at the beginning of the 15th year of service.</t>
  </si>
  <si>
    <t xml:space="preserve">Biweekly longevity at the beginning of the 20th year of service. </t>
  </si>
  <si>
    <t>Biweekly longevity at the beginning of the 25th year of service.</t>
  </si>
  <si>
    <t>Longevity payments shall begin the pay period closest to the anniversary date causing the action.</t>
  </si>
  <si>
    <t>Premium</t>
  </si>
  <si>
    <r>
      <t xml:space="preserve">Provided </t>
    </r>
    <r>
      <rPr>
        <sz val="10"/>
        <rFont val="Calibri"/>
        <family val="2"/>
      </rPr>
      <t>that the Foreman, Stationary Engineer, when properly licensed and while performing the</t>
    </r>
  </si>
  <si>
    <t xml:space="preserve">duties of, and/or supervising Property Services Operations Maintenance Engineers who are performing </t>
  </si>
  <si>
    <t>Maintenance Electrician duties, shall receive a premium of $0.620 cents per hour.</t>
  </si>
  <si>
    <t>Shift Differential</t>
  </si>
  <si>
    <t xml:space="preserve">per hour </t>
  </si>
  <si>
    <t>between the hours of 12:00 p.m. and 6:00 a.m., as follows:</t>
  </si>
  <si>
    <t>per week</t>
  </si>
  <si>
    <t>per hour</t>
  </si>
  <si>
    <t>09991C</t>
  </si>
  <si>
    <t>09982C</t>
  </si>
  <si>
    <t>Effective on July 1, 2018</t>
  </si>
  <si>
    <t>Effective on July 1, 2019</t>
  </si>
  <si>
    <t>Assistant Manager Business Licensing</t>
  </si>
  <si>
    <t>Manager Financial Analysis and Systems Support</t>
  </si>
  <si>
    <t>Coordinator Plans and Scheduling</t>
  </si>
  <si>
    <t xml:space="preserve">Coordinator Plans and Scheduling </t>
  </si>
  <si>
    <t>Effective on March 1, 2018</t>
  </si>
  <si>
    <t>Effective on February 1, 2019</t>
  </si>
  <si>
    <t>Crime Lab Quality Administrator</t>
  </si>
  <si>
    <t>Supervisor Water Mechanical Maintenance &amp; Machinist</t>
  </si>
  <si>
    <t>unpaid meal periods) fall between the hours of 6:00 p.m. and 6:00 a.m., as follows:</t>
  </si>
  <si>
    <t xml:space="preserve">instead be paid the shift differential.  </t>
  </si>
  <si>
    <t xml:space="preserve">classifications, for regularly scheduled shifts which are permanently fixed and where at least one-half (1/2) of the work hours (exclusive of </t>
  </si>
  <si>
    <r>
      <rPr>
        <b/>
        <u/>
        <sz val="10"/>
        <rFont val="Calibri"/>
        <family val="2"/>
        <scheme val="minor"/>
      </rPr>
      <t xml:space="preserve">Exempt employees: </t>
    </r>
    <r>
      <rPr>
        <sz val="10"/>
        <rFont val="Calibri"/>
        <family val="2"/>
        <scheme val="minor"/>
      </rPr>
      <t>E</t>
    </r>
    <r>
      <rPr>
        <sz val="10"/>
        <rFont val="Calibri"/>
        <family val="2"/>
      </rPr>
      <t xml:space="preserve">xempt employees shall receive shift differential pay when regularly assigned to a work period that starts </t>
    </r>
  </si>
  <si>
    <r>
      <rPr>
        <b/>
        <u/>
        <sz val="10"/>
        <rFont val="Calibri"/>
        <family val="2"/>
        <scheme val="minor"/>
      </rPr>
      <t>L</t>
    </r>
    <r>
      <rPr>
        <b/>
        <u/>
        <sz val="10"/>
        <rFont val="Calibri"/>
        <family val="2"/>
      </rPr>
      <t>aw enforcement support job classifications:</t>
    </r>
    <r>
      <rPr>
        <sz val="10"/>
        <rFont val="Calibri"/>
        <family val="2"/>
      </rPr>
      <t xml:space="preserve"> A per hour shift differential shall be paid only to employees in law enforcement support job </t>
    </r>
  </si>
  <si>
    <r>
      <rPr>
        <b/>
        <u/>
        <sz val="10"/>
        <rFont val="Calibri"/>
        <family val="2"/>
        <scheme val="minor"/>
      </rPr>
      <t>Extended Absences: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</rPr>
      <t>The shift differential shall not be paid to the normally-entitled employee if the employee is no longer eligible for shift</t>
    </r>
  </si>
  <si>
    <t xml:space="preserve">differential due to an absence of more than two full pay periods, and the employee assigned to perform those job duties in the employee’s absence shall </t>
  </si>
  <si>
    <r>
      <rPr>
        <b/>
        <u/>
        <sz val="10"/>
        <rFont val="Calibri"/>
        <family val="2"/>
        <scheme val="minor"/>
      </rPr>
      <t>Leaves:</t>
    </r>
    <r>
      <rPr>
        <b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Regularly scheduled shifts/work periods for which an employee is entitled to the differential shall include those on which the employee is on </t>
    </r>
  </si>
  <si>
    <t>paid leave for fewer than two full pay periods</t>
  </si>
  <si>
    <r>
      <rPr>
        <b/>
        <u/>
        <sz val="10"/>
        <rFont val="Calibri"/>
        <family val="2"/>
        <scheme val="minor"/>
      </rPr>
      <t>N</t>
    </r>
    <r>
      <rPr>
        <b/>
        <u/>
        <sz val="10"/>
        <rFont val="Calibri"/>
        <family val="2"/>
      </rPr>
      <t xml:space="preserve">on-exempt employees: </t>
    </r>
    <r>
      <rPr>
        <sz val="10"/>
        <rFont val="Calibri"/>
        <family val="2"/>
      </rPr>
      <t xml:space="preserve">Non-exempt employees shall receive shift differential pay for all regularly scheduled shifts that start between the hours </t>
    </r>
  </si>
  <si>
    <t>59215C</t>
  </si>
  <si>
    <t>59211C</t>
  </si>
  <si>
    <t>Supervisor Certified Fire Protection Specialist</t>
  </si>
  <si>
    <t>Effective April 1, 2017 (No change in January 2018)</t>
  </si>
  <si>
    <r>
      <rPr>
        <b/>
        <u/>
        <sz val="10"/>
        <rFont val="Calibri"/>
        <family val="2"/>
        <scheme val="minor"/>
      </rPr>
      <t>N</t>
    </r>
    <r>
      <rPr>
        <b/>
        <u/>
        <sz val="10"/>
        <rFont val="Calibri"/>
        <family val="2"/>
      </rPr>
      <t>on-exempt employees:</t>
    </r>
    <r>
      <rPr>
        <sz val="10"/>
        <rFont val="Calibri"/>
        <family val="2"/>
      </rPr>
      <t xml:space="preserve"> Non-exempt employees shall receive shift differential pay for all regularly scheduled shifts that start between the hours </t>
    </r>
  </si>
  <si>
    <r>
      <rPr>
        <b/>
        <u/>
        <sz val="10"/>
        <rFont val="Calibri"/>
        <family val="2"/>
        <scheme val="minor"/>
      </rPr>
      <t>Non-exempt employees:</t>
    </r>
    <r>
      <rPr>
        <sz val="10"/>
        <rFont val="Calibri"/>
        <family val="2"/>
        <scheme val="minor"/>
      </rPr>
      <t xml:space="preserve"> Non-exempt employees shall receive shift differential pay for all regularly scheduled shifts that start between the hours </t>
    </r>
  </si>
  <si>
    <r>
      <rPr>
        <b/>
        <u/>
        <sz val="10"/>
        <rFont val="Calibri"/>
        <family val="2"/>
        <scheme val="minor"/>
      </rPr>
      <t>Non-exempt employees</t>
    </r>
    <r>
      <rPr>
        <b/>
        <sz val="10"/>
        <rFont val="Calibri"/>
        <family val="2"/>
        <scheme val="minor"/>
      </rPr>
      <t>:</t>
    </r>
    <r>
      <rPr>
        <sz val="10"/>
        <rFont val="Calibri"/>
        <family val="2"/>
        <scheme val="minor"/>
      </rPr>
      <t xml:space="preserve"> Non-exempt employees shall receive shift differential pay for all regularly scheduled shifts that start between the hours </t>
    </r>
  </si>
  <si>
    <t xml:space="preserve"> </t>
  </si>
  <si>
    <t xml:space="preserve">of 12:00 p.m. and 6:00 a.m., or for all shifts on which a majority of the hours fall on Saturday or Sunday, as follows:  </t>
  </si>
  <si>
    <t>10011C</t>
  </si>
  <si>
    <t>CSU N50</t>
  </si>
  <si>
    <t>Date</t>
  </si>
  <si>
    <t>Change</t>
  </si>
  <si>
    <t>By</t>
  </si>
  <si>
    <t>Brenda</t>
  </si>
  <si>
    <t>Date Website Updated</t>
  </si>
  <si>
    <t>Website Updated By</t>
  </si>
  <si>
    <t>Moved Coordinator Plans &amp; Scheduling (02678C) from CSU to CPE because incumbents no longer have supervisory duties</t>
  </si>
  <si>
    <t>Added District Supervisor Construction Code Services</t>
  </si>
  <si>
    <t>District Supervisor Construction Code Services</t>
  </si>
  <si>
    <t>52911C</t>
  </si>
  <si>
    <t>Supervisor Water Mech Mait and Mach</t>
  </si>
  <si>
    <t>Corrected pay rate for General Foreman, Electrician and Supervisor Water Plant Electrical and Control Systems from $46.43 to $48.54 per the CEL contract &amp; PS rates</t>
  </si>
  <si>
    <t>CSU</t>
  </si>
  <si>
    <t>Manager Fire Inspection Srv -C</t>
  </si>
  <si>
    <t>District Supv Insp Cns-C SupIV</t>
  </si>
  <si>
    <t>Tech Field Supv Prkng and Trff</t>
  </si>
  <si>
    <t>52932C</t>
  </si>
  <si>
    <t>Supv Engnrg Tech I Sup2 Lab-C</t>
  </si>
  <si>
    <t>Supv Certified FireProt Spec-C</t>
  </si>
  <si>
    <t>Supv Elec &amp; Control Sys C</t>
  </si>
  <si>
    <t>Mgr Water Resources Prg-C</t>
  </si>
  <si>
    <t>Homeowner Nav Program Mgr-C</t>
  </si>
  <si>
    <t>Mgr Construct Code  Insp Srv-C</t>
  </si>
  <si>
    <t>Supv Health Insps Supv IV-C</t>
  </si>
  <si>
    <t>Supv Wtr Quality Lab</t>
  </si>
  <si>
    <t>59216C</t>
  </si>
  <si>
    <t>Mgr PW Safety &amp; Training - C</t>
  </si>
  <si>
    <t>Supv Field Operations FLP-C</t>
  </si>
  <si>
    <t>Gen Foreman Sol Wst/Recyc-C SV</t>
  </si>
  <si>
    <t>Asst Superintendent, WrPntOp-C</t>
  </si>
  <si>
    <t>PW Equipment Training Supv-C</t>
  </si>
  <si>
    <t>Prpty &amp; Cons Mgmt Supvr-C</t>
  </si>
  <si>
    <t>08444C</t>
  </si>
  <si>
    <t>Supervisor Crime Lab-C</t>
  </si>
  <si>
    <t>10072C</t>
  </si>
  <si>
    <t>Supv Water Mech Mait and Mach</t>
  </si>
  <si>
    <t>Foreman Electronics-C SupII</t>
  </si>
  <si>
    <t>04610C</t>
  </si>
  <si>
    <t>Manager Animal Care&amp;Control-C</t>
  </si>
  <si>
    <t>06550C</t>
  </si>
  <si>
    <t>Yard Supv Water CnsMtn-C Sup I</t>
  </si>
  <si>
    <t>11047C</t>
  </si>
  <si>
    <t>Mgr Prk Mgmt &amp; Trf Cntl SupV-C</t>
  </si>
  <si>
    <t>06847C</t>
  </si>
  <si>
    <t>Manager Distr Insp Hsng Svcs-C</t>
  </si>
  <si>
    <t>06647C</t>
  </si>
  <si>
    <t>Manager Environmental Health-C</t>
  </si>
  <si>
    <t>06655C</t>
  </si>
  <si>
    <t>Lead Inspctr Environ-C SupIII</t>
  </si>
  <si>
    <t>05980C</t>
  </si>
  <si>
    <t>Supv Construction Svcs-C SupV</t>
  </si>
  <si>
    <t>09922C</t>
  </si>
  <si>
    <t>Manager Distr Insp Cnst Svcs-C</t>
  </si>
  <si>
    <t>06645C</t>
  </si>
  <si>
    <t>Traffic Ctrl Agent II-C Sup I</t>
  </si>
  <si>
    <t>10600C</t>
  </si>
  <si>
    <t>Supv Security &amp; Safety-C</t>
  </si>
  <si>
    <t>10260C</t>
  </si>
  <si>
    <t>Suprv Custodial Srvs -C Sup I</t>
  </si>
  <si>
    <t>04685C</t>
  </si>
  <si>
    <t>Security Manager-C Sup V</t>
  </si>
  <si>
    <t>Appraisal Supervisor - C</t>
  </si>
  <si>
    <t>Asst Manager Animal Care&amp;Cntrl</t>
  </si>
  <si>
    <t>00838C</t>
  </si>
  <si>
    <t>Sup Real Estate Assess-C SupIV</t>
  </si>
  <si>
    <t>Crime Lab Quality Admin</t>
  </si>
  <si>
    <t>Shop Repair Supervisor</t>
  </si>
  <si>
    <t>52949C</t>
  </si>
  <si>
    <t>59211</t>
  </si>
  <si>
    <t>Street Ops Specialist-C Sup I</t>
  </si>
  <si>
    <t>09460C</t>
  </si>
  <si>
    <t>Shift Supervisor Facility Serv</t>
  </si>
  <si>
    <t>09195C</t>
  </si>
  <si>
    <t>Shift Supervisor Setup Srvs-C</t>
  </si>
  <si>
    <t>09197C</t>
  </si>
  <si>
    <t>Mgr FinancialAnalysis&amp;Syst-C</t>
  </si>
  <si>
    <t>Supervisor WaterDistribution-C</t>
  </si>
  <si>
    <t>Supv Shelter Veterinarian - C</t>
  </si>
  <si>
    <t>Supv, Impound Lot C.Monitor-C</t>
  </si>
  <si>
    <t>Supv Fld Ops/Crime Lab-C SpIII</t>
  </si>
  <si>
    <t>10073C</t>
  </si>
  <si>
    <t>Sup Water Treatmt Plnt-C SupIV</t>
  </si>
  <si>
    <t>District Supv Lic &amp; Cons Sr-C</t>
  </si>
  <si>
    <t>Supv Parking Mgmt &amp;Traf Ctl-C</t>
  </si>
  <si>
    <t>Gen Foreman Plnt Mnt/NC-C SupV</t>
  </si>
  <si>
    <t>Gen Foreman Sewer Const-C SupV</t>
  </si>
  <si>
    <t>Gen Foreman Pavng Const-C SupV</t>
  </si>
  <si>
    <t>Asst Manager Parking Systems-C</t>
  </si>
  <si>
    <t>Admin Supv Anml Care&amp;Control-C</t>
  </si>
  <si>
    <t>Suprv Custodial Operations-C</t>
  </si>
  <si>
    <t>Assistant Mgr, Bsn Licensing-C</t>
  </si>
  <si>
    <t>Supv Ramp Repair Restr-C SupIV</t>
  </si>
  <si>
    <t>Admin Enforcement Supv - C</t>
  </si>
  <si>
    <t>Field Supv Animal Care &amp; Cnt-C</t>
  </si>
  <si>
    <t>Supv Engnrg Tech I  Sup2-C</t>
  </si>
  <si>
    <t>Supv Customer Svc Field Sup I</t>
  </si>
  <si>
    <t>District Street Supv III - C</t>
  </si>
  <si>
    <t>Manager Inventory Control - C</t>
  </si>
  <si>
    <t>Gen Foreman Electrician-C</t>
  </si>
  <si>
    <t>Field Supv CodeComplianceTrf-C</t>
  </si>
  <si>
    <t>Supv Cnstr Prj&amp;Mntc Conv Ct-C</t>
  </si>
  <si>
    <t>Supv Water Permits &amp; Connect-C</t>
  </si>
  <si>
    <t>099221</t>
  </si>
  <si>
    <t>Manager Crime Lab - C</t>
  </si>
  <si>
    <t>Mgr Field Opr Housing Insp - C</t>
  </si>
  <si>
    <t>Water Resources RegulatoryCr-C</t>
  </si>
  <si>
    <t>Supv Electronics-C</t>
  </si>
  <si>
    <t>Supervisor Forensic Science-C</t>
  </si>
  <si>
    <t>Supv Electrical Inspct-C SupIV</t>
  </si>
  <si>
    <t>09970C</t>
  </si>
  <si>
    <t>Shift Sup Houskpg/SetpSup I-C</t>
  </si>
  <si>
    <t>09198C</t>
  </si>
  <si>
    <t>Mgr Water Quality &amp; Lab Oprs-C</t>
  </si>
  <si>
    <t>Supv Problem Properties-C</t>
  </si>
  <si>
    <t>E31</t>
  </si>
  <si>
    <t>Supv Sidewalk Insp-C SupIII</t>
  </si>
  <si>
    <t>10283C</t>
  </si>
  <si>
    <t>10358C</t>
  </si>
  <si>
    <t>Right-of-Way Specialist-C</t>
  </si>
  <si>
    <t>08881C</t>
  </si>
  <si>
    <t>N31</t>
  </si>
  <si>
    <t>Coord Plans and Scheduling-C</t>
  </si>
  <si>
    <t>02679C</t>
  </si>
  <si>
    <t>Chief Inspct Util Con-C SupIII</t>
  </si>
  <si>
    <t>01721C</t>
  </si>
  <si>
    <t>Asst Supv Prkg Traf Ctl SupIII</t>
  </si>
  <si>
    <t>00951C</t>
  </si>
  <si>
    <t>Supv Engrng Tech II Sup3GrphC</t>
  </si>
  <si>
    <t>Supv Fire Inspection Service-C</t>
  </si>
  <si>
    <t>Manager Problem Properties-C</t>
  </si>
  <si>
    <t>06917C</t>
  </si>
  <si>
    <t>Equipment Dispatcher-C Sup II</t>
  </si>
  <si>
    <t>Supv Engnrg Tech I Sup2 GrphC</t>
  </si>
  <si>
    <t>09987C</t>
  </si>
  <si>
    <t>Solid Waste &amp; Recy Equip Sup-C</t>
  </si>
  <si>
    <t>Facility Supervisor  Prp Srv-C</t>
  </si>
  <si>
    <t>Manager Parking Ramps Lots-C</t>
  </si>
  <si>
    <t>06850C</t>
  </si>
  <si>
    <t>Manager Environmental Srvs-C</t>
  </si>
  <si>
    <t>Gen Foreman Wtr Svc Mnt-C SupV</t>
  </si>
  <si>
    <t>Shift Supervisor Grdns &amp; Grnds</t>
  </si>
  <si>
    <t>09196C</t>
  </si>
  <si>
    <t>Water Svc Maint Repair Coord-C</t>
  </si>
  <si>
    <t>Supv Building Services-C</t>
  </si>
  <si>
    <t>Supv Operations Support-C</t>
  </si>
  <si>
    <t>Fleet Srv Equipment  Supv - C</t>
  </si>
  <si>
    <t>Supv Engnrg Tech II Sup3-C</t>
  </si>
  <si>
    <t>Mgr Radio Comm &amp; Electronics-C</t>
  </si>
  <si>
    <t>Foreman Equip Repair-C Sup II</t>
  </si>
  <si>
    <t>04620C</t>
  </si>
  <si>
    <t>Manager Environmental Initv -C</t>
  </si>
  <si>
    <t>Supv Building Ops/Maint-C SupV</t>
  </si>
  <si>
    <t>09840C</t>
  </si>
  <si>
    <t>Water Meter Operations Spec-C</t>
  </si>
  <si>
    <t>Supv Equipment, SupV-C</t>
  </si>
  <si>
    <t>28</t>
  </si>
  <si>
    <t>Supv Housing Inspections-C</t>
  </si>
  <si>
    <t>10070C</t>
  </si>
  <si>
    <t>Crime Prevent Operation Mgr-C</t>
  </si>
  <si>
    <t>06642C</t>
  </si>
  <si>
    <t>Floor Suprvr, Con Ctr-C SupIII</t>
  </si>
  <si>
    <t>04475C</t>
  </si>
  <si>
    <t>Gen Foreman Bridge Mn Rpr-C SV</t>
  </si>
  <si>
    <t>Supv Plant Ops Cv Ctr-C SupIII</t>
  </si>
  <si>
    <t>10180C</t>
  </si>
  <si>
    <t>District Street Supv II-C SupV</t>
  </si>
  <si>
    <t>Supv Distribution Ctr-C Sup II</t>
  </si>
  <si>
    <t>45</t>
  </si>
  <si>
    <t>Supv Crime Prevention-C</t>
  </si>
  <si>
    <t>09925C</t>
  </si>
  <si>
    <t>District Street Supv I-C SupIV</t>
  </si>
  <si>
    <t>Supv Sewer Maintenance-C Sup V</t>
  </si>
  <si>
    <t>Supv Meter Srvc Wrkrs-C SupII</t>
  </si>
  <si>
    <t>Supv Facilities Svc SupIII-C</t>
  </si>
  <si>
    <t>Supv Event Services Sup III-C</t>
  </si>
  <si>
    <t>Supv Traffic Equip Mnt-C SupIV</t>
  </si>
  <si>
    <t>Supv Environmental-C SupIV</t>
  </si>
  <si>
    <t>Supv Towing &amp; Impound-C SupIV</t>
  </si>
  <si>
    <t>10300C</t>
  </si>
  <si>
    <t>District Supv Insp Hsg-C SupIV</t>
  </si>
  <si>
    <t>03625C</t>
  </si>
  <si>
    <t>Supv Pumping Stations-C SupIV</t>
  </si>
  <si>
    <t>Foreman Statnry Engrs-C SupIII</t>
  </si>
  <si>
    <t>Asst Supv Animal Cntl-C SupIII</t>
  </si>
  <si>
    <t>00910C</t>
  </si>
  <si>
    <t>Sup Police Wrhse Fclty-C Sup I</t>
  </si>
  <si>
    <t>Yard Supv Impound Lot-C Sup I</t>
  </si>
  <si>
    <t>00950C</t>
  </si>
  <si>
    <t>27</t>
  </si>
  <si>
    <t>Manager Health Prom Nsg Svcs-C</t>
  </si>
  <si>
    <t>06740C</t>
  </si>
  <si>
    <t>Asst Mgr Envir Health-C SupIII</t>
  </si>
  <si>
    <t>00835C</t>
  </si>
  <si>
    <t>Supv Housekpng/Setup-C SupIII</t>
  </si>
  <si>
    <t>10060C</t>
  </si>
  <si>
    <t>Asst Supv Bldg Inspct-C SupIII</t>
  </si>
  <si>
    <t>00920C</t>
  </si>
  <si>
    <t>Plan Examiner I Elect-C SupIII</t>
  </si>
  <si>
    <t>07840C</t>
  </si>
  <si>
    <t>Vehicle Rcds Shift Sup-C Sup I</t>
  </si>
  <si>
    <t>10780C</t>
  </si>
  <si>
    <t>Sanitarian III-C SupIII</t>
  </si>
  <si>
    <t>08940C</t>
  </si>
  <si>
    <t>Crime Preventn Prg Crd-C SupII</t>
  </si>
  <si>
    <t>02760C</t>
  </si>
  <si>
    <t>Supv Central Garage-C Sup III</t>
  </si>
  <si>
    <t>09860C</t>
  </si>
  <si>
    <t>Supv Building Inspections-C</t>
  </si>
  <si>
    <t>09830C</t>
  </si>
  <si>
    <t>Supv Hazards Brd Bldgs-C</t>
  </si>
  <si>
    <t>10050C</t>
  </si>
  <si>
    <t>Plan Examiner I WmAir-C SupIII</t>
  </si>
  <si>
    <t>07870C</t>
  </si>
  <si>
    <t>Plan Examiner I Plmbg-C SupIII</t>
  </si>
  <si>
    <t>07860C</t>
  </si>
  <si>
    <t>Plan Examiner I Ht Rf-C SupIII</t>
  </si>
  <si>
    <t>07850C</t>
  </si>
  <si>
    <t>07</t>
  </si>
  <si>
    <t>Chief Inspector Sidewalks-C</t>
  </si>
  <si>
    <t>01700C</t>
  </si>
  <si>
    <t>32</t>
  </si>
  <si>
    <t>Supv Recyclng Collection Svc-C</t>
  </si>
  <si>
    <t>10250C</t>
  </si>
  <si>
    <t>30B</t>
  </si>
  <si>
    <t>Asst Supv Housing Inspectns-C</t>
  </si>
  <si>
    <t>00930C</t>
  </si>
  <si>
    <t>Supv Plumbing-C</t>
  </si>
  <si>
    <t>10190C</t>
  </si>
  <si>
    <t>42</t>
  </si>
  <si>
    <t>Supt,Sanitation-C</t>
  </si>
  <si>
    <t>09780C</t>
  </si>
  <si>
    <t>Supv Paving Products Plant-C</t>
  </si>
  <si>
    <t>10150C</t>
  </si>
  <si>
    <t>21B</t>
  </si>
  <si>
    <t>Asst Supv Water Trtmnt Plnt-C</t>
  </si>
  <si>
    <t>00980C</t>
  </si>
  <si>
    <t>Manager Crime Prevntn-C SupIII</t>
  </si>
  <si>
    <t>06640C</t>
  </si>
  <si>
    <t>37</t>
  </si>
  <si>
    <t>Asst General Foreman,Pavg Cn-C</t>
  </si>
  <si>
    <t>00800C</t>
  </si>
  <si>
    <t>Chief Inspector St Connectns-C</t>
  </si>
  <si>
    <t>01710C</t>
  </si>
  <si>
    <t>19</t>
  </si>
  <si>
    <t>Foreman Meter Shop-C</t>
  </si>
  <si>
    <t>04720C</t>
  </si>
  <si>
    <t>02</t>
  </si>
  <si>
    <t>Supv Meter Reader-C</t>
  </si>
  <si>
    <t>10080C</t>
  </si>
  <si>
    <t>Asst Supv Htg Ref Inspectns-C</t>
  </si>
  <si>
    <t>00940C</t>
  </si>
  <si>
    <t>Asst Supv Plumbing Inspectns-C</t>
  </si>
  <si>
    <t>00960C</t>
  </si>
  <si>
    <t>15</t>
  </si>
  <si>
    <t>Public Health Nurse III-C</t>
  </si>
  <si>
    <t>08510C</t>
  </si>
  <si>
    <t>Tot Points</t>
  </si>
  <si>
    <t>Grade</t>
  </si>
  <si>
    <t>Sal Plan</t>
  </si>
  <si>
    <t>Descr</t>
  </si>
  <si>
    <t xml:space="preserve"> 160</t>
  </si>
  <si>
    <t>NEW_UNSAVED_QUERY</t>
  </si>
  <si>
    <t>Points</t>
  </si>
  <si>
    <t>added Shop Repair Supervisor</t>
  </si>
  <si>
    <t xml:space="preserve">52949C </t>
  </si>
  <si>
    <t>Manager Parking Ramps Lots</t>
  </si>
  <si>
    <t>added Manager Parking Ramps Lots</t>
  </si>
  <si>
    <t>Manager Problem Properties</t>
  </si>
  <si>
    <t>added Manager Problem Properties</t>
  </si>
  <si>
    <t>District Supervisor Inspection Housing</t>
  </si>
  <si>
    <t>added District Supervisor Inspection Housing</t>
  </si>
  <si>
    <t>added Assistant Supervising Parking Traffic Control Supervisor</t>
  </si>
  <si>
    <t>Assistant Supervising Parking Traffic Control Supervisor</t>
  </si>
  <si>
    <t>Supervisor Towing &amp; Impound</t>
  </si>
  <si>
    <t>added Supervisor Towing &amp; Impound</t>
  </si>
  <si>
    <t>Supervisor Water Quality Lab</t>
  </si>
  <si>
    <t>added Supervisor Water Quality Lab</t>
  </si>
  <si>
    <t>Technical Field Supervisor Parking and Traffic</t>
  </si>
  <si>
    <t>removed Supervisor Impound Lot Contract Monitor, per Mike e-mail 7-23-2020</t>
  </si>
  <si>
    <t>removed Equipment Dispatcher, per Mike e-mail 7-23-2020</t>
  </si>
  <si>
    <t>Effective on March 3, 2019</t>
  </si>
  <si>
    <t>Effective on May 1, 2018</t>
  </si>
  <si>
    <t>Effective on November 1, 2019</t>
  </si>
  <si>
    <t>Effective on April 30. 2020</t>
  </si>
  <si>
    <t>Effective on May 1, 2019</t>
  </si>
  <si>
    <t>Added tabs for General Foreman Electrician and Supervisor Water Plant Electrical and Control Systems CEL increases: May 2018, March 2019, May 2019, November 2019, April 2020</t>
  </si>
  <si>
    <t xml:space="preserve">59402C </t>
  </si>
  <si>
    <t>Supervisor Housing Liaison</t>
  </si>
  <si>
    <t>Updated rates for General Foreman Electrician and Supervisor Water Plant Electrical and Control Systems CEL increases: May 2018, May 2019, November 2019, &amp; April 2020; hid March 2019 tab. All was based on changes to the CEL schedule per the union.</t>
  </si>
  <si>
    <t>CSUAMA</t>
  </si>
  <si>
    <t>CSUSAM</t>
  </si>
  <si>
    <t>CSUCAE</t>
  </si>
  <si>
    <t>CSULDS</t>
  </si>
  <si>
    <t>CSUAM1</t>
  </si>
  <si>
    <t>CSUNIT</t>
  </si>
  <si>
    <t>CSUWKE</t>
  </si>
  <si>
    <t>CSULAW</t>
  </si>
  <si>
    <t>CSUCDY</t>
  </si>
  <si>
    <t>TL-On call by day Weekday-CSU</t>
  </si>
  <si>
    <t>CSUCWE</t>
  </si>
  <si>
    <t>TL-On call by day Weekend-CSU</t>
  </si>
  <si>
    <t>TL-Morning Shift Premium CSU</t>
  </si>
  <si>
    <t>Accredited Minnesota Assessor</t>
  </si>
  <si>
    <t>Certified Assessment Evaluator</t>
  </si>
  <si>
    <t>Senior Accredited MN Assessor</t>
  </si>
  <si>
    <t>TL-Lead Prem (Substitute)-CSU</t>
  </si>
  <si>
    <t>TL-Night Shift Premium-CSU</t>
  </si>
  <si>
    <t>CSU Weekend Shift</t>
  </si>
  <si>
    <t>TL-Law Enforce PM Premium</t>
  </si>
  <si>
    <t>Longevity</t>
  </si>
  <si>
    <t>10th year</t>
  </si>
  <si>
    <t>15th year</t>
  </si>
  <si>
    <t>20th year</t>
  </si>
  <si>
    <t>25th year</t>
  </si>
  <si>
    <t>Manager Field Operations Inspections</t>
  </si>
  <si>
    <t>Removed Supervisor Fire Inspection Services effective 1/19/21</t>
  </si>
  <si>
    <t>Removed Manager Field Operations Housing Inspection effective 1/19/21</t>
  </si>
  <si>
    <t>Added Manager  Inspections Field Operations Manager effective 1/19/21 - combined jobs of Supervisor First Inspection Services and Manager Field Operations Housing Inspection</t>
  </si>
  <si>
    <t>52987C</t>
  </si>
  <si>
    <t>Changed title for Supervisor Water Plant Electrical and Control Systems to Supervisor Electrical and Control Systems</t>
  </si>
  <si>
    <t>Field Operations and Investigations Manager</t>
  </si>
  <si>
    <t>Added 04308C Field Operations &amp; Investigations Manager - effective 4/5/21</t>
  </si>
  <si>
    <t>Removed 04308C Field Supervisor Animal Care &amp; Control</t>
  </si>
  <si>
    <t>On 1/1/2018: No change in schedules.</t>
  </si>
  <si>
    <t xml:space="preserve"> Effective on 3/1/2018 </t>
  </si>
  <si>
    <t xml:space="preserve">       1)  Increase All Salary and Wage Schedules 2.5% ATB                                                  </t>
  </si>
  <si>
    <t xml:space="preserve">       2)  Increase longevity steps and shift differentials 2.5%</t>
  </si>
  <si>
    <t xml:space="preserve">       3)  No change to Salary Grade N42 (Electricians) </t>
  </si>
  <si>
    <t xml:space="preserve">Effective on 7/1/2018 </t>
  </si>
  <si>
    <t xml:space="preserve">       1)  Increase All FLSA-Exempt Salary Schedules 0.5% ATB                                                  </t>
  </si>
  <si>
    <t xml:space="preserve"> Effective on 2/1/2019 </t>
  </si>
  <si>
    <t>Effective on 7/1/2019</t>
  </si>
  <si>
    <t xml:space="preserve">       1)  Increase All FLSA-Exempt Salary Schedules 0.5% AT</t>
  </si>
  <si>
    <t xml:space="preserve">1)  Increase All Salary and Wage Schedules 2.5% ATB                                                  </t>
  </si>
  <si>
    <t>2)  Increase longevity steps and shift differentials 2.5%</t>
  </si>
  <si>
    <t xml:space="preserve">3)  No change to Salary Grade N42 (Electricians) </t>
  </si>
  <si>
    <t>Unknown</t>
  </si>
  <si>
    <t>Pam Nelms</t>
  </si>
  <si>
    <t>Animal Shelter Supervisor</t>
  </si>
  <si>
    <t>59406C</t>
  </si>
  <si>
    <t>Added 59406C Animal Shelter Supervisor - effective 2/23/21</t>
  </si>
  <si>
    <t>Corrected "Pay" for non-exempt grades 9 &amp; 11 from A to H</t>
  </si>
  <si>
    <t>Housing Liaisons Manager</t>
  </si>
  <si>
    <t>52998C</t>
  </si>
  <si>
    <t>Added Housing Liaisons Manager</t>
  </si>
  <si>
    <t>On Call Pay</t>
  </si>
  <si>
    <t>An employee will receive $35.00 for each weekday the employee is on call.  The employee will receive $45.00 for each weekend day (Saturday or Sunday) or holiday the employee is on call.</t>
  </si>
  <si>
    <t>or Sunday) or holiday the employee is on call.</t>
  </si>
  <si>
    <t>Added on-call pay</t>
  </si>
  <si>
    <t>Sal Grade</t>
  </si>
  <si>
    <t>Title</t>
  </si>
  <si>
    <t>DataFeb2019</t>
  </si>
  <si>
    <t>PercIncr2020</t>
  </si>
  <si>
    <t>Update</t>
  </si>
  <si>
    <t>Y</t>
  </si>
  <si>
    <t>Job Title</t>
  </si>
  <si>
    <t>10th</t>
  </si>
  <si>
    <t>15th</t>
  </si>
  <si>
    <t>20th</t>
  </si>
  <si>
    <t>25th</t>
  </si>
  <si>
    <t>Class
Grade</t>
  </si>
  <si>
    <t>PercIncrNov2019</t>
  </si>
  <si>
    <t>N</t>
  </si>
  <si>
    <t>DataNov2019</t>
  </si>
  <si>
    <t>DataJan2020</t>
  </si>
  <si>
    <t>Lookup data from:</t>
  </si>
  <si>
    <r>
      <t xml:space="preserve">Effective on January 1, 2020 </t>
    </r>
    <r>
      <rPr>
        <i/>
        <sz val="10"/>
        <rFont val="Calibri"/>
        <family val="2"/>
        <scheme val="minor"/>
      </rPr>
      <t>(1% increase)</t>
    </r>
  </si>
  <si>
    <r>
      <t xml:space="preserve">CLASSIFICATION:  Supervisor III (Exempt)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</si>
  <si>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Supervisor IV (Exempt)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</si>
  <si>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Supervisor V (Exempt)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</si>
  <si>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Supervisor VI (Exempt)  </t>
    </r>
    <r>
      <rPr>
        <b/>
        <i/>
        <sz val="10"/>
        <rFont val="Calibri"/>
        <family val="2"/>
        <scheme val="minor"/>
      </rPr>
      <t xml:space="preserve"> Secondary Definitions are:</t>
    </r>
  </si>
  <si>
    <r>
      <t>CLASSIFICATION:  Supervisor I (Non-exempt)</t>
    </r>
    <r>
      <rPr>
        <b/>
        <i/>
        <sz val="10"/>
        <rFont val="Calibri"/>
        <family val="2"/>
        <scheme val="minor"/>
      </rPr>
      <t xml:space="preserve">   Secondary Definitions are:</t>
    </r>
  </si>
  <si>
    <r>
      <t xml:space="preserve">CLASSIFICATION:  Supervisor II (Non-exempt)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</si>
  <si>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Supervisor III (Non-exempt)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</si>
  <si>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Supervisor IV (Non-exempt)   </t>
    </r>
    <r>
      <rPr>
        <b/>
        <i/>
        <sz val="10"/>
        <rFont val="Calibri"/>
        <family val="2"/>
        <scheme val="minor"/>
      </rPr>
      <t>Secondary Definitions are:</t>
    </r>
  </si>
  <si>
    <r>
      <t xml:space="preserve">CLASSIFICATION:   Supervisor V (Non-exempt)   </t>
    </r>
    <r>
      <rPr>
        <b/>
        <i/>
        <sz val="10"/>
        <rFont val="Calibri"/>
        <family val="2"/>
        <scheme val="minor"/>
      </rPr>
      <t>Secondary Definitions are:</t>
    </r>
  </si>
  <si>
    <t>Biweekly longevity at the beginning of the 10th year of service</t>
  </si>
  <si>
    <t>Biweekly longevity at the beginning of the 15th year of service</t>
  </si>
  <si>
    <t>Biweekly longevity at the beginning of the 20th year of service</t>
  </si>
  <si>
    <t>Biweekly longevity at the beginning of the 25th year of service</t>
  </si>
  <si>
    <t>Language Premium</t>
  </si>
  <si>
    <t xml:space="preserve"> Language Premium</t>
  </si>
  <si>
    <t>On-Call Pay</t>
  </si>
  <si>
    <t xml:space="preserve">The term “on call” is limited to a status in which an employee, though off duty, is required by the Employer, to be available and able to respond to inquiries </t>
  </si>
  <si>
    <t xml:space="preserve">by telephone and/or, if necessary, return to duty.  The employee should receive clear advance notice that he/she will be “on call” and any schedule should be </t>
  </si>
  <si>
    <t>reasonable thus respecting the employee’s personal life.</t>
  </si>
  <si>
    <t>1.</t>
  </si>
  <si>
    <r>
      <t>Sunday) or holiday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the employee is on call.</t>
    </r>
  </si>
  <si>
    <t>2.</t>
  </si>
  <si>
    <t xml:space="preserve">The on call employee is expected to respond to telephone inquiries during the on call period without additional compensation.  On call employees may </t>
  </si>
  <si>
    <t>be compensated for other work performed at home with the express approval of the department head.</t>
  </si>
  <si>
    <t>3.</t>
  </si>
  <si>
    <t xml:space="preserve">Employees, not on call, may receive inquiries during off duty hours and/or be asked to return to duty, but they are not required to be available and able to </t>
  </si>
  <si>
    <t>respond.</t>
  </si>
  <si>
    <r>
      <t xml:space="preserve">Effective on January 1, 2021 </t>
    </r>
    <r>
      <rPr>
        <i/>
        <sz val="10"/>
        <rFont val="Calibri"/>
        <family val="2"/>
        <scheme val="minor"/>
      </rPr>
      <t>(1.5% increase)</t>
    </r>
  </si>
  <si>
    <t>PercIncrJan2020</t>
  </si>
  <si>
    <t>exempt only</t>
  </si>
  <si>
    <t>PercIncrJan2021</t>
  </si>
  <si>
    <t>E-2</t>
  </si>
  <si>
    <r>
      <t xml:space="preserve">Effective on January 1, 2022 </t>
    </r>
    <r>
      <rPr>
        <i/>
        <sz val="10"/>
        <rFont val="Calibri"/>
        <family val="2"/>
        <scheme val="minor"/>
      </rPr>
      <t>(2.5% increase)</t>
    </r>
  </si>
  <si>
    <t>PercIncrJan2022</t>
  </si>
  <si>
    <t>DataJan2021</t>
  </si>
  <si>
    <t>PercIncrJan2023</t>
  </si>
  <si>
    <t>DataJan2022</t>
  </si>
  <si>
    <r>
      <t xml:space="preserve">Effective on January 1, 2023 </t>
    </r>
    <r>
      <rPr>
        <i/>
        <sz val="10"/>
        <rFont val="Calibri"/>
        <family val="2"/>
        <scheme val="minor"/>
      </rPr>
      <t>(2.5% increase)</t>
    </r>
  </si>
  <si>
    <r>
      <t xml:space="preserve">Effective on January 1, 2024 </t>
    </r>
    <r>
      <rPr>
        <i/>
        <sz val="10"/>
        <rFont val="Calibri"/>
        <family val="2"/>
        <scheme val="minor"/>
      </rPr>
      <t>(2.5% increase)</t>
    </r>
  </si>
  <si>
    <t>DataJan2023</t>
  </si>
  <si>
    <t>PercIncrJan2024</t>
  </si>
  <si>
    <t>DataApril2023</t>
  </si>
  <si>
    <t>PercIncrApril2024</t>
  </si>
  <si>
    <t>DataJan2024</t>
  </si>
  <si>
    <t>CSUBIL </t>
  </si>
  <si>
    <t xml:space="preserve">If an hourly employee is called back to duty, the employee shall be paid for a minimum of 2.667 hours at his/her overtime rate but shall forfeit all claims to “on call” pay for the day. </t>
  </si>
  <si>
    <t xml:space="preserve">If an employee is called back to duty and was not “on call,” the employee, if hourly, will receive a minimum of 2.667 hours at his/her overtime rate, and if exempt will receive </t>
  </si>
  <si>
    <t>appropriate administrative leave.</t>
  </si>
  <si>
    <r>
      <t xml:space="preserve">Effective on April  1, 2023 </t>
    </r>
    <r>
      <rPr>
        <i/>
        <sz val="10"/>
        <rFont val="Calibri"/>
        <family val="2"/>
        <scheme val="minor"/>
      </rPr>
      <t>(0.75% increase)</t>
    </r>
  </si>
  <si>
    <r>
      <t xml:space="preserve">Effective on April 1, 2024 </t>
    </r>
    <r>
      <rPr>
        <i/>
        <sz val="10"/>
        <rFont val="Calibri"/>
        <family val="2"/>
        <scheme val="minor"/>
      </rPr>
      <t>(0.75% increase)</t>
    </r>
  </si>
  <si>
    <t>applicable -date and rates of pay when a new Agreement is negotiated.</t>
  </si>
  <si>
    <t>Payroll</t>
  </si>
  <si>
    <t>Carbon Sequestration Program Manager</t>
  </si>
  <si>
    <t>53016C</t>
  </si>
  <si>
    <t>Added Carbon Sequestration Program Manager</t>
  </si>
  <si>
    <t>53024C</t>
  </si>
  <si>
    <t>Property &amp; Evidence Shift Supervisor</t>
  </si>
  <si>
    <t>y</t>
  </si>
  <si>
    <t>Added Property &amp; Evidence Shift Supervisor</t>
  </si>
  <si>
    <t xml:space="preserve">*An LOA stipulates that the salary for these classifications be based upon the Agreement for inside electricians.  </t>
  </si>
  <si>
    <t>Effective May 1, 2020</t>
  </si>
  <si>
    <t>Effective May 1, 2021</t>
  </si>
  <si>
    <t>Effective May 1, 2022</t>
  </si>
  <si>
    <t>Effective 9/1/2023</t>
  </si>
  <si>
    <t>Effective 9/1/2024</t>
  </si>
  <si>
    <t>hard coded</t>
  </si>
  <si>
    <t>Last updated December 13, 2022</t>
  </si>
  <si>
    <t xml:space="preserve"> Effective 9/1/2023</t>
  </si>
  <si>
    <t>Marie</t>
  </si>
  <si>
    <t>Moved Sewer Maintenance Supv from grade 11 to grade 12 effective 1/12/23</t>
  </si>
  <si>
    <t>Added Healthy Homes Inspection Supervisor grade 10, effective 12/28/22</t>
  </si>
  <si>
    <t>59446C</t>
  </si>
  <si>
    <t>Supervisor Healthy Homes Inspections Coordinator</t>
  </si>
  <si>
    <t>N32</t>
  </si>
  <si>
    <t>Erick</t>
  </si>
  <si>
    <t>Added Code Compliannce &amp; Traffic Control Manager</t>
  </si>
  <si>
    <t>53043C</t>
  </si>
  <si>
    <t>Code Compliance &amp; Traffic Control Manager</t>
  </si>
  <si>
    <t>Updated Supervisor Custodial Operations on 04/2023, 01/2024 and 04/2024</t>
  </si>
  <si>
    <t>Senior Supervisor Guest Services</t>
  </si>
  <si>
    <t>Added Senior Environmental Project Manager - Supervisory</t>
  </si>
  <si>
    <t>Senior Environmental Project Manager - Supervisory</t>
  </si>
  <si>
    <t>53057C</t>
  </si>
  <si>
    <t>Last updated November 3, 2023</t>
  </si>
  <si>
    <t>Customer Service Field Supervisor</t>
  </si>
  <si>
    <t>Supervisor Event Services Supervisor III</t>
  </si>
  <si>
    <t>59468C</t>
  </si>
  <si>
    <t>Corrected points in 10005C back to 428, and added 59468C Senior Supervisor Guest Services</t>
  </si>
  <si>
    <t>Added 09932C Customer Service Field Supervisor</t>
  </si>
  <si>
    <t>Updated Supervisor Operations Support in 04/2023 01/2024 and 04/2024</t>
  </si>
  <si>
    <t>Updated Manager Radio Communications and Electronics in 04/2023, 01/2024 and 04/2024</t>
  </si>
  <si>
    <t>Updated Appraisal Supervisor pay scheduled - changes based on market analysis only</t>
  </si>
  <si>
    <t>Last updated February 6, 2024</t>
  </si>
  <si>
    <t>53063C</t>
  </si>
  <si>
    <t>Supervisor Security Operations</t>
  </si>
  <si>
    <t>Added Supervisor Security Operations</t>
  </si>
  <si>
    <t>59475C</t>
  </si>
  <si>
    <t>District Sewer Supervisor</t>
  </si>
  <si>
    <t>Added District Sewer Supervisor</t>
  </si>
  <si>
    <t>59477C</t>
  </si>
  <si>
    <t>Senior Operations Supervisor - Event Operations</t>
  </si>
  <si>
    <t>59478C</t>
  </si>
  <si>
    <t>Senior Supervisor Technology &amp; Exhibitor Services</t>
  </si>
  <si>
    <t>Removed old 10005C. 
Added Senior Supervisor Technology &amp; Exhibitor Services and Senior Operations Supervisor- Event Operations</t>
  </si>
  <si>
    <t>Added Police Equipment Specialist Supervisor</t>
  </si>
  <si>
    <t>53064C</t>
  </si>
  <si>
    <t>Police Equipment Specialist Supervisor</t>
  </si>
  <si>
    <t>Added Manager Environmental Health - Food Lodging &amp; Pools</t>
  </si>
  <si>
    <t>Removed Supv Field Operations Food Lodging &amp; Pools</t>
  </si>
  <si>
    <t>59484C</t>
  </si>
  <si>
    <t>Manager Environmental Health - Food, Lodging &amp; Pools</t>
  </si>
  <si>
    <t>Manager Environmenatl Health - Food, Lodging &amp; Pools</t>
  </si>
  <si>
    <t>Assistant Superintendent Water Distribution</t>
  </si>
  <si>
    <t>Equipment Dispatcher</t>
  </si>
  <si>
    <t>Updated job title of Supervisor Water Distribution to Assistant Superintendent Water Distribution</t>
  </si>
  <si>
    <t>Added back Equpment Dispatcher</t>
  </si>
  <si>
    <t>CITY OF MINNEAPOLIS</t>
  </si>
  <si>
    <t>PercIncrJan2025</t>
  </si>
  <si>
    <t>DataApr2024</t>
  </si>
  <si>
    <t>Payroll/HRIS</t>
  </si>
  <si>
    <t>Step 5</t>
  </si>
  <si>
    <r>
      <t xml:space="preserve">Effective on January 1, 2025 </t>
    </r>
    <r>
      <rPr>
        <i/>
        <sz val="10"/>
        <rFont val="Calibri"/>
        <family val="2"/>
        <scheme val="minor"/>
      </rPr>
      <t>(4% general increase, 2.5% adjustment)</t>
    </r>
  </si>
  <si>
    <r>
      <t xml:space="preserve">Effective on January 1, 2026 </t>
    </r>
    <r>
      <rPr>
        <i/>
        <sz val="10"/>
        <rFont val="Calibri"/>
        <family val="2"/>
        <scheme val="minor"/>
      </rPr>
      <t>(4% general increase)</t>
    </r>
  </si>
  <si>
    <t>PercIncrJan2026</t>
  </si>
  <si>
    <t>DataJan2025</t>
  </si>
  <si>
    <r>
      <t xml:space="preserve">Effective on January 1, 2027 </t>
    </r>
    <r>
      <rPr>
        <i/>
        <sz val="10"/>
        <rFont val="Calibri"/>
        <family val="2"/>
        <scheme val="minor"/>
      </rPr>
      <t>(3% general increase)</t>
    </r>
  </si>
  <si>
    <t>PercIncrJan2027</t>
  </si>
  <si>
    <t>DataJan2026</t>
  </si>
  <si>
    <t>Dataapr2025</t>
  </si>
  <si>
    <r>
      <t xml:space="preserve">Effective on April 30, 2025 </t>
    </r>
    <r>
      <rPr>
        <i/>
        <sz val="10"/>
        <rFont val="Calibri"/>
        <family val="2"/>
        <scheme val="minor"/>
      </rPr>
      <t>(General Foreman Electrician &amp; Supervisor Water Plant Electrical and Control Systems increase only)</t>
    </r>
  </si>
  <si>
    <t>Inactivated Supervisor Housing Liaison per Destiny's inactivation list</t>
  </si>
  <si>
    <t>inactivated Admin Supv Anml Care&amp;Control-C per Destiny's inactivation list</t>
  </si>
  <si>
    <t>inactivated Assistant Mgr, Bsn Licensing-C per Destiny's inactivation list</t>
  </si>
  <si>
    <t>inactivated Asst Supv Prkg Traf Ctl SupIII per Destiny's inactivation list</t>
  </si>
  <si>
    <t>inactivated Manager Problem Properties-C per Destiny's inactivation list</t>
  </si>
  <si>
    <t>inactivated Sup Real Estate Assess-C SupIV per Destiny's inactivation list</t>
  </si>
  <si>
    <t>Manager Crime Prevention Specialists</t>
  </si>
  <si>
    <t>59463C</t>
  </si>
  <si>
    <t xml:space="preserve"> N50</t>
  </si>
  <si>
    <t>Update to new points for District Supervisor Construction Code Services</t>
  </si>
  <si>
    <t>x</t>
  </si>
  <si>
    <t xml:space="preserve">Supervisor Chief Inspector Utilities Connections  </t>
  </si>
  <si>
    <t>Supervisor Engineering Technician II Graphics</t>
  </si>
  <si>
    <t>Supervisor Public Works Equipment Training</t>
  </si>
  <si>
    <t>Supervisor Health Inspections</t>
  </si>
  <si>
    <t>N22</t>
  </si>
  <si>
    <t>E52</t>
  </si>
  <si>
    <t>Deleted Supv Shelter Veterinarian which was inactivated in Comet on 4/25/2025</t>
  </si>
  <si>
    <t>Deleted/Deactivated Supervisor Water Permits &amp; Connections</t>
  </si>
  <si>
    <t>Deleted/Deactivated 08880C Right of Way Specialist--new, non-supervisory position established in CAF</t>
  </si>
  <si>
    <t>Deleted/Deactivated  Manager Financial Analysis and Systems Support</t>
  </si>
  <si>
    <t>Deleted/Deactivated  Manager Parking Ramp Lots</t>
  </si>
  <si>
    <t>Deleted/Deactivated  Manager Water Resources Programs</t>
  </si>
  <si>
    <t>Deleted/Deactivated Supervisor Problem Properties</t>
  </si>
  <si>
    <t>Deleted/Deactivated Supervisor Sidewalk Inspections</t>
  </si>
  <si>
    <t>Deleted/Deactivated  Supervisor Towing &amp; Impound</t>
  </si>
  <si>
    <t>Deleted/Deactivated  Supervisor Certified Fire Protection Specialist</t>
  </si>
  <si>
    <t>53120C</t>
  </si>
  <si>
    <t>Supervisor Traffic Operations</t>
  </si>
  <si>
    <t>Added Supervisor Traffic Operations</t>
  </si>
  <si>
    <t>Last updated 5/18/2026</t>
  </si>
  <si>
    <t>Last updated 5/19/2026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</si>
</sst>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&quot;$&quot;#,##0.000_);[Red]\(&quot;$&quot;#,##0.000\)"/>
    <numFmt numFmtId="166" formatCode="0.000"/>
    <numFmt numFmtId="167" formatCode="#,##0.000"/>
    <numFmt numFmtId="168" formatCode="#,##0.00000"/>
    <numFmt numFmtId="169" formatCode="&quot;$&quot;#,##0.00"/>
    <numFmt numFmtId="170" formatCode="&quot;$&quot;#,##0.000"/>
    <numFmt numFmtId="171" formatCode="&quot;$&quot;#,##0"/>
    <numFmt numFmtId="172" formatCode="&quot;$&quot;#,##0.0000"/>
    <numFmt numFmtId="173" formatCode="&quot;$&quot;#,##0.0"/>
    <numFmt numFmtId="174" formatCode="0.0%"/>
  </numFmts>
  <fonts count="50">
    <font>
      <sz val="10"/>
      <name val="Arial"/>
      <family val="2"/>
    </font>
    <font>
      <sz val="12"/>
      <name val="Helv"/>
    </font>
    <font>
      <b/>
      <sz val="12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8"/>
      <name val="Calibri"/>
      <family val="2"/>
      <scheme val="minor"/>
    </font>
    <font>
      <b/>
      <strike/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name val="Calibri"/>
      <family val="2"/>
      <scheme val="minor"/>
    </font>
    <font>
      <sz val="10"/>
      <name val="MS Sans Serif"/>
      <family val="2"/>
    </font>
    <font>
      <u/>
      <sz val="10"/>
      <name val="Calibri"/>
      <family val="2"/>
    </font>
    <font>
      <sz val="10"/>
      <name val="Calibri"/>
      <family val="2"/>
    </font>
    <font>
      <strike/>
      <sz val="10"/>
      <name val="Calibri"/>
      <family val="2"/>
      <scheme val="minor"/>
    </font>
    <font>
      <b/>
      <sz val="10"/>
      <color theme="0" tint="-0.14999847407452621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trike/>
      <sz val="8"/>
      <name val="Century Gothic"/>
      <family val="2"/>
    </font>
    <font>
      <sz val="10"/>
      <name val="Arial Unicode MS"/>
      <family val="2"/>
    </font>
    <font>
      <b/>
      <sz val="8"/>
      <name val="Bookman Old Style"/>
      <family val="1"/>
    </font>
    <font>
      <b/>
      <sz val="10"/>
      <name val="Arial Unicode MS"/>
      <family val="2"/>
    </font>
    <font>
      <b/>
      <sz val="10"/>
      <name val="MS Sans Serif"/>
      <family val="2"/>
    </font>
    <font>
      <u/>
      <sz val="11"/>
      <name val="Calibri"/>
      <family val="2"/>
    </font>
    <font>
      <b/>
      <u/>
      <sz val="10"/>
      <name val="Calibri"/>
      <family val="2"/>
      <scheme val="minor"/>
    </font>
    <font>
      <b/>
      <u/>
      <sz val="10"/>
      <name val="Calibri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trike/>
      <sz val="11"/>
      <name val="Calibri"/>
      <family val="2"/>
      <scheme val="minor"/>
    </font>
    <font>
      <strike/>
      <sz val="11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0"/>
      <color indexed="0"/>
      <name val="Arial"/>
      <family val="2"/>
    </font>
    <font>
      <b/>
      <sz val="10"/>
      <color theme="0"/>
      <name val="Calibri"/>
      <family val="2"/>
      <scheme val="minor"/>
    </font>
    <font>
      <sz val="8"/>
      <name val="Arial"/>
      <family val="2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mbria"/>
      <family val="1"/>
      <scheme val="major"/>
    </font>
    <font>
      <sz val="10"/>
      <color theme="0"/>
      <name val="Cambria"/>
      <family val="1"/>
      <scheme val="major"/>
    </font>
    <font>
      <sz val="10"/>
      <color rgb="FF000000"/>
      <name val="Calibri"/>
      <family val="2"/>
    </font>
    <font>
      <sz val="11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mediumGray">
        <fgColor indexed="22"/>
      </patternFill>
    </fill>
    <fill>
      <patternFill patternType="solid">
        <fgColor indexed="22"/>
        <bgColor indexed="55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/>
    <xf numFmtId="0" fontId="13" fillId="0" borderId="0" applyNumberFormat="0" applyFont="0" applyFill="0" applyBorder="0" applyAlignment="0" applyProtection="0">
      <alignment horizontal="left"/>
    </xf>
    <xf numFmtId="164" fontId="1" fillId="0" borderId="0"/>
    <xf numFmtId="44" fontId="3" fillId="0" borderId="0" applyFont="0" applyFill="0" applyBorder="0" applyAlignment="0" applyProtection="0"/>
    <xf numFmtId="37" fontId="24" fillId="0" borderId="0" applyNumberFormat="0" applyAlignment="0"/>
    <xf numFmtId="0" fontId="25" fillId="0" borderId="0"/>
    <xf numFmtId="0" fontId="25" fillId="0" borderId="0"/>
    <xf numFmtId="43" fontId="26" fillId="0" borderId="0" applyFill="0" applyBorder="0" applyAlignment="0" applyProtection="0"/>
    <xf numFmtId="9" fontId="27" fillId="0" borderId="0" applyFont="0" applyFill="0" applyBorder="0" applyAlignment="0" applyProtection="0"/>
    <xf numFmtId="15" fontId="13" fillId="0" borderId="0" applyFont="0" applyFill="0" applyBorder="0" applyAlignment="0" applyProtection="0"/>
    <xf numFmtId="4" fontId="13" fillId="0" borderId="0" applyFont="0" applyFill="0" applyBorder="0" applyAlignment="0" applyProtection="0"/>
    <xf numFmtId="0" fontId="28" fillId="0" borderId="1">
      <alignment horizontal="center"/>
    </xf>
    <xf numFmtId="3" fontId="13" fillId="0" borderId="0" applyFont="0" applyFill="0" applyBorder="0" applyAlignment="0" applyProtection="0"/>
    <xf numFmtId="0" fontId="13" fillId="2" borderId="0" applyNumberFormat="0" applyFont="0" applyBorder="0" applyAlignment="0" applyProtection="0"/>
    <xf numFmtId="0" fontId="39" fillId="0" borderId="0"/>
    <xf numFmtId="3" fontId="1" fillId="0" borderId="0"/>
  </cellStyleXfs>
  <cellXfs count="412">
    <xf numFmtId="0" fontId="0" fillId="0" borderId="0" xfId="0"/>
    <xf numFmtId="164" fontId="2" fillId="0" borderId="0" xfId="1" applyFont="1" applyFill="1" applyAlignment="1" applyProtection="1">
      <protection hidden="1"/>
    </xf>
    <xf numFmtId="0" fontId="4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Protection="1">
      <protection hidden="1"/>
    </xf>
    <xf numFmtId="0" fontId="5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Border="1" applyProtection="1">
      <protection hidden="1"/>
    </xf>
    <xf numFmtId="0" fontId="4" fillId="0" borderId="0" xfId="0" applyFont="1" applyFill="1" applyProtection="1">
      <protection hidden="1"/>
    </xf>
    <xf numFmtId="164" fontId="6" fillId="0" borderId="0" xfId="1" applyFont="1" applyFill="1" applyAlignment="1" applyProtection="1">
      <alignment horizontal="left"/>
      <protection hidden="1"/>
    </xf>
    <xf numFmtId="164" fontId="4" fillId="0" borderId="0" xfId="1" applyFont="1" applyFill="1" applyAlignment="1" applyProtection="1">
      <alignment horizontal="center"/>
      <protection hidden="1"/>
    </xf>
    <xf numFmtId="164" fontId="5" fillId="0" borderId="0" xfId="1" applyFont="1" applyFill="1" applyAlignment="1" applyProtection="1">
      <alignment horizontal="center"/>
      <protection hidden="1"/>
    </xf>
    <xf numFmtId="164" fontId="6" fillId="0" borderId="0" xfId="1" applyFont="1" applyFill="1" applyBorder="1" applyAlignment="1" applyProtection="1">
      <alignment horizontal="center"/>
      <protection hidden="1"/>
    </xf>
    <xf numFmtId="164" fontId="7" fillId="0" borderId="0" xfId="1" applyFont="1" applyFill="1" applyBorder="1" applyAlignment="1" applyProtection="1">
      <alignment horizontal="center" wrapText="1"/>
      <protection hidden="1"/>
    </xf>
    <xf numFmtId="0" fontId="8" fillId="0" borderId="0" xfId="0" applyFont="1" applyFill="1" applyProtection="1">
      <protection hidden="1"/>
    </xf>
    <xf numFmtId="164" fontId="7" fillId="0" borderId="0" xfId="1" applyFont="1" applyFill="1" applyAlignment="1" applyProtection="1">
      <alignment horizontal="center"/>
      <protection hidden="1"/>
    </xf>
    <xf numFmtId="164" fontId="5" fillId="0" borderId="0" xfId="1" applyFont="1" applyFill="1" applyAlignment="1" applyProtection="1">
      <alignment horizontal="left"/>
      <protection hidden="1"/>
    </xf>
    <xf numFmtId="164" fontId="6" fillId="0" borderId="0" xfId="1" applyFont="1" applyFill="1" applyAlignment="1" applyProtection="1">
      <alignment horizontal="center"/>
      <protection hidden="1"/>
    </xf>
    <xf numFmtId="164" fontId="9" fillId="0" borderId="0" xfId="1" applyFont="1" applyFill="1" applyAlignment="1" applyProtection="1">
      <alignment horizontal="center"/>
      <protection hidden="1"/>
    </xf>
    <xf numFmtId="3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7" fillId="0" borderId="0" xfId="0" applyFont="1" applyFill="1" applyProtection="1">
      <protection hidden="1"/>
    </xf>
    <xf numFmtId="164" fontId="10" fillId="0" borderId="1" xfId="1" applyFont="1" applyFill="1" applyBorder="1" applyAlignment="1" applyProtection="1">
      <alignment horizontal="center" wrapText="1"/>
      <protection hidden="1"/>
    </xf>
    <xf numFmtId="164" fontId="7" fillId="0" borderId="1" xfId="1" applyFont="1" applyFill="1" applyBorder="1" applyAlignment="1" applyProtection="1">
      <alignment horizontal="center" wrapText="1"/>
      <protection hidden="1"/>
    </xf>
    <xf numFmtId="0" fontId="6" fillId="0" borderId="1" xfId="0" applyFont="1" applyFill="1" applyBorder="1" applyProtection="1">
      <protection hidden="1"/>
    </xf>
    <xf numFmtId="164" fontId="7" fillId="0" borderId="1" xfId="1" applyFont="1" applyFill="1" applyBorder="1" applyAlignment="1" applyProtection="1">
      <alignment horizontal="center" textRotation="90" wrapText="1"/>
      <protection hidden="1"/>
    </xf>
    <xf numFmtId="164" fontId="6" fillId="0" borderId="1" xfId="1" applyFont="1" applyFill="1" applyBorder="1" applyAlignment="1" applyProtection="1">
      <alignment horizontal="center"/>
      <protection hidden="1"/>
    </xf>
    <xf numFmtId="0" fontId="6" fillId="0" borderId="1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6" fillId="0" borderId="0" xfId="0" applyFont="1" applyFill="1" applyBorder="1" applyAlignment="1" applyProtection="1">
      <alignment horizontal="center"/>
      <protection hidden="1"/>
    </xf>
    <xf numFmtId="3" fontId="6" fillId="0" borderId="0" xfId="0" applyNumberFormat="1" applyFont="1" applyFill="1" applyAlignment="1" applyProtection="1">
      <alignment horizontal="center"/>
      <protection hidden="1"/>
    </xf>
    <xf numFmtId="0" fontId="11" fillId="0" borderId="0" xfId="0" applyFont="1" applyFill="1" applyAlignment="1" applyProtection="1">
      <alignment horizontal="left"/>
      <protection hidden="1"/>
    </xf>
    <xf numFmtId="3" fontId="5" fillId="0" borderId="0" xfId="0" applyNumberFormat="1" applyFont="1" applyFill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wrapText="1"/>
      <protection hidden="1"/>
    </xf>
    <xf numFmtId="0" fontId="5" fillId="0" borderId="0" xfId="0" applyFont="1" applyFill="1" applyAlignment="1" applyProtection="1">
      <alignment horizontal="left"/>
      <protection hidden="1"/>
    </xf>
    <xf numFmtId="0" fontId="5" fillId="0" borderId="0" xfId="2" applyFont="1" applyFill="1" applyAlignment="1" applyProtection="1">
      <protection hidden="1"/>
    </xf>
    <xf numFmtId="0" fontId="4" fillId="0" borderId="0" xfId="0" applyFont="1" applyFill="1" applyAlignment="1" applyProtection="1">
      <alignment horizontal="left"/>
      <protection hidden="1"/>
    </xf>
    <xf numFmtId="0" fontId="12" fillId="0" borderId="0" xfId="0" applyFont="1" applyFill="1" applyAlignment="1">
      <alignment vertical="center"/>
    </xf>
    <xf numFmtId="165" fontId="4" fillId="0" borderId="0" xfId="0" applyNumberFormat="1" applyFont="1" applyFill="1" applyAlignment="1" applyProtection="1">
      <alignment horizontal="left"/>
      <protection hidden="1"/>
    </xf>
    <xf numFmtId="167" fontId="6" fillId="0" borderId="0" xfId="0" applyNumberFormat="1" applyFont="1" applyFill="1" applyBorder="1" applyAlignment="1" applyProtection="1">
      <alignment horizontal="center"/>
      <protection hidden="1"/>
    </xf>
    <xf numFmtId="167" fontId="6" fillId="0" borderId="0" xfId="0" applyNumberFormat="1" applyFont="1" applyFill="1" applyAlignment="1" applyProtection="1">
      <alignment horizontal="center"/>
      <protection hidden="1"/>
    </xf>
    <xf numFmtId="0" fontId="16" fillId="0" borderId="0" xfId="0" applyFont="1" applyFill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 wrapText="1"/>
      <protection hidden="1"/>
    </xf>
    <xf numFmtId="0" fontId="5" fillId="0" borderId="0" xfId="2" applyFont="1" applyFill="1" applyBorder="1" applyAlignment="1" applyProtection="1">
      <protection hidden="1"/>
    </xf>
    <xf numFmtId="0" fontId="7" fillId="0" borderId="0" xfId="0" applyFont="1" applyFill="1" applyAlignment="1" applyProtection="1">
      <alignment horizontal="center"/>
      <protection hidden="1"/>
    </xf>
    <xf numFmtId="164" fontId="7" fillId="0" borderId="0" xfId="1" applyFont="1" applyFill="1" applyBorder="1" applyAlignment="1" applyProtection="1">
      <alignment horizontal="center" textRotation="90" wrapText="1"/>
      <protection hidden="1"/>
    </xf>
    <xf numFmtId="164" fontId="5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167" fontId="17" fillId="0" borderId="0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1" xfId="0" applyFont="1" applyFill="1" applyBorder="1" applyProtection="1">
      <protection hidden="1"/>
    </xf>
    <xf numFmtId="0" fontId="7" fillId="0" borderId="1" xfId="0" applyFont="1" applyFill="1" applyBorder="1" applyAlignment="1" applyProtection="1">
      <alignment horizontal="center"/>
      <protection hidden="1"/>
    </xf>
    <xf numFmtId="0" fontId="5" fillId="0" borderId="1" xfId="2" applyFont="1" applyFill="1" applyBorder="1" applyAlignment="1" applyProtection="1">
      <protection hidden="1"/>
    </xf>
    <xf numFmtId="3" fontId="6" fillId="0" borderId="1" xfId="0" applyNumberFormat="1" applyFont="1" applyFill="1" applyBorder="1" applyAlignment="1" applyProtection="1">
      <alignment horizontal="center"/>
      <protection hidden="1"/>
    </xf>
    <xf numFmtId="167" fontId="6" fillId="0" borderId="1" xfId="0" applyNumberFormat="1" applyFont="1" applyFill="1" applyBorder="1" applyAlignment="1" applyProtection="1">
      <alignment horizontal="center"/>
      <protection hidden="1"/>
    </xf>
    <xf numFmtId="164" fontId="6" fillId="0" borderId="0" xfId="1" applyFont="1" applyFill="1" applyAlignment="1" applyProtection="1">
      <protection hidden="1"/>
    </xf>
    <xf numFmtId="164" fontId="5" fillId="0" borderId="0" xfId="1" applyFont="1" applyFill="1" applyProtection="1">
      <protection hidden="1"/>
    </xf>
    <xf numFmtId="168" fontId="6" fillId="0" borderId="0" xfId="0" applyNumberFormat="1" applyFont="1" applyFill="1" applyBorder="1" applyAlignment="1" applyProtection="1">
      <alignment horizontal="center"/>
      <protection hidden="1"/>
    </xf>
    <xf numFmtId="169" fontId="5" fillId="0" borderId="0" xfId="0" applyNumberFormat="1" applyFont="1" applyFill="1" applyProtection="1">
      <protection hidden="1"/>
    </xf>
    <xf numFmtId="170" fontId="5" fillId="0" borderId="0" xfId="0" applyNumberFormat="1" applyFont="1" applyFill="1" applyProtection="1">
      <protection hidden="1"/>
    </xf>
    <xf numFmtId="0" fontId="5" fillId="0" borderId="1" xfId="0" applyFont="1" applyFill="1" applyBorder="1" applyAlignment="1" applyProtection="1">
      <alignment horizontal="left"/>
      <protection hidden="1"/>
    </xf>
    <xf numFmtId="0" fontId="4" fillId="0" borderId="1" xfId="0" applyFont="1" applyFill="1" applyBorder="1" applyAlignment="1" applyProtection="1">
      <alignment horizontal="left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Alignment="1" applyProtection="1">
      <protection hidden="1"/>
    </xf>
    <xf numFmtId="164" fontId="4" fillId="0" borderId="0" xfId="1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Alignment="1" applyProtection="1">
      <alignment horizontal="left"/>
      <protection hidden="1"/>
    </xf>
    <xf numFmtId="164" fontId="5" fillId="0" borderId="0" xfId="1" applyFont="1" applyFill="1" applyBorder="1" applyProtection="1">
      <protection hidden="1"/>
    </xf>
    <xf numFmtId="164" fontId="5" fillId="0" borderId="1" xfId="1" applyFont="1" applyFill="1" applyBorder="1" applyAlignment="1" applyProtection="1">
      <protection hidden="1"/>
    </xf>
    <xf numFmtId="164" fontId="4" fillId="0" borderId="1" xfId="1" applyFont="1" applyFill="1" applyBorder="1" applyAlignment="1" applyProtection="1">
      <alignment horizontal="center"/>
      <protection hidden="1"/>
    </xf>
    <xf numFmtId="164" fontId="5" fillId="0" borderId="1" xfId="1" applyFont="1" applyFill="1" applyBorder="1" applyAlignment="1" applyProtection="1">
      <alignment horizontal="left"/>
      <protection hidden="1"/>
    </xf>
    <xf numFmtId="164" fontId="5" fillId="0" borderId="1" xfId="1" applyFont="1" applyFill="1" applyBorder="1" applyProtection="1">
      <protection hidden="1"/>
    </xf>
    <xf numFmtId="164" fontId="5" fillId="0" borderId="1" xfId="1" applyFont="1" applyFill="1" applyBorder="1" applyAlignment="1" applyProtection="1">
      <alignment horizontal="center"/>
      <protection hidden="1"/>
    </xf>
    <xf numFmtId="164" fontId="6" fillId="0" borderId="0" xfId="1" applyFont="1" applyFill="1" applyBorder="1" applyAlignment="1" applyProtection="1">
      <alignment horizontal="left"/>
      <protection hidden="1"/>
    </xf>
    <xf numFmtId="170" fontId="5" fillId="0" borderId="0" xfId="1" applyNumberFormat="1" applyFont="1" applyFill="1" applyAlignment="1" applyProtection="1">
      <alignment horizontal="center"/>
      <protection hidden="1"/>
    </xf>
    <xf numFmtId="164" fontId="5" fillId="0" borderId="0" xfId="1" applyFont="1" applyFill="1" applyAlignment="1" applyProtection="1">
      <protection hidden="1"/>
    </xf>
    <xf numFmtId="170" fontId="5" fillId="0" borderId="0" xfId="0" applyNumberFormat="1" applyFont="1" applyFill="1" applyAlignment="1" applyProtection="1">
      <alignment horizontal="center"/>
      <protection hidden="1"/>
    </xf>
    <xf numFmtId="0" fontId="4" fillId="0" borderId="0" xfId="0" applyFont="1" applyFill="1" applyBorder="1" applyProtection="1">
      <protection hidden="1"/>
    </xf>
    <xf numFmtId="164" fontId="5" fillId="0" borderId="0" xfId="3" applyFont="1" applyFill="1" applyAlignment="1" applyProtection="1">
      <alignment horizontal="left" wrapText="1"/>
      <protection hidden="1"/>
    </xf>
    <xf numFmtId="0" fontId="2" fillId="0" borderId="0" xfId="0" applyFont="1" applyFill="1" applyProtection="1">
      <protection hidden="1"/>
    </xf>
    <xf numFmtId="0" fontId="12" fillId="0" borderId="0" xfId="0" applyFont="1" applyFill="1" applyProtection="1">
      <protection hidden="1"/>
    </xf>
    <xf numFmtId="164" fontId="12" fillId="0" borderId="0" xfId="3" applyFont="1" applyFill="1" applyAlignment="1" applyProtection="1">
      <alignment horizontal="left" wrapText="1"/>
      <protection hidden="1"/>
    </xf>
    <xf numFmtId="0" fontId="12" fillId="0" borderId="0" xfId="0" applyFont="1" applyFill="1" applyAlignment="1" applyProtection="1">
      <alignment horizontal="center"/>
      <protection hidden="1"/>
    </xf>
    <xf numFmtId="171" fontId="12" fillId="0" borderId="0" xfId="0" applyNumberFormat="1" applyFont="1" applyFill="1" applyProtection="1">
      <protection hidden="1"/>
    </xf>
    <xf numFmtId="169" fontId="12" fillId="0" borderId="0" xfId="0" applyNumberFormat="1" applyFont="1" applyFill="1" applyProtection="1">
      <protection hidden="1"/>
    </xf>
    <xf numFmtId="169" fontId="4" fillId="0" borderId="0" xfId="0" applyNumberFormat="1" applyFont="1" applyFill="1" applyProtection="1">
      <protection hidden="1"/>
    </xf>
    <xf numFmtId="0" fontId="18" fillId="0" borderId="0" xfId="0" applyFont="1" applyFill="1" applyAlignment="1" applyProtection="1">
      <alignment horizontal="center"/>
      <protection hidden="1"/>
    </xf>
    <xf numFmtId="0" fontId="19" fillId="0" borderId="0" xfId="0" applyFont="1" applyFill="1" applyProtection="1">
      <protection hidden="1"/>
    </xf>
    <xf numFmtId="0" fontId="20" fillId="0" borderId="0" xfId="0" applyFont="1" applyFill="1" applyProtection="1">
      <protection hidden="1"/>
    </xf>
    <xf numFmtId="0" fontId="19" fillId="0" borderId="0" xfId="0" applyFont="1" applyFill="1" applyAlignment="1" applyProtection="1">
      <alignment horizontal="center"/>
      <protection hidden="1"/>
    </xf>
    <xf numFmtId="0" fontId="19" fillId="0" borderId="0" xfId="0" applyFont="1" applyFill="1" applyBorder="1" applyProtection="1">
      <protection hidden="1"/>
    </xf>
    <xf numFmtId="0" fontId="18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12" fillId="0" borderId="0" xfId="0" applyFont="1" applyFill="1" applyAlignment="1">
      <alignment horizontal="left" vertical="center" indent="6"/>
    </xf>
    <xf numFmtId="164" fontId="10" fillId="0" borderId="0" xfId="1" applyFont="1" applyFill="1" applyBorder="1" applyAlignment="1" applyProtection="1">
      <alignment horizontal="center" wrapText="1"/>
      <protection hidden="1"/>
    </xf>
    <xf numFmtId="0" fontId="5" fillId="0" borderId="0" xfId="0" applyFont="1" applyFill="1" applyAlignment="1">
      <alignment horizontal="center"/>
    </xf>
    <xf numFmtId="0" fontId="4" fillId="0" borderId="0" xfId="0" applyFont="1" applyFill="1"/>
    <xf numFmtId="0" fontId="12" fillId="0" borderId="0" xfId="0" applyFont="1" applyFill="1" applyAlignment="1">
      <alignment horizontal="left" vertical="center" indent="4"/>
    </xf>
    <xf numFmtId="0" fontId="12" fillId="0" borderId="0" xfId="0" applyFont="1" applyFill="1" applyAlignment="1">
      <alignment horizontal="left" vertical="center" indent="2"/>
    </xf>
    <xf numFmtId="0" fontId="12" fillId="0" borderId="0" xfId="0" applyFont="1" applyFill="1"/>
    <xf numFmtId="0" fontId="5" fillId="0" borderId="0" xfId="0" applyFont="1" applyFill="1" applyAlignment="1" applyProtection="1">
      <alignment horizontal="left" wrapText="1"/>
      <protection hidden="1"/>
    </xf>
    <xf numFmtId="166" fontId="6" fillId="0" borderId="0" xfId="0" applyNumberFormat="1" applyFont="1" applyFill="1" applyBorder="1" applyProtection="1">
      <protection hidden="1"/>
    </xf>
    <xf numFmtId="166" fontId="7" fillId="0" borderId="0" xfId="0" applyNumberFormat="1" applyFont="1" applyFill="1" applyBorder="1" applyProtection="1">
      <protection hidden="1"/>
    </xf>
    <xf numFmtId="164" fontId="4" fillId="0" borderId="0" xfId="1" applyFont="1" applyFill="1" applyBorder="1" applyAlignment="1" applyProtection="1">
      <alignment horizontal="center" wrapText="1"/>
      <protection hidden="1"/>
    </xf>
    <xf numFmtId="3" fontId="7" fillId="0" borderId="0" xfId="0" applyNumberFormat="1" applyFont="1" applyFill="1" applyProtection="1">
      <protection hidden="1"/>
    </xf>
    <xf numFmtId="3" fontId="6" fillId="0" borderId="0" xfId="0" applyNumberFormat="1" applyFont="1" applyFill="1" applyProtection="1">
      <protection hidden="1"/>
    </xf>
    <xf numFmtId="0" fontId="5" fillId="0" borderId="0" xfId="0" applyFont="1" applyFill="1" applyAlignment="1" applyProtection="1">
      <alignment wrapText="1"/>
      <protection hidden="1"/>
    </xf>
    <xf numFmtId="0" fontId="29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164" fontId="5" fillId="0" borderId="0" xfId="3" applyFont="1" applyFill="1" applyBorder="1" applyAlignment="1" applyProtection="1">
      <alignment horizontal="left" wrapText="1"/>
      <protection hidden="1"/>
    </xf>
    <xf numFmtId="0" fontId="5" fillId="0" borderId="0" xfId="0" applyFont="1" applyFill="1" applyAlignment="1" applyProtection="1">
      <alignment horizontal="left" vertical="center"/>
      <protection hidden="1"/>
    </xf>
    <xf numFmtId="164" fontId="5" fillId="0" borderId="0" xfId="1" applyFont="1" applyFill="1" applyBorder="1" applyAlignment="1" applyProtection="1">
      <alignment horizontal="left" vertical="center" wrapText="1"/>
      <protection hidden="1"/>
    </xf>
    <xf numFmtId="0" fontId="34" fillId="0" borderId="0" xfId="0" applyFont="1" applyFill="1" applyBorder="1" applyProtection="1">
      <protection hidden="1"/>
    </xf>
    <xf numFmtId="0" fontId="34" fillId="0" borderId="0" xfId="0" applyFont="1" applyFill="1" applyBorder="1" applyAlignment="1" applyProtection="1">
      <alignment horizontal="center"/>
      <protection hidden="1"/>
    </xf>
    <xf numFmtId="164" fontId="34" fillId="0" borderId="0" xfId="1" applyFont="1" applyFill="1" applyBorder="1" applyAlignment="1" applyProtection="1">
      <alignment horizontal="center"/>
      <protection hidden="1"/>
    </xf>
    <xf numFmtId="164" fontId="33" fillId="0" borderId="0" xfId="1" applyFont="1" applyFill="1" applyBorder="1" applyAlignment="1" applyProtection="1">
      <alignment horizontal="center"/>
      <protection hidden="1"/>
    </xf>
    <xf numFmtId="3" fontId="33" fillId="0" borderId="0" xfId="0" applyNumberFormat="1" applyFont="1" applyFill="1" applyBorder="1" applyAlignment="1" applyProtection="1">
      <alignment horizontal="center"/>
      <protection hidden="1"/>
    </xf>
    <xf numFmtId="0" fontId="33" fillId="0" borderId="0" xfId="0" applyFont="1" applyFill="1" applyBorder="1" applyProtection="1">
      <protection hidden="1"/>
    </xf>
    <xf numFmtId="0" fontId="33" fillId="0" borderId="0" xfId="0" applyFont="1" applyFill="1" applyBorder="1" applyAlignment="1" applyProtection="1">
      <alignment horizontal="center"/>
      <protection hidden="1"/>
    </xf>
    <xf numFmtId="164" fontId="33" fillId="0" borderId="0" xfId="1" applyFont="1" applyFill="1" applyBorder="1" applyAlignment="1" applyProtection="1">
      <alignment horizontal="center" wrapText="1"/>
      <protection hidden="1"/>
    </xf>
    <xf numFmtId="3" fontId="34" fillId="0" borderId="0" xfId="0" applyNumberFormat="1" applyFont="1" applyFill="1" applyBorder="1" applyAlignment="1" applyProtection="1">
      <alignment horizontal="center"/>
      <protection hidden="1"/>
    </xf>
    <xf numFmtId="0" fontId="34" fillId="0" borderId="0" xfId="0" applyFont="1" applyFill="1" applyBorder="1" applyAlignment="1" applyProtection="1">
      <alignment wrapText="1"/>
      <protection hidden="1"/>
    </xf>
    <xf numFmtId="0" fontId="34" fillId="0" borderId="0" xfId="0" applyFont="1" applyFill="1" applyBorder="1" applyAlignment="1">
      <alignment horizontal="left" vertical="center" indent="6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Border="1"/>
    <xf numFmtId="0" fontId="34" fillId="0" borderId="0" xfId="0" applyFont="1" applyFill="1" applyBorder="1" applyAlignment="1">
      <alignment horizontal="left" vertical="center" indent="4"/>
    </xf>
    <xf numFmtId="165" fontId="34" fillId="0" borderId="0" xfId="0" applyNumberFormat="1" applyFont="1" applyFill="1" applyBorder="1" applyAlignment="1" applyProtection="1">
      <alignment horizontal="left"/>
      <protection hidden="1"/>
    </xf>
    <xf numFmtId="166" fontId="33" fillId="0" borderId="0" xfId="0" applyNumberFormat="1" applyFont="1" applyFill="1" applyBorder="1" applyProtection="1">
      <protection hidden="1"/>
    </xf>
    <xf numFmtId="3" fontId="33" fillId="0" borderId="0" xfId="0" applyNumberFormat="1" applyFont="1" applyFill="1" applyBorder="1" applyProtection="1">
      <protection hidden="1"/>
    </xf>
    <xf numFmtId="167" fontId="33" fillId="0" borderId="0" xfId="0" applyNumberFormat="1" applyFont="1" applyFill="1" applyBorder="1" applyAlignment="1" applyProtection="1">
      <alignment horizontal="center"/>
      <protection hidden="1"/>
    </xf>
    <xf numFmtId="167" fontId="37" fillId="0" borderId="0" xfId="0" applyNumberFormat="1" applyFont="1" applyFill="1" applyBorder="1" applyAlignment="1" applyProtection="1">
      <alignment horizontal="center"/>
      <protection hidden="1"/>
    </xf>
    <xf numFmtId="169" fontId="34" fillId="0" borderId="0" xfId="0" applyNumberFormat="1" applyFont="1" applyFill="1" applyBorder="1" applyProtection="1">
      <protection hidden="1"/>
    </xf>
    <xf numFmtId="170" fontId="34" fillId="0" borderId="0" xfId="1" applyNumberFormat="1" applyFont="1" applyFill="1" applyBorder="1" applyAlignment="1" applyProtection="1">
      <alignment horizontal="center"/>
      <protection hidden="1"/>
    </xf>
    <xf numFmtId="170" fontId="34" fillId="0" borderId="0" xfId="0" applyNumberFormat="1" applyFont="1" applyFill="1" applyBorder="1" applyAlignment="1" applyProtection="1">
      <alignment horizontal="center"/>
      <protection hidden="1"/>
    </xf>
    <xf numFmtId="164" fontId="34" fillId="0" borderId="0" xfId="3" applyFont="1" applyFill="1" applyBorder="1" applyAlignment="1" applyProtection="1">
      <alignment horizontal="left" wrapText="1"/>
      <protection hidden="1"/>
    </xf>
    <xf numFmtId="171" fontId="34" fillId="0" borderId="0" xfId="0" applyNumberFormat="1" applyFont="1" applyFill="1" applyBorder="1" applyProtection="1">
      <protection hidden="1"/>
    </xf>
    <xf numFmtId="0" fontId="32" fillId="0" borderId="0" xfId="0" applyFont="1" applyFill="1" applyBorder="1" applyProtection="1">
      <protection hidden="1"/>
    </xf>
    <xf numFmtId="0" fontId="32" fillId="0" borderId="0" xfId="0" applyFont="1" applyFill="1" applyBorder="1" applyAlignment="1" applyProtection="1">
      <alignment horizontal="center"/>
      <protection hidden="1"/>
    </xf>
    <xf numFmtId="164" fontId="34" fillId="0" borderId="0" xfId="1" applyFont="1" applyFill="1" applyBorder="1" applyAlignment="1" applyProtection="1">
      <alignment horizontal="left" vertical="top" wrapText="1"/>
      <protection hidden="1"/>
    </xf>
    <xf numFmtId="14" fontId="33" fillId="0" borderId="0" xfId="1" applyNumberFormat="1" applyFont="1" applyFill="1" applyBorder="1" applyAlignment="1" applyProtection="1">
      <alignment vertical="top"/>
      <protection hidden="1"/>
    </xf>
    <xf numFmtId="0" fontId="34" fillId="0" borderId="0" xfId="0" applyFont="1" applyFill="1" applyBorder="1" applyAlignment="1" applyProtection="1">
      <alignment vertical="top"/>
      <protection hidden="1"/>
    </xf>
    <xf numFmtId="164" fontId="34" fillId="0" borderId="0" xfId="1" applyFont="1" applyFill="1" applyBorder="1" applyAlignment="1" applyProtection="1">
      <alignment horizontal="center" vertical="top"/>
      <protection hidden="1"/>
    </xf>
    <xf numFmtId="164" fontId="33" fillId="0" borderId="0" xfId="1" applyFont="1" applyFill="1" applyBorder="1" applyAlignment="1" applyProtection="1">
      <alignment horizontal="center" vertical="top"/>
      <protection hidden="1"/>
    </xf>
    <xf numFmtId="164" fontId="35" fillId="0" borderId="0" xfId="1" applyFont="1" applyFill="1" applyBorder="1" applyAlignment="1" applyProtection="1">
      <alignment horizontal="center" vertical="top"/>
      <protection hidden="1"/>
    </xf>
    <xf numFmtId="0" fontId="33" fillId="0" borderId="0" xfId="0" applyFont="1" applyFill="1" applyBorder="1" applyAlignment="1" applyProtection="1">
      <alignment vertical="top"/>
      <protection hidden="1"/>
    </xf>
    <xf numFmtId="164" fontId="33" fillId="0" borderId="0" xfId="1" applyFont="1" applyFill="1" applyBorder="1" applyAlignment="1" applyProtection="1">
      <alignment horizontal="center" vertical="top" textRotation="90" wrapText="1"/>
      <protection hidden="1"/>
    </xf>
    <xf numFmtId="164" fontId="33" fillId="0" borderId="0" xfId="1" applyFont="1" applyFill="1" applyBorder="1" applyAlignment="1" applyProtection="1">
      <alignment horizontal="center" vertical="top" wrapText="1"/>
      <protection hidden="1"/>
    </xf>
    <xf numFmtId="0" fontId="33" fillId="0" borderId="0" xfId="0" applyFont="1" applyFill="1" applyBorder="1" applyAlignment="1" applyProtection="1">
      <alignment horizontal="center" vertical="top"/>
      <protection hidden="1"/>
    </xf>
    <xf numFmtId="3" fontId="33" fillId="0" borderId="0" xfId="0" applyNumberFormat="1" applyFont="1" applyFill="1" applyBorder="1" applyAlignment="1" applyProtection="1">
      <alignment horizontal="center" vertical="top"/>
      <protection hidden="1"/>
    </xf>
    <xf numFmtId="0" fontId="34" fillId="0" borderId="0" xfId="0" applyFont="1" applyFill="1" applyBorder="1" applyAlignment="1" applyProtection="1">
      <alignment horizontal="center" vertical="top"/>
      <protection hidden="1"/>
    </xf>
    <xf numFmtId="3" fontId="34" fillId="0" borderId="0" xfId="0" applyNumberFormat="1" applyFont="1" applyFill="1" applyBorder="1" applyAlignment="1" applyProtection="1">
      <alignment horizontal="center" vertical="top"/>
      <protection hidden="1"/>
    </xf>
    <xf numFmtId="14" fontId="34" fillId="0" borderId="0" xfId="0" applyNumberFormat="1" applyFont="1" applyFill="1" applyBorder="1" applyAlignment="1" applyProtection="1">
      <alignment horizontal="left" vertical="top"/>
      <protection hidden="1"/>
    </xf>
    <xf numFmtId="14" fontId="34" fillId="0" borderId="0" xfId="0" applyNumberFormat="1" applyFont="1" applyFill="1" applyBorder="1" applyAlignment="1" applyProtection="1">
      <alignment vertical="top"/>
      <protection hidden="1"/>
    </xf>
    <xf numFmtId="0" fontId="34" fillId="0" borderId="0" xfId="0" applyFont="1" applyFill="1" applyBorder="1" applyAlignment="1" applyProtection="1">
      <alignment horizontal="left" vertical="top"/>
      <protection hidden="1"/>
    </xf>
    <xf numFmtId="14" fontId="34" fillId="0" borderId="0" xfId="2" applyNumberFormat="1" applyFont="1" applyFill="1" applyBorder="1" applyAlignment="1" applyProtection="1">
      <alignment vertical="top"/>
      <protection hidden="1"/>
    </xf>
    <xf numFmtId="14" fontId="34" fillId="0" borderId="0" xfId="0" applyNumberFormat="1" applyFont="1" applyFill="1" applyBorder="1" applyAlignment="1">
      <alignment vertical="top"/>
    </xf>
    <xf numFmtId="167" fontId="33" fillId="0" borderId="0" xfId="0" applyNumberFormat="1" applyFont="1" applyFill="1" applyBorder="1" applyAlignment="1" applyProtection="1">
      <alignment horizontal="center" vertical="top"/>
      <protection hidden="1"/>
    </xf>
    <xf numFmtId="0" fontId="36" fillId="0" borderId="0" xfId="0" applyFont="1" applyFill="1" applyBorder="1" applyAlignment="1" applyProtection="1">
      <alignment horizontal="center" vertical="top"/>
      <protection hidden="1"/>
    </xf>
    <xf numFmtId="0" fontId="34" fillId="0" borderId="0" xfId="0" applyFont="1" applyFill="1" applyBorder="1" applyAlignment="1">
      <alignment vertical="top"/>
    </xf>
    <xf numFmtId="164" fontId="34" fillId="0" borderId="0" xfId="1" applyFont="1" applyFill="1" applyBorder="1" applyAlignment="1" applyProtection="1">
      <alignment vertical="top"/>
      <protection hidden="1"/>
    </xf>
    <xf numFmtId="164" fontId="34" fillId="0" borderId="0" xfId="1" applyFont="1" applyFill="1" applyBorder="1" applyAlignment="1" applyProtection="1">
      <alignment horizontal="left" vertical="top"/>
      <protection hidden="1"/>
    </xf>
    <xf numFmtId="14" fontId="34" fillId="0" borderId="0" xfId="1" applyNumberFormat="1" applyFont="1" applyFill="1" applyBorder="1" applyAlignment="1" applyProtection="1">
      <alignment vertical="top"/>
      <protection hidden="1"/>
    </xf>
    <xf numFmtId="164" fontId="34" fillId="0" borderId="0" xfId="3" applyFont="1" applyFill="1" applyBorder="1" applyAlignment="1" applyProtection="1">
      <alignment horizontal="left" vertical="top" wrapText="1"/>
      <protection hidden="1"/>
    </xf>
    <xf numFmtId="14" fontId="38" fillId="0" borderId="0" xfId="0" applyNumberFormat="1" applyFont="1" applyBorder="1" applyAlignment="1">
      <alignment vertical="top"/>
    </xf>
    <xf numFmtId="14" fontId="34" fillId="0" borderId="0" xfId="3" applyNumberFormat="1" applyFont="1" applyFill="1" applyBorder="1" applyAlignment="1" applyProtection="1">
      <alignment horizontal="left" vertical="top" wrapText="1"/>
      <protection hidden="1"/>
    </xf>
    <xf numFmtId="14" fontId="32" fillId="0" borderId="0" xfId="0" applyNumberFormat="1" applyFont="1" applyFill="1" applyBorder="1" applyAlignment="1" applyProtection="1">
      <alignment vertical="top"/>
      <protection hidden="1"/>
    </xf>
    <xf numFmtId="0" fontId="32" fillId="0" borderId="0" xfId="0" applyFont="1" applyFill="1" applyBorder="1" applyAlignment="1" applyProtection="1">
      <alignment vertical="top"/>
      <protection hidden="1"/>
    </xf>
    <xf numFmtId="14" fontId="34" fillId="0" borderId="0" xfId="1" applyNumberFormat="1" applyFont="1" applyFill="1" applyBorder="1" applyAlignment="1" applyProtection="1">
      <alignment horizontal="left" vertical="top"/>
      <protection hidden="1"/>
    </xf>
    <xf numFmtId="14" fontId="34" fillId="0" borderId="0" xfId="1" applyNumberFormat="1" applyFont="1" applyFill="1" applyBorder="1" applyAlignment="1" applyProtection="1">
      <alignment horizontal="center" vertical="top" wrapText="1"/>
      <protection hidden="1"/>
    </xf>
    <xf numFmtId="14" fontId="34" fillId="0" borderId="0" xfId="0" applyNumberFormat="1" applyFont="1" applyFill="1" applyBorder="1" applyAlignment="1" applyProtection="1">
      <alignment horizontal="center" vertical="top"/>
      <protection hidden="1"/>
    </xf>
    <xf numFmtId="172" fontId="6" fillId="0" borderId="0" xfId="0" applyNumberFormat="1" applyFont="1" applyFill="1" applyBorder="1" applyAlignment="1" applyProtection="1">
      <alignment horizontal="center"/>
      <protection hidden="1"/>
    </xf>
    <xf numFmtId="172" fontId="6" fillId="0" borderId="0" xfId="0" applyNumberFormat="1" applyFont="1" applyFill="1" applyAlignment="1" applyProtection="1">
      <alignment horizontal="center"/>
      <protection hidden="1"/>
    </xf>
    <xf numFmtId="172" fontId="6" fillId="0" borderId="0" xfId="1" applyNumberFormat="1" applyFont="1" applyFill="1" applyAlignment="1" applyProtection="1">
      <alignment horizontal="center"/>
      <protection hidden="1"/>
    </xf>
    <xf numFmtId="172" fontId="6" fillId="0" borderId="0" xfId="1" applyNumberFormat="1" applyFont="1" applyFill="1" applyBorder="1" applyAlignment="1" applyProtection="1">
      <alignment horizontal="center"/>
      <protection hidden="1"/>
    </xf>
    <xf numFmtId="172" fontId="5" fillId="0" borderId="0" xfId="1" applyNumberFormat="1" applyFont="1" applyFill="1" applyBorder="1" applyAlignment="1" applyProtection="1">
      <alignment horizontal="center"/>
      <protection hidden="1"/>
    </xf>
    <xf numFmtId="172" fontId="5" fillId="0" borderId="0" xfId="0" applyNumberFormat="1" applyFont="1" applyFill="1" applyBorder="1" applyProtection="1">
      <protection hidden="1"/>
    </xf>
    <xf numFmtId="171" fontId="5" fillId="0" borderId="0" xfId="0" applyNumberFormat="1" applyFont="1" applyFill="1" applyAlignment="1" applyProtection="1">
      <alignment horizontal="center"/>
      <protection hidden="1"/>
    </xf>
    <xf numFmtId="171" fontId="6" fillId="0" borderId="0" xfId="0" applyNumberFormat="1" applyFont="1" applyFill="1" applyAlignment="1" applyProtection="1">
      <alignment horizontal="center"/>
      <protection hidden="1"/>
    </xf>
    <xf numFmtId="171" fontId="6" fillId="0" borderId="0" xfId="0" applyNumberFormat="1" applyFont="1" applyFill="1" applyBorder="1" applyAlignment="1" applyProtection="1">
      <alignment horizontal="center"/>
      <protection hidden="1"/>
    </xf>
    <xf numFmtId="171" fontId="6" fillId="0" borderId="0" xfId="0" applyNumberFormat="1" applyFont="1" applyFill="1" applyBorder="1" applyProtection="1">
      <protection hidden="1"/>
    </xf>
    <xf numFmtId="0" fontId="39" fillId="0" borderId="0" xfId="15"/>
    <xf numFmtId="1" fontId="39" fillId="0" borderId="0" xfId="15" applyNumberFormat="1"/>
    <xf numFmtId="0" fontId="40" fillId="3" borderId="2" xfId="15" applyFont="1" applyFill="1" applyBorder="1"/>
    <xf numFmtId="170" fontId="6" fillId="0" borderId="0" xfId="0" applyNumberFormat="1" applyFont="1" applyFill="1" applyBorder="1" applyAlignment="1" applyProtection="1">
      <alignment horizontal="center"/>
      <protection hidden="1"/>
    </xf>
    <xf numFmtId="169" fontId="5" fillId="0" borderId="0" xfId="0" applyNumberFormat="1" applyFont="1" applyFill="1" applyAlignment="1" applyProtection="1">
      <alignment horizontal="left" vertical="center" indent="6"/>
      <protection hidden="1"/>
    </xf>
    <xf numFmtId="0" fontId="12" fillId="0" borderId="0" xfId="0" applyFont="1" applyFill="1" applyAlignment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164" fontId="33" fillId="0" borderId="0" xfId="1" applyFont="1" applyFill="1" applyBorder="1" applyAlignment="1" applyProtection="1">
      <alignment horizontal="left" vertical="top"/>
      <protection hidden="1"/>
    </xf>
    <xf numFmtId="0" fontId="34" fillId="0" borderId="0" xfId="2" applyFont="1" applyFill="1" applyBorder="1" applyAlignment="1" applyProtection="1">
      <alignment horizontal="left" vertical="top"/>
      <protection hidden="1"/>
    </xf>
    <xf numFmtId="0" fontId="34" fillId="0" borderId="0" xfId="0" applyFont="1" applyFill="1" applyBorder="1" applyAlignment="1" applyProtection="1">
      <alignment horizontal="left" vertical="top" wrapText="1"/>
      <protection hidden="1"/>
    </xf>
    <xf numFmtId="0" fontId="34" fillId="0" borderId="0" xfId="0" applyFont="1" applyFill="1" applyBorder="1" applyAlignment="1">
      <alignment horizontal="left" vertical="top"/>
    </xf>
    <xf numFmtId="169" fontId="34" fillId="0" borderId="0" xfId="0" applyNumberFormat="1" applyFont="1" applyFill="1" applyBorder="1" applyAlignment="1" applyProtection="1">
      <alignment horizontal="left" vertical="top"/>
      <protection hidden="1"/>
    </xf>
    <xf numFmtId="170" fontId="34" fillId="0" borderId="0" xfId="0" applyNumberFormat="1" applyFont="1" applyFill="1" applyBorder="1" applyAlignment="1" applyProtection="1">
      <alignment horizontal="left" vertical="top"/>
      <protection hidden="1"/>
    </xf>
    <xf numFmtId="0" fontId="32" fillId="0" borderId="0" xfId="0" applyFont="1" applyFill="1" applyBorder="1" applyAlignment="1" applyProtection="1">
      <alignment horizontal="left" vertical="top"/>
      <protection hidden="1"/>
    </xf>
    <xf numFmtId="171" fontId="41" fillId="0" borderId="0" xfId="0" applyNumberFormat="1" applyFont="1" applyFill="1" applyAlignment="1" applyProtection="1">
      <alignment horizontal="center"/>
      <protection hidden="1"/>
    </xf>
    <xf numFmtId="171" fontId="19" fillId="0" borderId="0" xfId="0" applyNumberFormat="1" applyFont="1" applyFill="1" applyAlignment="1" applyProtection="1">
      <alignment horizontal="center"/>
      <protection hidden="1"/>
    </xf>
    <xf numFmtId="170" fontId="19" fillId="0" borderId="0" xfId="0" applyNumberFormat="1" applyFont="1" applyFill="1" applyAlignment="1" applyProtection="1">
      <alignment horizontal="center"/>
      <protection hidden="1"/>
    </xf>
    <xf numFmtId="171" fontId="41" fillId="0" borderId="0" xfId="1" applyNumberFormat="1" applyFont="1" applyFill="1" applyAlignment="1" applyProtection="1">
      <alignment horizontal="center"/>
      <protection hidden="1"/>
    </xf>
    <xf numFmtId="171" fontId="41" fillId="0" borderId="0" xfId="1" applyNumberFormat="1" applyFont="1" applyFill="1" applyBorder="1" applyAlignment="1" applyProtection="1">
      <alignment horizontal="center"/>
      <protection hidden="1"/>
    </xf>
    <xf numFmtId="171" fontId="41" fillId="0" borderId="0" xfId="0" applyNumberFormat="1" applyFont="1" applyFill="1" applyBorder="1" applyAlignment="1" applyProtection="1">
      <alignment horizontal="center"/>
      <protection hidden="1"/>
    </xf>
    <xf numFmtId="171" fontId="41" fillId="0" borderId="0" xfId="0" applyNumberFormat="1" applyFont="1" applyFill="1" applyBorder="1" applyProtection="1">
      <protection hidden="1"/>
    </xf>
    <xf numFmtId="171" fontId="18" fillId="0" borderId="0" xfId="0" applyNumberFormat="1" applyFont="1" applyFill="1" applyAlignment="1" applyProtection="1">
      <alignment horizontal="center"/>
      <protection hidden="1"/>
    </xf>
    <xf numFmtId="172" fontId="41" fillId="0" borderId="0" xfId="0" applyNumberFormat="1" applyFont="1" applyFill="1" applyBorder="1" applyAlignment="1" applyProtection="1">
      <alignment horizontal="center"/>
      <protection hidden="1"/>
    </xf>
    <xf numFmtId="172" fontId="41" fillId="0" borderId="0" xfId="0" applyNumberFormat="1" applyFont="1" applyFill="1" applyAlignment="1" applyProtection="1">
      <alignment horizontal="center"/>
      <protection hidden="1"/>
    </xf>
    <xf numFmtId="172" fontId="41" fillId="0" borderId="0" xfId="1" applyNumberFormat="1" applyFont="1" applyFill="1" applyAlignment="1" applyProtection="1">
      <alignment horizontal="center"/>
      <protection hidden="1"/>
    </xf>
    <xf numFmtId="172" fontId="41" fillId="0" borderId="0" xfId="1" applyNumberFormat="1" applyFont="1" applyFill="1" applyBorder="1" applyAlignment="1" applyProtection="1">
      <alignment horizontal="center"/>
      <protection hidden="1"/>
    </xf>
    <xf numFmtId="172" fontId="19" fillId="0" borderId="0" xfId="1" applyNumberFormat="1" applyFont="1" applyFill="1" applyBorder="1" applyAlignment="1" applyProtection="1">
      <alignment horizontal="center"/>
      <protection hidden="1"/>
    </xf>
    <xf numFmtId="172" fontId="19" fillId="0" borderId="0" xfId="0" applyNumberFormat="1" applyFont="1" applyFill="1" applyBorder="1" applyProtection="1">
      <protection hidden="1"/>
    </xf>
    <xf numFmtId="0" fontId="15" fillId="0" borderId="0" xfId="0" applyFont="1" applyFill="1" applyProtection="1">
      <protection hidden="1"/>
    </xf>
    <xf numFmtId="0" fontId="15" fillId="0" borderId="0" xfId="0" applyFont="1" applyFill="1" applyAlignment="1" applyProtection="1">
      <alignment vertical="center"/>
      <protection hidden="1"/>
    </xf>
    <xf numFmtId="170" fontId="6" fillId="0" borderId="0" xfId="16" applyNumberFormat="1" applyFont="1" applyAlignment="1" applyProtection="1">
      <alignment horizontal="center"/>
      <protection hidden="1"/>
    </xf>
    <xf numFmtId="0" fontId="5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8" fillId="4" borderId="0" xfId="0" applyFont="1" applyFill="1" applyProtection="1">
      <protection hidden="1"/>
    </xf>
    <xf numFmtId="0" fontId="0" fillId="4" borderId="0" xfId="0" applyFill="1"/>
    <xf numFmtId="8" fontId="5" fillId="4" borderId="0" xfId="0" applyNumberFormat="1" applyFont="1" applyFill="1" applyProtection="1">
      <protection hidden="1"/>
    </xf>
    <xf numFmtId="0" fontId="5" fillId="4" borderId="0" xfId="0" applyFont="1" applyFill="1" applyBorder="1" applyProtection="1">
      <protection hidden="1"/>
    </xf>
    <xf numFmtId="0" fontId="5" fillId="4" borderId="0" xfId="0" applyFont="1" applyFill="1" applyAlignment="1" applyProtection="1">
      <alignment horizontal="center"/>
      <protection hidden="1"/>
    </xf>
    <xf numFmtId="0" fontId="19" fillId="4" borderId="0" xfId="0" applyFont="1" applyFill="1" applyProtection="1">
      <protection hidden="1"/>
    </xf>
    <xf numFmtId="170" fontId="5" fillId="4" borderId="0" xfId="0" applyNumberFormat="1" applyFont="1" applyFill="1" applyProtection="1">
      <protection hidden="1"/>
    </xf>
    <xf numFmtId="170" fontId="0" fillId="4" borderId="0" xfId="0" applyNumberFormat="1" applyFill="1"/>
    <xf numFmtId="6" fontId="5" fillId="4" borderId="0" xfId="0" applyNumberFormat="1" applyFont="1" applyFill="1" applyAlignment="1" applyProtection="1">
      <alignment horizontal="center"/>
      <protection hidden="1"/>
    </xf>
    <xf numFmtId="171" fontId="5" fillId="4" borderId="0" xfId="0" applyNumberFormat="1" applyFont="1" applyFill="1" applyAlignment="1" applyProtection="1">
      <alignment horizontal="center"/>
      <protection hidden="1"/>
    </xf>
    <xf numFmtId="170" fontId="8" fillId="4" borderId="0" xfId="0" applyNumberFormat="1" applyFont="1" applyFill="1" applyProtection="1">
      <protection hidden="1"/>
    </xf>
    <xf numFmtId="0" fontId="5" fillId="0" borderId="0" xfId="0" applyFont="1" applyFill="1" applyAlignment="1" applyProtection="1">
      <alignment horizontal="left" vertical="top"/>
      <protection hidden="1"/>
    </xf>
    <xf numFmtId="0" fontId="4" fillId="0" borderId="0" xfId="0" applyFont="1" applyFill="1" applyAlignment="1" applyProtection="1">
      <alignment horizontal="center" vertical="top"/>
      <protection hidden="1"/>
    </xf>
    <xf numFmtId="164" fontId="5" fillId="0" borderId="0" xfId="1" applyFont="1" applyFill="1" applyBorder="1" applyAlignment="1" applyProtection="1">
      <alignment horizontal="left" vertical="top" wrapText="1"/>
      <protection hidden="1"/>
    </xf>
    <xf numFmtId="14" fontId="34" fillId="0" borderId="0" xfId="1" applyNumberFormat="1" applyFont="1" applyFill="1" applyBorder="1" applyAlignment="1" applyProtection="1">
      <alignment horizontal="left" vertical="top" wrapText="1"/>
      <protection hidden="1"/>
    </xf>
    <xf numFmtId="14" fontId="34" fillId="0" borderId="0" xfId="1" applyNumberFormat="1" applyFont="1" applyFill="1" applyBorder="1" applyAlignment="1" applyProtection="1">
      <alignment horizontal="left" vertical="top" wrapText="1" indent="1"/>
      <protection hidden="1"/>
    </xf>
    <xf numFmtId="0" fontId="15" fillId="0" borderId="1" xfId="0" applyFont="1" applyFill="1" applyBorder="1" applyAlignment="1" applyProtection="1">
      <alignment vertical="center"/>
      <protection hidden="1"/>
    </xf>
    <xf numFmtId="164" fontId="5" fillId="0" borderId="1" xfId="3" applyFont="1" applyFill="1" applyBorder="1" applyAlignment="1" applyProtection="1">
      <alignment horizontal="left" wrapText="1"/>
      <protection hidden="1"/>
    </xf>
    <xf numFmtId="0" fontId="2" fillId="0" borderId="1" xfId="0" applyFont="1" applyFill="1" applyBorder="1" applyProtection="1">
      <protection hidden="1"/>
    </xf>
    <xf numFmtId="0" fontId="12" fillId="0" borderId="1" xfId="0" applyFont="1" applyFill="1" applyBorder="1" applyProtection="1">
      <protection hidden="1"/>
    </xf>
    <xf numFmtId="164" fontId="6" fillId="0" borderId="0" xfId="3" applyFont="1" applyFill="1" applyAlignment="1" applyProtection="1">
      <alignment horizontal="left" wrapText="1"/>
      <protection hidden="1"/>
    </xf>
    <xf numFmtId="164" fontId="5" fillId="0" borderId="0" xfId="3" applyFont="1" applyFill="1" applyAlignment="1" applyProtection="1">
      <alignment horizontal="left"/>
      <protection hidden="1"/>
    </xf>
    <xf numFmtId="164" fontId="34" fillId="0" borderId="0" xfId="1" applyFont="1" applyFill="1" applyBorder="1" applyAlignment="1" applyProtection="1">
      <alignment horizontal="center" vertical="top" textRotation="90" wrapText="1"/>
      <protection hidden="1"/>
    </xf>
    <xf numFmtId="0" fontId="34" fillId="0" borderId="0" xfId="2" applyFont="1" applyFill="1" applyBorder="1" applyAlignment="1" applyProtection="1">
      <alignment horizontal="center" vertical="top"/>
      <protection hidden="1"/>
    </xf>
    <xf numFmtId="0" fontId="34" fillId="0" borderId="0" xfId="0" applyFont="1" applyFill="1" applyBorder="1" applyAlignment="1">
      <alignment horizontal="center" vertical="top"/>
    </xf>
    <xf numFmtId="164" fontId="34" fillId="0" borderId="0" xfId="3" applyFont="1" applyFill="1" applyBorder="1" applyAlignment="1" applyProtection="1">
      <alignment horizontal="center" vertical="top" wrapText="1"/>
      <protection hidden="1"/>
    </xf>
    <xf numFmtId="0" fontId="32" fillId="0" borderId="0" xfId="0" applyFont="1" applyFill="1" applyBorder="1" applyAlignment="1" applyProtection="1">
      <alignment horizontal="center" vertical="top"/>
      <protection hidden="1"/>
    </xf>
    <xf numFmtId="3" fontId="6" fillId="4" borderId="0" xfId="0" applyNumberFormat="1" applyFont="1" applyFill="1" applyProtection="1">
      <protection hidden="1"/>
    </xf>
    <xf numFmtId="0" fontId="4" fillId="0" borderId="0" xfId="2" applyFont="1" applyFill="1" applyAlignment="1" applyProtection="1">
      <alignment horizontal="center"/>
      <protection hidden="1"/>
    </xf>
    <xf numFmtId="171" fontId="5" fillId="0" borderId="0" xfId="0" applyNumberFormat="1" applyFont="1" applyFill="1" applyProtection="1">
      <protection hidden="1"/>
    </xf>
    <xf numFmtId="171" fontId="6" fillId="0" borderId="0" xfId="1" applyNumberFormat="1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 wrapText="1"/>
      <protection hidden="1"/>
    </xf>
    <xf numFmtId="167" fontId="5" fillId="0" borderId="0" xfId="0" applyNumberFormat="1" applyFont="1" applyFill="1" applyBorder="1" applyAlignment="1" applyProtection="1">
      <alignment horizontal="center"/>
      <protection hidden="1"/>
    </xf>
    <xf numFmtId="0" fontId="4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7" fillId="4" borderId="0" xfId="0" applyFont="1" applyFill="1" applyProtection="1">
      <protection hidden="1"/>
    </xf>
    <xf numFmtId="0" fontId="6" fillId="4" borderId="1" xfId="0" applyFont="1" applyFill="1" applyBorder="1" applyAlignment="1" applyProtection="1">
      <alignment horizontal="center"/>
      <protection hidden="1"/>
    </xf>
    <xf numFmtId="0" fontId="6" fillId="4" borderId="1" xfId="0" applyFont="1" applyFill="1" applyBorder="1" applyProtection="1">
      <protection hidden="1"/>
    </xf>
    <xf numFmtId="0" fontId="7" fillId="4" borderId="1" xfId="0" applyFont="1" applyFill="1" applyBorder="1" applyProtection="1">
      <protection hidden="1"/>
    </xf>
    <xf numFmtId="164" fontId="6" fillId="4" borderId="1" xfId="1" applyFont="1" applyFill="1" applyBorder="1" applyAlignment="1" applyProtection="1">
      <alignment horizontal="center"/>
      <protection hidden="1"/>
    </xf>
    <xf numFmtId="164" fontId="10" fillId="4" borderId="0" xfId="1" applyFont="1" applyFill="1" applyBorder="1" applyAlignment="1" applyProtection="1">
      <alignment horizontal="center" wrapText="1"/>
      <protection hidden="1"/>
    </xf>
    <xf numFmtId="3" fontId="5" fillId="4" borderId="0" xfId="0" applyNumberFormat="1" applyFont="1" applyFill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wrapText="1"/>
      <protection hidden="1"/>
    </xf>
    <xf numFmtId="3" fontId="4" fillId="4" borderId="0" xfId="0" applyNumberFormat="1" applyFont="1" applyFill="1" applyProtection="1">
      <protection hidden="1"/>
    </xf>
    <xf numFmtId="165" fontId="5" fillId="4" borderId="0" xfId="0" applyNumberFormat="1" applyFont="1" applyFill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/>
      <protection hidden="1"/>
    </xf>
    <xf numFmtId="164" fontId="6" fillId="4" borderId="0" xfId="1" applyFont="1" applyFill="1" applyBorder="1" applyAlignment="1" applyProtection="1">
      <alignment horizontal="center"/>
      <protection hidden="1"/>
    </xf>
    <xf numFmtId="167" fontId="5" fillId="4" borderId="0" xfId="0" applyNumberFormat="1" applyFont="1" applyFill="1" applyAlignment="1" applyProtection="1">
      <alignment horizontal="center"/>
      <protection hidden="1"/>
    </xf>
    <xf numFmtId="167" fontId="6" fillId="4" borderId="0" xfId="0" applyNumberFormat="1" applyFont="1" applyFill="1" applyAlignment="1" applyProtection="1">
      <alignment horizontal="center"/>
      <protection hidden="1"/>
    </xf>
    <xf numFmtId="0" fontId="6" fillId="4" borderId="0" xfId="0" applyFont="1" applyFill="1" applyBorder="1" applyProtection="1">
      <protection hidden="1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164" fontId="5" fillId="4" borderId="0" xfId="1" applyFont="1" applyFill="1" applyBorder="1" applyAlignment="1" applyProtection="1">
      <alignment horizontal="center"/>
      <protection hidden="1"/>
    </xf>
    <xf numFmtId="169" fontId="8" fillId="4" borderId="0" xfId="0" applyNumberFormat="1" applyFont="1" applyFill="1" applyAlignment="1" applyProtection="1">
      <alignment horizontal="center"/>
      <protection hidden="1"/>
    </xf>
    <xf numFmtId="164" fontId="5" fillId="4" borderId="0" xfId="1" applyFont="1" applyFill="1" applyAlignment="1" applyProtection="1">
      <alignment horizontal="center"/>
      <protection hidden="1"/>
    </xf>
    <xf numFmtId="166" fontId="5" fillId="4" borderId="0" xfId="0" applyNumberFormat="1" applyFont="1" applyFill="1" applyAlignment="1" applyProtection="1">
      <alignment horizontal="center"/>
      <protection hidden="1"/>
    </xf>
    <xf numFmtId="170" fontId="5" fillId="4" borderId="0" xfId="1" applyNumberFormat="1" applyFont="1" applyFill="1" applyAlignment="1" applyProtection="1">
      <alignment horizontal="center"/>
      <protection hidden="1"/>
    </xf>
    <xf numFmtId="170" fontId="5" fillId="4" borderId="0" xfId="0" applyNumberFormat="1" applyFont="1" applyFill="1" applyAlignment="1" applyProtection="1">
      <alignment horizontal="center"/>
      <protection hidden="1"/>
    </xf>
    <xf numFmtId="0" fontId="4" fillId="4" borderId="0" xfId="0" applyFont="1" applyFill="1" applyBorder="1" applyProtection="1"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167" fontId="5" fillId="4" borderId="0" xfId="0" applyNumberFormat="1" applyFont="1" applyFill="1" applyBorder="1" applyAlignment="1" applyProtection="1">
      <alignment horizontal="center"/>
      <protection hidden="1"/>
    </xf>
    <xf numFmtId="169" fontId="4" fillId="4" borderId="0" xfId="0" applyNumberFormat="1" applyFont="1" applyFill="1" applyProtection="1">
      <protection hidden="1"/>
    </xf>
    <xf numFmtId="0" fontId="19" fillId="4" borderId="0" xfId="0" applyFont="1" applyFill="1" applyAlignment="1" applyProtection="1">
      <alignment horizontal="center"/>
      <protection hidden="1"/>
    </xf>
    <xf numFmtId="0" fontId="19" fillId="4" borderId="0" xfId="0" applyFont="1" applyFill="1" applyBorder="1" applyProtection="1">
      <protection hidden="1"/>
    </xf>
    <xf numFmtId="0" fontId="18" fillId="4" borderId="0" xfId="0" applyFont="1" applyFill="1" applyProtection="1">
      <protection hidden="1"/>
    </xf>
    <xf numFmtId="164" fontId="6" fillId="0" borderId="1" xfId="1" applyFont="1" applyFill="1" applyBorder="1" applyAlignment="1" applyProtection="1">
      <alignment horizontal="center" wrapText="1"/>
      <protection hidden="1"/>
    </xf>
    <xf numFmtId="164" fontId="6" fillId="0" borderId="0" xfId="1" applyFont="1" applyFill="1" applyBorder="1" applyAlignment="1" applyProtection="1">
      <alignment horizontal="center" wrapText="1"/>
      <protection hidden="1"/>
    </xf>
    <xf numFmtId="165" fontId="5" fillId="0" borderId="0" xfId="0" applyNumberFormat="1" applyFont="1" applyFill="1" applyAlignment="1" applyProtection="1">
      <alignment horizontal="left"/>
      <protection hidden="1"/>
    </xf>
    <xf numFmtId="164" fontId="6" fillId="0" borderId="0" xfId="1" applyFont="1" applyFill="1" applyBorder="1" applyAlignment="1" applyProtection="1">
      <alignment horizontal="center" textRotation="90" wrapText="1"/>
      <protection hidden="1"/>
    </xf>
    <xf numFmtId="0" fontId="3" fillId="0" borderId="0" xfId="0" applyFont="1"/>
    <xf numFmtId="3" fontId="5" fillId="4" borderId="0" xfId="0" applyNumberFormat="1" applyFont="1" applyFill="1" applyProtection="1">
      <protection hidden="1"/>
    </xf>
    <xf numFmtId="171" fontId="5" fillId="4" borderId="0" xfId="0" applyNumberFormat="1" applyFont="1" applyFill="1" applyProtection="1">
      <protection hidden="1"/>
    </xf>
    <xf numFmtId="0" fontId="5" fillId="5" borderId="0" xfId="0" applyFont="1" applyFill="1" applyProtection="1">
      <protection hidden="1"/>
    </xf>
    <xf numFmtId="0" fontId="5" fillId="0" borderId="0" xfId="2" applyFont="1" applyFill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left"/>
      <protection hidden="1"/>
    </xf>
    <xf numFmtId="0" fontId="4" fillId="5" borderId="0" xfId="0" applyFont="1" applyFill="1" applyAlignment="1" applyProtection="1">
      <alignment horizontal="center"/>
      <protection hidden="1"/>
    </xf>
    <xf numFmtId="3" fontId="6" fillId="5" borderId="0" xfId="0" applyNumberFormat="1" applyFont="1" applyFill="1" applyAlignment="1" applyProtection="1">
      <alignment horizontal="center"/>
      <protection hidden="1"/>
    </xf>
    <xf numFmtId="0" fontId="5" fillId="5" borderId="0" xfId="2" applyFont="1" applyFill="1" applyAlignment="1" applyProtection="1">
      <protection hidden="1"/>
    </xf>
    <xf numFmtId="3" fontId="5" fillId="5" borderId="0" xfId="0" applyNumberFormat="1" applyFont="1" applyFill="1" applyAlignment="1" applyProtection="1">
      <alignment horizontal="center"/>
      <protection hidden="1"/>
    </xf>
    <xf numFmtId="0" fontId="4" fillId="5" borderId="0" xfId="0" applyFont="1" applyFill="1" applyAlignment="1" applyProtection="1">
      <alignment horizontal="left"/>
      <protection hidden="1"/>
    </xf>
    <xf numFmtId="171" fontId="6" fillId="5" borderId="0" xfId="0" applyNumberFormat="1" applyFont="1" applyFill="1" applyAlignment="1" applyProtection="1">
      <alignment horizontal="center"/>
      <protection hidden="1"/>
    </xf>
    <xf numFmtId="171" fontId="5" fillId="5" borderId="0" xfId="0" applyNumberFormat="1" applyFont="1" applyFill="1" applyAlignment="1" applyProtection="1">
      <alignment horizontal="center"/>
      <protection hidden="1"/>
    </xf>
    <xf numFmtId="171" fontId="4" fillId="0" borderId="0" xfId="0" applyNumberFormat="1" applyFont="1" applyFill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center"/>
      <protection hidden="1"/>
    </xf>
    <xf numFmtId="0" fontId="5" fillId="5" borderId="0" xfId="0" applyFont="1" applyFill="1" applyAlignment="1" applyProtection="1">
      <alignment horizontal="left" vertical="top"/>
      <protection hidden="1"/>
    </xf>
    <xf numFmtId="0" fontId="4" fillId="5" borderId="0" xfId="0" applyFont="1" applyFill="1" applyAlignment="1" applyProtection="1">
      <alignment horizontal="center" vertical="top"/>
      <protection hidden="1"/>
    </xf>
    <xf numFmtId="164" fontId="5" fillId="5" borderId="0" xfId="1" applyFont="1" applyFill="1" applyBorder="1" applyAlignment="1" applyProtection="1">
      <alignment horizontal="left" vertical="top" wrapText="1"/>
      <protection hidden="1"/>
    </xf>
    <xf numFmtId="0" fontId="6" fillId="5" borderId="0" xfId="0" applyFont="1" applyFill="1" applyProtection="1">
      <protection hidden="1"/>
    </xf>
    <xf numFmtId="171" fontId="6" fillId="5" borderId="0" xfId="0" applyNumberFormat="1" applyFont="1" applyFill="1" applyBorder="1" applyAlignment="1" applyProtection="1">
      <alignment horizontal="center"/>
      <protection hidden="1"/>
    </xf>
    <xf numFmtId="173" fontId="5" fillId="4" borderId="0" xfId="0" applyNumberFormat="1" applyFont="1" applyFill="1" applyProtection="1">
      <protection hidden="1"/>
    </xf>
    <xf numFmtId="170" fontId="6" fillId="0" borderId="0" xfId="16" applyNumberFormat="1" applyFont="1" applyFill="1" applyAlignment="1" applyProtection="1">
      <alignment horizontal="center"/>
      <protection hidden="1"/>
    </xf>
    <xf numFmtId="3" fontId="5" fillId="0" borderId="0" xfId="0" applyNumberFormat="1" applyFont="1" applyFill="1" applyBorder="1" applyAlignment="1" applyProtection="1">
      <alignment horizontal="center"/>
      <protection hidden="1"/>
    </xf>
    <xf numFmtId="170" fontId="5" fillId="0" borderId="0" xfId="0" applyNumberFormat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2" fillId="0" borderId="0" xfId="0" applyFont="1" applyFill="1" applyBorder="1" applyProtection="1">
      <protection hidden="1"/>
    </xf>
    <xf numFmtId="0" fontId="12" fillId="0" borderId="0" xfId="0" applyFont="1" applyFill="1" applyBorder="1" applyProtection="1">
      <protection hidden="1"/>
    </xf>
    <xf numFmtId="164" fontId="5" fillId="0" borderId="1" xfId="3" applyFont="1" applyFill="1" applyBorder="1" applyAlignment="1" applyProtection="1">
      <alignment horizontal="left"/>
      <protection hidden="1"/>
    </xf>
    <xf numFmtId="169" fontId="12" fillId="0" borderId="1" xfId="0" applyNumberFormat="1" applyFont="1" applyFill="1" applyBorder="1" applyProtection="1">
      <protection hidden="1"/>
    </xf>
    <xf numFmtId="164" fontId="12" fillId="0" borderId="1" xfId="3" applyFont="1" applyFill="1" applyBorder="1" applyAlignment="1" applyProtection="1">
      <alignment horizontal="left" wrapText="1"/>
      <protection hidden="1"/>
    </xf>
    <xf numFmtId="0" fontId="5" fillId="0" borderId="1" xfId="0" applyFont="1" applyFill="1" applyBorder="1" applyAlignment="1" applyProtection="1">
      <alignment horizontal="center"/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0" fontId="5" fillId="0" borderId="0" xfId="0" applyFont="1"/>
    <xf numFmtId="164" fontId="6" fillId="0" borderId="0" xfId="3" applyFont="1" applyFill="1" applyBorder="1" applyAlignment="1" applyProtection="1">
      <alignment horizontal="left"/>
      <protection hidden="1"/>
    </xf>
    <xf numFmtId="171" fontId="5" fillId="0" borderId="0" xfId="0" applyNumberFormat="1" applyFont="1" applyFill="1" applyBorder="1" applyProtection="1">
      <protection hidden="1"/>
    </xf>
    <xf numFmtId="0" fontId="5" fillId="0" borderId="1" xfId="0" applyFont="1" applyBorder="1"/>
    <xf numFmtId="169" fontId="5" fillId="0" borderId="1" xfId="0" applyNumberFormat="1" applyFont="1" applyFill="1" applyBorder="1" applyProtection="1">
      <protection hidden="1"/>
    </xf>
    <xf numFmtId="0" fontId="44" fillId="0" borderId="0" xfId="0" applyFont="1"/>
    <xf numFmtId="0" fontId="5" fillId="0" borderId="0" xfId="0" applyFont="1" applyProtection="1">
      <protection hidden="1"/>
    </xf>
    <xf numFmtId="49" fontId="5" fillId="0" borderId="0" xfId="0" applyNumberFormat="1" applyFont="1" applyAlignment="1" applyProtection="1">
      <alignment horizontal="left"/>
      <protection hidden="1"/>
    </xf>
    <xf numFmtId="49" fontId="5" fillId="0" borderId="0" xfId="0" applyNumberFormat="1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left"/>
      <protection hidden="1"/>
    </xf>
    <xf numFmtId="49" fontId="5" fillId="0" borderId="0" xfId="0" applyNumberFormat="1" applyFont="1" applyAlignment="1" applyProtection="1">
      <alignment horizontal="center"/>
      <protection hidden="1"/>
    </xf>
    <xf numFmtId="0" fontId="44" fillId="0" borderId="0" xfId="0" applyFont="1" applyAlignment="1">
      <alignment horizontal="left"/>
    </xf>
    <xf numFmtId="8" fontId="5" fillId="5" borderId="0" xfId="0" applyNumberFormat="1" applyFont="1" applyFill="1" applyAlignment="1" applyProtection="1">
      <alignment horizontal="center"/>
      <protection hidden="1"/>
    </xf>
    <xf numFmtId="170" fontId="5" fillId="5" borderId="0" xfId="0" applyNumberFormat="1" applyFont="1" applyFill="1" applyProtection="1">
      <protection hidden="1"/>
    </xf>
    <xf numFmtId="171" fontId="5" fillId="5" borderId="0" xfId="0" applyNumberFormat="1" applyFont="1" applyFill="1" applyProtection="1">
      <protection hidden="1"/>
    </xf>
    <xf numFmtId="169" fontId="6" fillId="0" borderId="0" xfId="0" applyNumberFormat="1" applyFont="1" applyFill="1" applyProtection="1">
      <protection hidden="1"/>
    </xf>
    <xf numFmtId="169" fontId="5" fillId="4" borderId="0" xfId="0" applyNumberFormat="1" applyFont="1" applyFill="1" applyProtection="1">
      <protection hidden="1"/>
    </xf>
    <xf numFmtId="170" fontId="5" fillId="0" borderId="0" xfId="16" applyNumberFormat="1" applyFont="1" applyFill="1" applyAlignment="1" applyProtection="1">
      <alignment horizontal="center"/>
      <protection hidden="1"/>
    </xf>
    <xf numFmtId="171" fontId="5" fillId="0" borderId="0" xfId="0" applyNumberFormat="1" applyFont="1" applyFill="1" applyBorder="1" applyAlignment="1" applyProtection="1">
      <alignment horizontal="center"/>
      <protection hidden="1"/>
    </xf>
    <xf numFmtId="170" fontId="5" fillId="0" borderId="0" xfId="0" applyNumberFormat="1" applyFont="1" applyFill="1" applyBorder="1" applyAlignment="1" applyProtection="1">
      <alignment horizontal="right"/>
      <protection hidden="1"/>
    </xf>
    <xf numFmtId="170" fontId="5" fillId="0" borderId="0" xfId="0" applyNumberFormat="1" applyFont="1" applyFill="1" applyAlignment="1" applyProtection="1">
      <alignment horizontal="right"/>
      <protection hidden="1"/>
    </xf>
    <xf numFmtId="0" fontId="5" fillId="6" borderId="0" xfId="0" applyFont="1" applyFill="1" applyAlignment="1" applyProtection="1">
      <alignment horizontal="center"/>
      <protection hidden="1"/>
    </xf>
    <xf numFmtId="9" fontId="5" fillId="6" borderId="0" xfId="0" applyNumberFormat="1" applyFont="1" applyFill="1" applyAlignment="1" applyProtection="1">
      <alignment horizontal="center"/>
      <protection hidden="1"/>
    </xf>
    <xf numFmtId="0" fontId="5" fillId="6" borderId="0" xfId="0" applyFont="1" applyFill="1" applyProtection="1">
      <protection hidden="1"/>
    </xf>
    <xf numFmtId="0" fontId="6" fillId="6" borderId="1" xfId="0" applyFont="1" applyFill="1" applyBorder="1" applyAlignment="1" applyProtection="1">
      <alignment horizontal="center"/>
      <protection hidden="1"/>
    </xf>
    <xf numFmtId="0" fontId="6" fillId="6" borderId="1" xfId="0" applyFont="1" applyFill="1" applyBorder="1" applyProtection="1">
      <protection hidden="1"/>
    </xf>
    <xf numFmtId="164" fontId="6" fillId="6" borderId="1" xfId="1" applyFont="1" applyFill="1" applyBorder="1" applyAlignment="1" applyProtection="1">
      <alignment horizontal="center"/>
      <protection hidden="1"/>
    </xf>
    <xf numFmtId="3" fontId="5" fillId="6" borderId="0" xfId="0" applyNumberFormat="1" applyFont="1" applyFill="1" applyAlignment="1" applyProtection="1">
      <alignment horizontal="center"/>
      <protection hidden="1"/>
    </xf>
    <xf numFmtId="3" fontId="5" fillId="6" borderId="0" xfId="0" applyNumberFormat="1" applyFont="1" applyFill="1" applyProtection="1">
      <protection hidden="1"/>
    </xf>
    <xf numFmtId="171" fontId="5" fillId="6" borderId="0" xfId="0" applyNumberFormat="1" applyFont="1" applyFill="1" applyProtection="1">
      <protection hidden="1"/>
    </xf>
    <xf numFmtId="0" fontId="6" fillId="6" borderId="0" xfId="0" applyFont="1" applyFill="1" applyProtection="1">
      <protection hidden="1"/>
    </xf>
    <xf numFmtId="0" fontId="6" fillId="6" borderId="0" xfId="0" applyFont="1" applyFill="1" applyAlignment="1" applyProtection="1">
      <alignment horizontal="center"/>
      <protection hidden="1"/>
    </xf>
    <xf numFmtId="0" fontId="5" fillId="6" borderId="0" xfId="0" applyFont="1" applyFill="1" applyAlignment="1">
      <alignment horizontal="center"/>
    </xf>
    <xf numFmtId="0" fontId="5" fillId="6" borderId="0" xfId="0" applyFont="1" applyFill="1"/>
    <xf numFmtId="170" fontId="5" fillId="6" borderId="0" xfId="0" applyNumberFormat="1" applyFont="1" applyFill="1" applyProtection="1">
      <protection hidden="1"/>
    </xf>
    <xf numFmtId="0" fontId="5" fillId="6" borderId="0" xfId="0" applyFont="1" applyFill="1" applyBorder="1" applyAlignment="1" applyProtection="1">
      <alignment horizontal="center"/>
      <protection hidden="1"/>
    </xf>
    <xf numFmtId="0" fontId="5" fillId="6" borderId="0" xfId="0" applyFont="1" applyFill="1" applyBorder="1" applyProtection="1">
      <protection hidden="1"/>
    </xf>
    <xf numFmtId="0" fontId="5" fillId="6" borderId="0" xfId="0" applyFont="1" applyFill="1" applyAlignment="1" applyProtection="1">
      <alignment horizontal="left"/>
      <protection hidden="1"/>
    </xf>
    <xf numFmtId="8" fontId="5" fillId="6" borderId="0" xfId="0" applyNumberFormat="1" applyFont="1" applyFill="1" applyAlignment="1" applyProtection="1">
      <alignment horizontal="center"/>
      <protection hidden="1"/>
    </xf>
    <xf numFmtId="0" fontId="19" fillId="6" borderId="0" xfId="0" applyFont="1" applyFill="1" applyAlignment="1" applyProtection="1">
      <alignment horizontal="center"/>
      <protection hidden="1"/>
    </xf>
    <xf numFmtId="0" fontId="19" fillId="6" borderId="0" xfId="0" applyFont="1" applyFill="1" applyProtection="1">
      <protection hidden="1"/>
    </xf>
    <xf numFmtId="169" fontId="5" fillId="6" borderId="0" xfId="0" applyNumberFormat="1" applyFont="1" applyFill="1" applyProtection="1">
      <protection hidden="1"/>
    </xf>
    <xf numFmtId="0" fontId="6" fillId="4" borderId="3" xfId="0" applyFont="1" applyFill="1" applyBorder="1" applyProtection="1">
      <protection hidden="1"/>
    </xf>
    <xf numFmtId="164" fontId="6" fillId="4" borderId="3" xfId="0" applyNumberFormat="1" applyFont="1" applyFill="1" applyBorder="1" applyProtection="1">
      <protection hidden="1"/>
    </xf>
    <xf numFmtId="3" fontId="6" fillId="4" borderId="3" xfId="0" applyNumberFormat="1" applyFont="1" applyFill="1" applyBorder="1" applyProtection="1">
      <protection hidden="1"/>
    </xf>
    <xf numFmtId="164" fontId="6" fillId="4" borderId="3" xfId="0" applyNumberFormat="1" applyFont="1" applyFill="1" applyBorder="1" applyAlignment="1" applyProtection="1">
      <alignment horizontal="center"/>
      <protection hidden="1"/>
    </xf>
    <xf numFmtId="164" fontId="5" fillId="4" borderId="0" xfId="0" applyNumberFormat="1" applyFont="1" applyFill="1" applyProtection="1">
      <protection hidden="1"/>
    </xf>
    <xf numFmtId="164" fontId="6" fillId="4" borderId="0" xfId="0" applyNumberFormat="1" applyFont="1" applyFill="1" applyBorder="1" applyProtection="1">
      <protection hidden="1"/>
    </xf>
    <xf numFmtId="3" fontId="6" fillId="4" borderId="0" xfId="0" applyNumberFormat="1" applyFont="1" applyFill="1" applyBorder="1" applyProtection="1">
      <protection hidden="1"/>
    </xf>
    <xf numFmtId="164" fontId="6" fillId="4" borderId="0" xfId="0" applyNumberFormat="1" applyFont="1" applyFill="1" applyBorder="1" applyAlignment="1" applyProtection="1">
      <alignment horizontal="center"/>
      <protection hidden="1"/>
    </xf>
    <xf numFmtId="164" fontId="5" fillId="4" borderId="0" xfId="0" applyNumberFormat="1" applyFont="1" applyFill="1" applyBorder="1" applyProtection="1">
      <protection hidden="1"/>
    </xf>
    <xf numFmtId="3" fontId="5" fillId="4" borderId="0" xfId="0" applyNumberFormat="1" applyFont="1" applyFill="1" applyBorder="1" applyProtection="1">
      <protection hidden="1"/>
    </xf>
    <xf numFmtId="170" fontId="5" fillId="4" borderId="0" xfId="0" applyNumberFormat="1" applyFont="1" applyFill="1" applyBorder="1" applyAlignment="1" applyProtection="1">
      <alignment horizontal="center"/>
      <protection hidden="1"/>
    </xf>
    <xf numFmtId="170" fontId="5" fillId="4" borderId="0" xfId="0" applyNumberFormat="1" applyFont="1" applyFill="1" applyBorder="1" applyProtection="1">
      <protection hidden="1"/>
    </xf>
    <xf numFmtId="174" fontId="5" fillId="6" borderId="0" xfId="0" applyNumberFormat="1" applyFont="1" applyFill="1" applyAlignment="1" applyProtection="1">
      <alignment horizontal="center"/>
      <protection hidden="1"/>
    </xf>
    <xf numFmtId="10" fontId="5" fillId="6" borderId="0" xfId="0" applyNumberFormat="1" applyFont="1" applyFill="1" applyAlignment="1" applyProtection="1">
      <alignment horizontal="center"/>
      <protection hidden="1"/>
    </xf>
    <xf numFmtId="0" fontId="3" fillId="6" borderId="0" xfId="0" applyFont="1" applyFill="1" applyAlignment="1">
      <alignment horizontal="center"/>
    </xf>
    <xf numFmtId="0" fontId="3" fillId="6" borderId="0" xfId="0" applyFont="1" applyFill="1"/>
    <xf numFmtId="0" fontId="46" fillId="6" borderId="0" xfId="0" applyFont="1" applyFill="1" applyAlignment="1" applyProtection="1">
      <alignment horizontal="center"/>
      <protection hidden="1"/>
    </xf>
    <xf numFmtId="0" fontId="46" fillId="6" borderId="0" xfId="0" applyFont="1" applyFill="1" applyAlignment="1" applyProtection="1">
      <alignment horizontal="left"/>
      <protection hidden="1"/>
    </xf>
    <xf numFmtId="0" fontId="46" fillId="6" borderId="0" xfId="0" applyFont="1" applyFill="1" applyProtection="1">
      <protection hidden="1"/>
    </xf>
    <xf numFmtId="0" fontId="47" fillId="6" borderId="0" xfId="0" applyFont="1" applyFill="1" applyAlignment="1" applyProtection="1">
      <alignment horizontal="center"/>
      <protection hidden="1"/>
    </xf>
    <xf numFmtId="0" fontId="47" fillId="6" borderId="0" xfId="0" applyFont="1" applyFill="1" applyProtection="1">
      <protection hidden="1"/>
    </xf>
    <xf numFmtId="169" fontId="4" fillId="6" borderId="0" xfId="0" applyNumberFormat="1" applyFont="1" applyFill="1" applyProtection="1">
      <protection hidden="1"/>
    </xf>
    <xf numFmtId="0" fontId="4" fillId="6" borderId="0" xfId="0" applyFont="1" applyFill="1" applyProtection="1">
      <protection hidden="1"/>
    </xf>
    <xf numFmtId="0" fontId="5" fillId="0" borderId="0" xfId="0" applyFont="1" applyBorder="1" applyAlignment="1">
      <alignment horizontal="left"/>
    </xf>
    <xf numFmtId="167" fontId="5" fillId="0" borderId="0" xfId="0" applyNumberFormat="1" applyFont="1" applyFill="1" applyBorder="1" applyAlignment="1" applyProtection="1">
      <alignment horizontal="left"/>
      <protection hidden="1"/>
    </xf>
    <xf numFmtId="170" fontId="5" fillId="4" borderId="0" xfId="0" applyNumberFormat="1" applyFont="1" applyFill="1" applyBorder="1" applyAlignment="1" applyProtection="1">
      <alignment horizontal="left"/>
      <protection hidden="1"/>
    </xf>
    <xf numFmtId="171" fontId="5" fillId="7" borderId="0" xfId="0" applyNumberFormat="1" applyFont="1" applyFill="1" applyProtection="1">
      <protection hidden="1"/>
    </xf>
    <xf numFmtId="165" fontId="48" fillId="5" borderId="0" xfId="0" applyNumberFormat="1" applyFont="1" applyFill="1" applyBorder="1" applyAlignment="1">
      <alignment horizontal="center" vertical="center" wrapText="1"/>
    </xf>
    <xf numFmtId="0" fontId="5" fillId="6" borderId="0" xfId="2" applyFont="1" applyFill="1" applyAlignment="1" applyProtection="1">
      <protection hidden="1"/>
    </xf>
    <xf numFmtId="0" fontId="5" fillId="4" borderId="0" xfId="2" applyFont="1" applyFill="1" applyAlignment="1" applyProtection="1">
      <protection hidden="1"/>
    </xf>
    <xf numFmtId="3" fontId="5" fillId="4" borderId="0" xfId="0" applyNumberFormat="1" applyFont="1" applyFill="1" applyAlignment="1" applyProtection="1">
      <alignment horizontal="left"/>
      <protection hidden="1"/>
    </xf>
    <xf numFmtId="0" fontId="5" fillId="4" borderId="0" xfId="0" applyFont="1" applyFill="1" applyAlignment="1" applyProtection="1">
      <alignment horizontal="left"/>
      <protection hidden="1"/>
    </xf>
    <xf numFmtId="6" fontId="48" fillId="6" borderId="0" xfId="0" applyNumberFormat="1" applyFont="1" applyFill="1" applyBorder="1" applyAlignment="1">
      <alignment horizontal="center" vertical="center" wrapText="1"/>
    </xf>
    <xf numFmtId="164" fontId="34" fillId="0" borderId="0" xfId="1" applyFont="1" applyFill="1" applyBorder="1" applyAlignment="1" applyProtection="1">
      <alignment horizontal="center" vertical="top" wrapText="1"/>
      <protection hidden="1"/>
    </xf>
    <xf numFmtId="171" fontId="5" fillId="8" borderId="0" xfId="0" applyNumberFormat="1" applyFont="1" applyFill="1" applyProtection="1">
      <protection hidden="1"/>
    </xf>
    <xf numFmtId="3" fontId="5" fillId="4" borderId="0" xfId="0" applyNumberFormat="1" applyFont="1" applyFill="1" applyBorder="1" applyAlignment="1" applyProtection="1">
      <alignment horizontal="left"/>
      <protection hidden="1"/>
    </xf>
    <xf numFmtId="3" fontId="5" fillId="6" borderId="0" xfId="0" applyNumberFormat="1" applyFont="1" applyFill="1" applyAlignment="1" applyProtection="1">
      <alignment horizontal="left"/>
      <protection hidden="1"/>
    </xf>
    <xf numFmtId="170" fontId="5" fillId="8" borderId="0" xfId="0" applyNumberFormat="1" applyFont="1" applyFill="1" applyProtection="1">
      <protection hidden="1"/>
    </xf>
    <xf numFmtId="169" fontId="5" fillId="0" borderId="0" xfId="0" applyNumberFormat="1" applyFont="1" applyFill="1" applyBorder="1" applyProtection="1">
      <protection hidden="1"/>
    </xf>
    <xf numFmtId="0" fontId="0" fillId="6" borderId="0" xfId="0" applyFill="1"/>
    <xf numFmtId="0" fontId="5" fillId="9" borderId="0" xfId="0" applyFont="1" applyFill="1" applyProtection="1">
      <protection hidden="1"/>
    </xf>
    <xf numFmtId="170" fontId="5" fillId="9" borderId="0" xfId="0" applyNumberFormat="1" applyFont="1" applyFill="1" applyProtection="1">
      <protection hidden="1"/>
    </xf>
    <xf numFmtId="169" fontId="5" fillId="6" borderId="0" xfId="0" applyNumberFormat="1" applyFont="1" applyFill="1" applyAlignment="1" applyProtection="1">
      <alignment horizontal="center"/>
      <protection hidden="1"/>
    </xf>
    <xf numFmtId="171" fontId="5" fillId="6" borderId="0" xfId="0" applyNumberFormat="1" applyFont="1" applyFill="1" applyAlignment="1" applyProtection="1">
      <alignment horizontal="center"/>
      <protection hidden="1"/>
    </xf>
    <xf numFmtId="170" fontId="5" fillId="6" borderId="0" xfId="0" applyNumberFormat="1" applyFont="1" applyFill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6" fillId="4" borderId="3" xfId="0" applyFont="1" applyFill="1" applyBorder="1" applyAlignment="1" applyProtection="1">
      <alignment horizontal="center"/>
      <protection hidden="1"/>
    </xf>
    <xf numFmtId="0" fontId="0" fillId="4" borderId="0" xfId="0" applyFill="1" applyAlignment="1">
      <alignment horizontal="center"/>
    </xf>
    <xf numFmtId="0" fontId="49" fillId="0" borderId="0" xfId="0" applyFont="1"/>
    <xf numFmtId="171" fontId="5" fillId="10" borderId="0" xfId="0" applyNumberFormat="1" applyFont="1" applyFill="1" applyProtection="1">
      <protection hidden="1"/>
    </xf>
    <xf numFmtId="171" fontId="5" fillId="10" borderId="0" xfId="0" applyNumberFormat="1" applyFont="1" applyFill="1" applyAlignment="1" applyProtection="1">
      <alignment horizontal="center"/>
      <protection hidden="1"/>
    </xf>
    <xf numFmtId="171" fontId="5" fillId="11" borderId="0" xfId="0" applyNumberFormat="1" applyFont="1" applyFill="1" applyProtection="1">
      <protection hidden="1"/>
    </xf>
    <xf numFmtId="171" fontId="5" fillId="11" borderId="0" xfId="0" applyNumberFormat="1" applyFont="1" applyFill="1" applyAlignment="1" applyProtection="1">
      <alignment horizontal="center"/>
      <protection hidden="1"/>
    </xf>
    <xf numFmtId="0" fontId="0" fillId="0" borderId="0" xfId="0" applyFill="1"/>
  </cellXfs>
  <cellStyles count="17">
    <cellStyle name="Currency 2" xfId="4" xr:uid="{00000000-0005-0000-0000-000000000000}"/>
    <cellStyle name="delete old" xfId="5" xr:uid="{00000000-0005-0000-0000-000001000000}"/>
    <cellStyle name="Normal" xfId="0" builtinId="0"/>
    <cellStyle name="Normal 2" xfId="6" xr:uid="{00000000-0005-0000-0000-000003000000}"/>
    <cellStyle name="Normal 3" xfId="7" xr:uid="{00000000-0005-0000-0000-000004000000}"/>
    <cellStyle name="Normal 4" xfId="15" xr:uid="{482F891B-0041-46F8-B726-985C1386D3C8}"/>
    <cellStyle name="Normal_1998SalOrd" xfId="1" xr:uid="{00000000-0005-0000-0000-000005000000}"/>
    <cellStyle name="Normal_CELORD01" xfId="16" xr:uid="{5AB597BE-DB93-4257-8509-2F119853D61A}"/>
    <cellStyle name="Normal_SALORD2001-2003CLB" xfId="3" xr:uid="{00000000-0005-0000-0000-000006000000}"/>
    <cellStyle name="Ordinance type" xfId="8" xr:uid="{00000000-0005-0000-0000-000007000000}"/>
    <cellStyle name="Percent 2" xfId="9" xr:uid="{00000000-0005-0000-0000-000008000000}"/>
    <cellStyle name="PSChar" xfId="2" xr:uid="{00000000-0005-0000-0000-000009000000}"/>
    <cellStyle name="PSDate" xfId="10" xr:uid="{00000000-0005-0000-0000-00000A000000}"/>
    <cellStyle name="PSDec" xfId="11" xr:uid="{00000000-0005-0000-0000-00000B000000}"/>
    <cellStyle name="PSHeading" xfId="12" xr:uid="{00000000-0005-0000-0000-00000C000000}"/>
    <cellStyle name="PSInt" xfId="13" xr:uid="{00000000-0005-0000-0000-00000D000000}"/>
    <cellStyle name="PSSpacer" xfId="14" xr:uid="{00000000-0005-0000-0000-00000E000000}"/>
  </cellStyles>
  <dxfs count="0"/>
  <tableStyles count="1" defaultTableStyle="TableStyleMedium2" defaultPivotStyle="PivotStyleLight16">
    <tableStyle name="Invisible" pivot="0" table="0" count="0" xr9:uid="{020576A3-4ABF-48E8-AD68-6349E65CCE0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alary%20Ordinances%20etc\SalOrd2001-2003C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2002"/>
      <sheetName val="2003"/>
      <sheetName val="2000"/>
      <sheetName val="Changes to Ordinance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3C16-C496-4D14-B838-F38380CAA69A}">
  <dimension ref="A1:E162"/>
  <sheetViews>
    <sheetView topLeftCell="A120" workbookViewId="0">
      <selection activeCell="B154" sqref="B154"/>
    </sheetView>
  </sheetViews>
  <sheetFormatPr defaultColWidth="10.42578125" defaultRowHeight="15"/>
  <cols>
    <col min="1" max="1" width="24.5703125" style="182" customWidth="1"/>
    <col min="2" max="2" width="6.42578125" style="182" customWidth="1"/>
    <col min="3" max="3" width="8.5703125" style="182" customWidth="1"/>
    <col min="4" max="4" width="6.5703125" style="182" customWidth="1"/>
    <col min="5" max="5" width="10.5703125" style="183" customWidth="1"/>
    <col min="6" max="16384" width="10.42578125" style="182"/>
  </cols>
  <sheetData>
    <row r="1" spans="1:5" ht="16.5" thickTop="1" thickBot="1">
      <c r="A1" s="184" t="s">
        <v>518</v>
      </c>
      <c r="B1" s="182" t="s">
        <v>517</v>
      </c>
    </row>
    <row r="2" spans="1:5" ht="16.5" thickTop="1" thickBot="1">
      <c r="A2" s="184" t="s">
        <v>2</v>
      </c>
      <c r="B2" s="184" t="s">
        <v>516</v>
      </c>
      <c r="C2" s="184" t="s">
        <v>515</v>
      </c>
      <c r="D2" s="184" t="s">
        <v>514</v>
      </c>
      <c r="E2" s="184" t="s">
        <v>513</v>
      </c>
    </row>
    <row r="3" spans="1:5" ht="15.75" thickTop="1">
      <c r="A3" s="182" t="s">
        <v>512</v>
      </c>
      <c r="B3" s="182" t="s">
        <v>511</v>
      </c>
      <c r="C3" s="182" t="s">
        <v>269</v>
      </c>
      <c r="D3" s="182" t="s">
        <v>510</v>
      </c>
      <c r="E3" s="183">
        <v>410</v>
      </c>
    </row>
    <row r="4" spans="1:5">
      <c r="A4" s="182" t="s">
        <v>509</v>
      </c>
      <c r="B4" s="182" t="s">
        <v>508</v>
      </c>
      <c r="C4" s="182" t="s">
        <v>269</v>
      </c>
      <c r="D4" s="182" t="s">
        <v>480</v>
      </c>
      <c r="E4" s="183">
        <v>420</v>
      </c>
    </row>
    <row r="5" spans="1:5">
      <c r="A5" s="182" t="s">
        <v>507</v>
      </c>
      <c r="B5" s="182" t="s">
        <v>506</v>
      </c>
      <c r="C5" s="182" t="s">
        <v>269</v>
      </c>
      <c r="D5" s="182" t="s">
        <v>480</v>
      </c>
      <c r="E5" s="183">
        <v>420</v>
      </c>
    </row>
    <row r="6" spans="1:5">
      <c r="A6" s="182" t="s">
        <v>505</v>
      </c>
      <c r="B6" s="182" t="s">
        <v>504</v>
      </c>
      <c r="C6" s="182" t="s">
        <v>269</v>
      </c>
      <c r="D6" s="182" t="s">
        <v>503</v>
      </c>
      <c r="E6" s="183">
        <v>290</v>
      </c>
    </row>
    <row r="7" spans="1:5">
      <c r="A7" s="182" t="s">
        <v>502</v>
      </c>
      <c r="B7" s="182" t="s">
        <v>501</v>
      </c>
      <c r="C7" s="182" t="s">
        <v>269</v>
      </c>
      <c r="D7" s="182" t="s">
        <v>500</v>
      </c>
      <c r="E7" s="183">
        <v>350</v>
      </c>
    </row>
    <row r="8" spans="1:5">
      <c r="A8" s="182" t="s">
        <v>499</v>
      </c>
      <c r="B8" s="182" t="s">
        <v>498</v>
      </c>
      <c r="C8" s="182" t="s">
        <v>269</v>
      </c>
      <c r="D8" s="182" t="s">
        <v>474</v>
      </c>
      <c r="E8" s="183">
        <v>375</v>
      </c>
    </row>
    <row r="9" spans="1:5">
      <c r="A9" s="182" t="s">
        <v>497</v>
      </c>
      <c r="B9" s="182" t="s">
        <v>496</v>
      </c>
      <c r="C9" s="182" t="s">
        <v>269</v>
      </c>
      <c r="D9" s="182" t="s">
        <v>495</v>
      </c>
      <c r="E9" s="183">
        <v>480</v>
      </c>
    </row>
    <row r="10" spans="1:5">
      <c r="A10" s="182" t="s">
        <v>494</v>
      </c>
      <c r="B10" s="182" t="s">
        <v>493</v>
      </c>
      <c r="C10" s="182" t="s">
        <v>269</v>
      </c>
      <c r="D10" s="182" t="s">
        <v>14</v>
      </c>
      <c r="E10" s="183">
        <v>435</v>
      </c>
    </row>
    <row r="11" spans="1:5">
      <c r="A11" s="182" t="s">
        <v>492</v>
      </c>
      <c r="B11" s="182" t="s">
        <v>491</v>
      </c>
      <c r="C11" s="182" t="s">
        <v>269</v>
      </c>
      <c r="D11" s="182" t="s">
        <v>490</v>
      </c>
      <c r="E11" s="183">
        <v>383</v>
      </c>
    </row>
    <row r="12" spans="1:5">
      <c r="A12" s="182" t="s">
        <v>489</v>
      </c>
      <c r="B12" s="182" t="s">
        <v>488</v>
      </c>
      <c r="C12" s="182" t="s">
        <v>269</v>
      </c>
      <c r="D12" s="182" t="s">
        <v>477</v>
      </c>
      <c r="E12" s="183">
        <v>455</v>
      </c>
    </row>
    <row r="13" spans="1:5">
      <c r="A13" s="182" t="s">
        <v>487</v>
      </c>
      <c r="B13" s="182" t="s">
        <v>486</v>
      </c>
      <c r="C13" s="182" t="s">
        <v>269</v>
      </c>
      <c r="D13" s="182" t="s">
        <v>485</v>
      </c>
      <c r="E13" s="183">
        <v>580</v>
      </c>
    </row>
    <row r="14" spans="1:5">
      <c r="A14" s="182" t="s">
        <v>484</v>
      </c>
      <c r="B14" s="182" t="s">
        <v>483</v>
      </c>
      <c r="C14" s="182" t="s">
        <v>269</v>
      </c>
      <c r="D14" s="182" t="s">
        <v>412</v>
      </c>
      <c r="E14" s="183">
        <v>460</v>
      </c>
    </row>
    <row r="15" spans="1:5">
      <c r="A15" s="182" t="s">
        <v>482</v>
      </c>
      <c r="B15" s="182" t="s">
        <v>481</v>
      </c>
      <c r="C15" s="182" t="s">
        <v>269</v>
      </c>
      <c r="D15" s="182" t="s">
        <v>480</v>
      </c>
      <c r="E15" s="183">
        <v>413</v>
      </c>
    </row>
    <row r="16" spans="1:5">
      <c r="A16" s="182" t="s">
        <v>479</v>
      </c>
      <c r="B16" s="182" t="s">
        <v>478</v>
      </c>
      <c r="C16" s="182" t="s">
        <v>269</v>
      </c>
      <c r="D16" s="182" t="s">
        <v>477</v>
      </c>
      <c r="E16" s="183">
        <v>453</v>
      </c>
    </row>
    <row r="17" spans="1:5">
      <c r="A17" s="182" t="s">
        <v>476</v>
      </c>
      <c r="B17" s="182" t="s">
        <v>475</v>
      </c>
      <c r="C17" s="182" t="s">
        <v>269</v>
      </c>
      <c r="D17" s="182" t="s">
        <v>474</v>
      </c>
      <c r="E17" s="183">
        <v>375</v>
      </c>
    </row>
    <row r="18" spans="1:5">
      <c r="A18" s="182" t="s">
        <v>473</v>
      </c>
      <c r="B18" s="182" t="s">
        <v>472</v>
      </c>
      <c r="C18" s="182" t="s">
        <v>269</v>
      </c>
      <c r="D18" s="182" t="s">
        <v>14</v>
      </c>
      <c r="E18" s="183">
        <v>418</v>
      </c>
    </row>
    <row r="19" spans="1:5">
      <c r="A19" s="182" t="s">
        <v>471</v>
      </c>
      <c r="B19" s="182" t="s">
        <v>470</v>
      </c>
      <c r="C19" s="182" t="s">
        <v>269</v>
      </c>
      <c r="D19" s="182" t="s">
        <v>14</v>
      </c>
      <c r="E19" s="183">
        <v>418</v>
      </c>
    </row>
    <row r="20" spans="1:5">
      <c r="A20" s="182" t="s">
        <v>469</v>
      </c>
      <c r="B20" s="182" t="s">
        <v>468</v>
      </c>
      <c r="C20" s="182" t="s">
        <v>269</v>
      </c>
      <c r="D20" s="182" t="s">
        <v>14</v>
      </c>
      <c r="E20" s="183">
        <v>418</v>
      </c>
    </row>
    <row r="21" spans="1:5">
      <c r="A21" s="182" t="s">
        <v>467</v>
      </c>
      <c r="B21" s="182" t="s">
        <v>466</v>
      </c>
      <c r="C21" s="182" t="s">
        <v>269</v>
      </c>
      <c r="D21" s="182" t="s">
        <v>412</v>
      </c>
      <c r="E21" s="183">
        <v>490</v>
      </c>
    </row>
    <row r="22" spans="1:5">
      <c r="A22" s="182" t="s">
        <v>465</v>
      </c>
      <c r="B22" s="182" t="s">
        <v>464</v>
      </c>
      <c r="C22" s="182" t="s">
        <v>269</v>
      </c>
      <c r="D22" s="182" t="s">
        <v>412</v>
      </c>
      <c r="E22" s="183">
        <v>490</v>
      </c>
    </row>
    <row r="23" spans="1:5">
      <c r="A23" s="182" t="s">
        <v>463</v>
      </c>
      <c r="B23" s="182" t="s">
        <v>462</v>
      </c>
      <c r="C23" s="182" t="s">
        <v>269</v>
      </c>
      <c r="D23" s="182" t="s">
        <v>14</v>
      </c>
      <c r="E23" s="183">
        <v>410</v>
      </c>
    </row>
    <row r="24" spans="1:5">
      <c r="A24" s="182" t="s">
        <v>461</v>
      </c>
      <c r="B24" s="182" t="s">
        <v>460</v>
      </c>
      <c r="C24" s="182" t="s">
        <v>269</v>
      </c>
      <c r="D24" s="182" t="s">
        <v>169</v>
      </c>
      <c r="E24" s="183">
        <v>388</v>
      </c>
    </row>
    <row r="25" spans="1:5">
      <c r="A25" s="182" t="s">
        <v>459</v>
      </c>
      <c r="B25" s="182" t="s">
        <v>458</v>
      </c>
      <c r="C25" s="182" t="s">
        <v>269</v>
      </c>
      <c r="D25" s="182" t="s">
        <v>14</v>
      </c>
      <c r="E25" s="183">
        <v>420</v>
      </c>
    </row>
    <row r="26" spans="1:5">
      <c r="A26" s="182" t="s">
        <v>457</v>
      </c>
      <c r="B26" s="182" t="s">
        <v>456</v>
      </c>
      <c r="C26" s="182" t="s">
        <v>269</v>
      </c>
      <c r="D26" s="182" t="s">
        <v>157</v>
      </c>
      <c r="E26" s="183">
        <v>295</v>
      </c>
    </row>
    <row r="27" spans="1:5">
      <c r="A27" s="182" t="s">
        <v>455</v>
      </c>
      <c r="B27" s="182" t="s">
        <v>454</v>
      </c>
      <c r="C27" s="182" t="s">
        <v>269</v>
      </c>
      <c r="D27" s="182" t="s">
        <v>14</v>
      </c>
      <c r="E27" s="183">
        <v>418</v>
      </c>
    </row>
    <row r="28" spans="1:5">
      <c r="A28" s="182" t="s">
        <v>453</v>
      </c>
      <c r="B28" s="182" t="s">
        <v>452</v>
      </c>
      <c r="C28" s="182" t="s">
        <v>269</v>
      </c>
      <c r="D28" s="182" t="s">
        <v>14</v>
      </c>
      <c r="E28" s="183">
        <v>435</v>
      </c>
    </row>
    <row r="29" spans="1:5">
      <c r="A29" s="182" t="s">
        <v>451</v>
      </c>
      <c r="B29" s="182" t="s">
        <v>450</v>
      </c>
      <c r="C29" s="182" t="s">
        <v>269</v>
      </c>
      <c r="D29" s="182" t="s">
        <v>14</v>
      </c>
      <c r="E29" s="183">
        <v>425</v>
      </c>
    </row>
    <row r="30" spans="1:5">
      <c r="A30" s="182" t="s">
        <v>449</v>
      </c>
      <c r="B30" s="182" t="s">
        <v>448</v>
      </c>
      <c r="C30" s="182" t="s">
        <v>269</v>
      </c>
      <c r="D30" s="182" t="s">
        <v>14</v>
      </c>
      <c r="E30" s="183">
        <v>443</v>
      </c>
    </row>
    <row r="31" spans="1:5">
      <c r="A31" s="182" t="s">
        <v>447</v>
      </c>
      <c r="B31" s="182" t="s">
        <v>446</v>
      </c>
      <c r="C31" s="182" t="s">
        <v>269</v>
      </c>
      <c r="D31" s="182" t="s">
        <v>445</v>
      </c>
      <c r="E31" s="183">
        <v>453</v>
      </c>
    </row>
    <row r="32" spans="1:5">
      <c r="A32" s="182" t="s">
        <v>444</v>
      </c>
      <c r="B32" s="182" t="s">
        <v>382</v>
      </c>
      <c r="C32" s="182" t="s">
        <v>269</v>
      </c>
      <c r="D32" s="182" t="s">
        <v>14</v>
      </c>
      <c r="E32" s="183">
        <v>408</v>
      </c>
    </row>
    <row r="33" spans="1:5">
      <c r="A33" s="182" t="s">
        <v>166</v>
      </c>
      <c r="B33" s="182" t="s">
        <v>443</v>
      </c>
      <c r="C33" s="182" t="s">
        <v>269</v>
      </c>
      <c r="D33" s="182" t="s">
        <v>157</v>
      </c>
      <c r="E33" s="183">
        <v>333</v>
      </c>
    </row>
    <row r="34" spans="1:5">
      <c r="A34" s="182" t="s">
        <v>160</v>
      </c>
      <c r="B34" s="182" t="s">
        <v>442</v>
      </c>
      <c r="C34" s="182" t="s">
        <v>269</v>
      </c>
      <c r="D34" s="182" t="s">
        <v>157</v>
      </c>
      <c r="E34" s="183">
        <v>328</v>
      </c>
    </row>
    <row r="35" spans="1:5">
      <c r="A35" s="182" t="s">
        <v>441</v>
      </c>
      <c r="B35" s="182" t="s">
        <v>440</v>
      </c>
      <c r="C35" s="182" t="s">
        <v>269</v>
      </c>
      <c r="D35" s="182" t="s">
        <v>14</v>
      </c>
      <c r="E35" s="183">
        <v>408</v>
      </c>
    </row>
    <row r="36" spans="1:5">
      <c r="A36" s="182" t="s">
        <v>191</v>
      </c>
      <c r="B36" s="182" t="s">
        <v>439</v>
      </c>
      <c r="C36" s="182" t="s">
        <v>269</v>
      </c>
      <c r="D36" s="182" t="s">
        <v>193</v>
      </c>
      <c r="E36" s="183">
        <v>428</v>
      </c>
    </row>
    <row r="37" spans="1:5">
      <c r="A37" s="182" t="s">
        <v>75</v>
      </c>
      <c r="B37" s="182" t="s">
        <v>438</v>
      </c>
      <c r="C37" s="182" t="s">
        <v>269</v>
      </c>
      <c r="D37" s="182" t="s">
        <v>43</v>
      </c>
      <c r="E37" s="183">
        <v>473</v>
      </c>
    </row>
    <row r="38" spans="1:5">
      <c r="A38" s="182" t="s">
        <v>437</v>
      </c>
      <c r="B38" s="182" t="s">
        <v>436</v>
      </c>
      <c r="C38" s="182" t="s">
        <v>269</v>
      </c>
      <c r="D38" s="182" t="s">
        <v>43</v>
      </c>
      <c r="E38" s="183">
        <v>493</v>
      </c>
    </row>
    <row r="39" spans="1:5">
      <c r="A39" s="182" t="s">
        <v>38</v>
      </c>
      <c r="B39" s="182" t="s">
        <v>372</v>
      </c>
      <c r="C39" s="182" t="s">
        <v>269</v>
      </c>
      <c r="D39" s="182" t="s">
        <v>14</v>
      </c>
      <c r="E39" s="183">
        <v>410</v>
      </c>
    </row>
    <row r="40" spans="1:5">
      <c r="A40" s="182" t="s">
        <v>435</v>
      </c>
      <c r="B40" s="182" t="s">
        <v>434</v>
      </c>
      <c r="C40" s="182" t="s">
        <v>269</v>
      </c>
      <c r="D40" s="182" t="s">
        <v>43</v>
      </c>
      <c r="E40" s="183">
        <v>453</v>
      </c>
    </row>
    <row r="41" spans="1:5">
      <c r="A41" s="182" t="s">
        <v>64</v>
      </c>
      <c r="B41" s="182" t="s">
        <v>433</v>
      </c>
      <c r="C41" s="182" t="s">
        <v>269</v>
      </c>
      <c r="D41" s="182" t="s">
        <v>43</v>
      </c>
      <c r="E41" s="183">
        <v>490</v>
      </c>
    </row>
    <row r="42" spans="1:5">
      <c r="A42" s="182" t="s">
        <v>79</v>
      </c>
      <c r="B42" s="182" t="s">
        <v>432</v>
      </c>
      <c r="C42" s="182" t="s">
        <v>269</v>
      </c>
      <c r="D42" s="182" t="s">
        <v>43</v>
      </c>
      <c r="E42" s="183">
        <v>455</v>
      </c>
    </row>
    <row r="43" spans="1:5">
      <c r="A43" s="182" t="s">
        <v>34</v>
      </c>
      <c r="B43" s="182" t="s">
        <v>431</v>
      </c>
      <c r="C43" s="182" t="s">
        <v>269</v>
      </c>
      <c r="D43" s="182" t="s">
        <v>14</v>
      </c>
      <c r="E43" s="183">
        <v>428</v>
      </c>
    </row>
    <row r="44" spans="1:5">
      <c r="A44" s="182" t="s">
        <v>36</v>
      </c>
      <c r="B44" s="182" t="s">
        <v>430</v>
      </c>
      <c r="C44" s="182" t="s">
        <v>269</v>
      </c>
      <c r="D44" s="182" t="s">
        <v>14</v>
      </c>
      <c r="E44" s="183">
        <v>423</v>
      </c>
    </row>
    <row r="45" spans="1:5">
      <c r="A45" s="182" t="s">
        <v>186</v>
      </c>
      <c r="B45" s="182" t="s">
        <v>429</v>
      </c>
      <c r="C45" s="182" t="s">
        <v>269</v>
      </c>
      <c r="D45" s="182" t="s">
        <v>169</v>
      </c>
      <c r="E45" s="183">
        <v>370</v>
      </c>
    </row>
    <row r="46" spans="1:5">
      <c r="A46" s="182" t="s">
        <v>135</v>
      </c>
      <c r="B46" s="182" t="s">
        <v>428</v>
      </c>
      <c r="C46" s="182" t="s">
        <v>269</v>
      </c>
      <c r="D46" s="182" t="s">
        <v>92</v>
      </c>
      <c r="E46" s="183">
        <v>500</v>
      </c>
    </row>
    <row r="47" spans="1:5">
      <c r="A47" s="182" t="s">
        <v>48</v>
      </c>
      <c r="B47" s="182" t="s">
        <v>427</v>
      </c>
      <c r="C47" s="182" t="s">
        <v>269</v>
      </c>
      <c r="D47" s="182" t="s">
        <v>43</v>
      </c>
      <c r="E47" s="183">
        <v>465</v>
      </c>
    </row>
    <row r="48" spans="1:5">
      <c r="A48" s="182" t="s">
        <v>426</v>
      </c>
      <c r="B48" s="182" t="s">
        <v>425</v>
      </c>
      <c r="C48" s="182" t="s">
        <v>269</v>
      </c>
      <c r="D48" s="182" t="s">
        <v>424</v>
      </c>
      <c r="E48" s="183">
        <v>388</v>
      </c>
    </row>
    <row r="49" spans="1:5">
      <c r="A49" s="182" t="s">
        <v>18</v>
      </c>
      <c r="B49" s="182" t="s">
        <v>380</v>
      </c>
      <c r="C49" s="182" t="s">
        <v>269</v>
      </c>
      <c r="D49" s="182" t="s">
        <v>14</v>
      </c>
      <c r="E49" s="183">
        <v>410</v>
      </c>
    </row>
    <row r="50" spans="1:5">
      <c r="A50" s="182" t="s">
        <v>178</v>
      </c>
      <c r="B50" s="182" t="s">
        <v>423</v>
      </c>
      <c r="C50" s="182" t="s">
        <v>269</v>
      </c>
      <c r="D50" s="182" t="s">
        <v>169</v>
      </c>
      <c r="E50" s="183">
        <v>388</v>
      </c>
    </row>
    <row r="51" spans="1:5">
      <c r="A51" s="182" t="s">
        <v>98</v>
      </c>
      <c r="B51" s="182" t="s">
        <v>422</v>
      </c>
      <c r="C51" s="182" t="s">
        <v>269</v>
      </c>
      <c r="D51" s="182" t="s">
        <v>92</v>
      </c>
      <c r="E51" s="183">
        <v>503</v>
      </c>
    </row>
    <row r="52" spans="1:5">
      <c r="A52" s="182" t="s">
        <v>421</v>
      </c>
      <c r="B52" s="182" t="s">
        <v>420</v>
      </c>
      <c r="C52" s="182" t="s">
        <v>269</v>
      </c>
      <c r="D52" s="182" t="s">
        <v>14</v>
      </c>
      <c r="E52" s="183">
        <v>423</v>
      </c>
    </row>
    <row r="53" spans="1:5">
      <c r="A53" s="182" t="s">
        <v>102</v>
      </c>
      <c r="B53" s="182" t="s">
        <v>419</v>
      </c>
      <c r="C53" s="182" t="s">
        <v>269</v>
      </c>
      <c r="D53" s="182" t="s">
        <v>92</v>
      </c>
      <c r="E53" s="183">
        <v>520</v>
      </c>
    </row>
    <row r="54" spans="1:5">
      <c r="A54" s="182" t="s">
        <v>418</v>
      </c>
      <c r="B54" s="182" t="s">
        <v>417</v>
      </c>
      <c r="C54" s="182" t="s">
        <v>269</v>
      </c>
      <c r="D54" s="182" t="s">
        <v>14</v>
      </c>
      <c r="E54" s="183">
        <v>428</v>
      </c>
    </row>
    <row r="55" spans="1:5">
      <c r="A55" s="182" t="s">
        <v>416</v>
      </c>
      <c r="B55" s="182" t="s">
        <v>415</v>
      </c>
      <c r="C55" s="182" t="s">
        <v>269</v>
      </c>
      <c r="D55" s="182" t="s">
        <v>43</v>
      </c>
      <c r="E55" s="183">
        <v>458</v>
      </c>
    </row>
    <row r="56" spans="1:5">
      <c r="A56" s="182" t="s">
        <v>414</v>
      </c>
      <c r="B56" s="182" t="s">
        <v>413</v>
      </c>
      <c r="C56" s="182" t="s">
        <v>269</v>
      </c>
      <c r="D56" s="182" t="s">
        <v>412</v>
      </c>
      <c r="E56" s="183">
        <v>460</v>
      </c>
    </row>
    <row r="57" spans="1:5">
      <c r="A57" s="182" t="s">
        <v>131</v>
      </c>
      <c r="B57" s="182" t="s">
        <v>411</v>
      </c>
      <c r="C57" s="182" t="s">
        <v>269</v>
      </c>
      <c r="D57" s="182" t="s">
        <v>92</v>
      </c>
      <c r="E57" s="183">
        <v>535</v>
      </c>
    </row>
    <row r="58" spans="1:5">
      <c r="A58" s="182" t="s">
        <v>162</v>
      </c>
      <c r="B58" s="182" t="s">
        <v>410</v>
      </c>
      <c r="C58" s="182" t="s">
        <v>269</v>
      </c>
      <c r="D58" s="182" t="s">
        <v>157</v>
      </c>
      <c r="E58" s="183">
        <v>350</v>
      </c>
    </row>
    <row r="59" spans="1:5">
      <c r="A59" s="182" t="s">
        <v>409</v>
      </c>
      <c r="B59" s="182" t="s">
        <v>408</v>
      </c>
      <c r="C59" s="182" t="s">
        <v>269</v>
      </c>
      <c r="D59" s="182" t="s">
        <v>92</v>
      </c>
      <c r="E59" s="183">
        <v>535</v>
      </c>
    </row>
    <row r="60" spans="1:5">
      <c r="A60" s="182" t="s">
        <v>114</v>
      </c>
      <c r="B60" s="182" t="s">
        <v>407</v>
      </c>
      <c r="C60" s="182" t="s">
        <v>269</v>
      </c>
      <c r="D60" s="182" t="s">
        <v>92</v>
      </c>
      <c r="E60" s="183">
        <v>523</v>
      </c>
    </row>
    <row r="61" spans="1:5">
      <c r="A61" s="182" t="s">
        <v>406</v>
      </c>
      <c r="B61" s="182" t="s">
        <v>405</v>
      </c>
      <c r="C61" s="182" t="s">
        <v>269</v>
      </c>
      <c r="D61" s="182" t="s">
        <v>169</v>
      </c>
      <c r="E61" s="183">
        <v>380</v>
      </c>
    </row>
    <row r="62" spans="1:5">
      <c r="A62" s="182" t="s">
        <v>123</v>
      </c>
      <c r="B62" s="182" t="s">
        <v>404</v>
      </c>
      <c r="C62" s="182" t="s">
        <v>269</v>
      </c>
      <c r="D62" s="182" t="s">
        <v>92</v>
      </c>
      <c r="E62" s="183">
        <v>528</v>
      </c>
    </row>
    <row r="63" spans="1:5">
      <c r="A63" s="182" t="s">
        <v>31</v>
      </c>
      <c r="B63" s="182" t="s">
        <v>403</v>
      </c>
      <c r="C63" s="182" t="s">
        <v>269</v>
      </c>
      <c r="D63" s="182" t="s">
        <v>14</v>
      </c>
      <c r="E63" s="183">
        <v>418</v>
      </c>
    </row>
    <row r="64" spans="1:5">
      <c r="A64" s="182" t="s">
        <v>52</v>
      </c>
      <c r="B64" s="182" t="s">
        <v>402</v>
      </c>
      <c r="C64" s="182" t="s">
        <v>269</v>
      </c>
      <c r="D64" s="182" t="s">
        <v>43</v>
      </c>
      <c r="E64" s="183">
        <v>460</v>
      </c>
    </row>
    <row r="65" spans="1:5">
      <c r="A65" s="182" t="s">
        <v>188</v>
      </c>
      <c r="B65" s="182" t="s">
        <v>401</v>
      </c>
      <c r="C65" s="182" t="s">
        <v>269</v>
      </c>
      <c r="D65" s="182" t="s">
        <v>169</v>
      </c>
      <c r="E65" s="183">
        <v>368</v>
      </c>
    </row>
    <row r="66" spans="1:5">
      <c r="A66" s="182" t="s">
        <v>60</v>
      </c>
      <c r="B66" s="182" t="s">
        <v>400</v>
      </c>
      <c r="C66" s="182" t="s">
        <v>269</v>
      </c>
      <c r="D66" s="182" t="s">
        <v>43</v>
      </c>
      <c r="E66" s="183">
        <v>460</v>
      </c>
    </row>
    <row r="67" spans="1:5">
      <c r="A67" s="182" t="s">
        <v>164</v>
      </c>
      <c r="B67" s="182" t="s">
        <v>399</v>
      </c>
      <c r="C67" s="182" t="s">
        <v>269</v>
      </c>
      <c r="D67" s="182" t="s">
        <v>157</v>
      </c>
      <c r="E67" s="183">
        <v>318</v>
      </c>
    </row>
    <row r="68" spans="1:5">
      <c r="A68" s="182" t="s">
        <v>398</v>
      </c>
      <c r="B68" s="182" t="s">
        <v>397</v>
      </c>
      <c r="C68" s="182" t="s">
        <v>269</v>
      </c>
      <c r="D68" s="182" t="s">
        <v>157</v>
      </c>
      <c r="E68" s="183">
        <v>320</v>
      </c>
    </row>
    <row r="69" spans="1:5">
      <c r="A69" s="182" t="s">
        <v>27</v>
      </c>
      <c r="B69" s="182" t="s">
        <v>375</v>
      </c>
      <c r="C69" s="182" t="s">
        <v>269</v>
      </c>
      <c r="D69" s="182" t="s">
        <v>14</v>
      </c>
      <c r="E69" s="183">
        <v>415</v>
      </c>
    </row>
    <row r="70" spans="1:5">
      <c r="A70" s="182" t="s">
        <v>110</v>
      </c>
      <c r="B70" s="182" t="s">
        <v>396</v>
      </c>
      <c r="C70" s="182" t="s">
        <v>269</v>
      </c>
      <c r="D70" s="182" t="s">
        <v>92</v>
      </c>
      <c r="E70" s="183">
        <v>520</v>
      </c>
    </row>
    <row r="71" spans="1:5">
      <c r="A71" s="182" t="s">
        <v>116</v>
      </c>
      <c r="B71" s="182" t="s">
        <v>395</v>
      </c>
      <c r="C71" s="182" t="s">
        <v>269</v>
      </c>
      <c r="D71" s="182" t="s">
        <v>92</v>
      </c>
      <c r="E71" s="183">
        <v>508</v>
      </c>
    </row>
    <row r="72" spans="1:5">
      <c r="A72" s="182" t="s">
        <v>394</v>
      </c>
      <c r="B72" s="182" t="s">
        <v>393</v>
      </c>
      <c r="C72" s="182" t="s">
        <v>269</v>
      </c>
      <c r="D72" s="182" t="s">
        <v>43</v>
      </c>
      <c r="E72" s="183">
        <v>475</v>
      </c>
    </row>
    <row r="73" spans="1:5">
      <c r="A73" s="182" t="s">
        <v>100</v>
      </c>
      <c r="B73" s="182" t="s">
        <v>392</v>
      </c>
      <c r="C73" s="182" t="s">
        <v>269</v>
      </c>
      <c r="D73" s="182" t="s">
        <v>92</v>
      </c>
      <c r="E73" s="183">
        <v>520</v>
      </c>
    </row>
    <row r="74" spans="1:5">
      <c r="A74" s="182" t="s">
        <v>58</v>
      </c>
      <c r="B74" s="182" t="s">
        <v>391</v>
      </c>
      <c r="C74" s="182" t="s">
        <v>269</v>
      </c>
      <c r="D74" s="182" t="s">
        <v>43</v>
      </c>
      <c r="E74" s="183">
        <v>455</v>
      </c>
    </row>
    <row r="75" spans="1:5">
      <c r="A75" s="182" t="s">
        <v>390</v>
      </c>
      <c r="B75" s="182" t="s">
        <v>389</v>
      </c>
      <c r="C75" s="182" t="s">
        <v>269</v>
      </c>
      <c r="D75" s="182" t="s">
        <v>169</v>
      </c>
      <c r="E75" s="183">
        <v>390</v>
      </c>
    </row>
    <row r="76" spans="1:5">
      <c r="A76" s="182" t="s">
        <v>170</v>
      </c>
      <c r="B76" s="182" t="s">
        <v>388</v>
      </c>
      <c r="C76" s="182" t="s">
        <v>269</v>
      </c>
      <c r="D76" s="182" t="s">
        <v>169</v>
      </c>
      <c r="E76" s="183">
        <v>370</v>
      </c>
    </row>
    <row r="77" spans="1:5">
      <c r="A77" s="182" t="s">
        <v>387</v>
      </c>
      <c r="B77" s="182" t="s">
        <v>386</v>
      </c>
      <c r="C77" s="182" t="s">
        <v>269</v>
      </c>
      <c r="D77" s="182" t="s">
        <v>144</v>
      </c>
      <c r="E77" s="183">
        <v>548</v>
      </c>
    </row>
    <row r="78" spans="1:5">
      <c r="A78" s="182" t="s">
        <v>66</v>
      </c>
      <c r="B78" s="182" t="s">
        <v>385</v>
      </c>
      <c r="C78" s="182" t="s">
        <v>269</v>
      </c>
      <c r="D78" s="182" t="s">
        <v>43</v>
      </c>
      <c r="E78" s="183">
        <v>455</v>
      </c>
    </row>
    <row r="79" spans="1:5">
      <c r="A79" s="182" t="s">
        <v>225</v>
      </c>
      <c r="B79" s="182" t="s">
        <v>384</v>
      </c>
      <c r="C79" s="182" t="s">
        <v>269</v>
      </c>
      <c r="D79" s="182" t="s">
        <v>14</v>
      </c>
      <c r="E79" s="183">
        <v>418</v>
      </c>
    </row>
    <row r="80" spans="1:5">
      <c r="A80" s="182" t="s">
        <v>383</v>
      </c>
      <c r="B80" s="182" t="s">
        <v>382</v>
      </c>
      <c r="C80" s="182" t="s">
        <v>269</v>
      </c>
      <c r="D80" s="182" t="s">
        <v>371</v>
      </c>
      <c r="E80" s="183">
        <v>408</v>
      </c>
    </row>
    <row r="81" spans="1:5">
      <c r="A81" s="182" t="s">
        <v>381</v>
      </c>
      <c r="B81" s="182" t="s">
        <v>380</v>
      </c>
      <c r="C81" s="182" t="s">
        <v>269</v>
      </c>
      <c r="D81" s="182" t="s">
        <v>371</v>
      </c>
      <c r="E81" s="183">
        <v>410</v>
      </c>
    </row>
    <row r="82" spans="1:5">
      <c r="A82" s="182" t="s">
        <v>379</v>
      </c>
      <c r="B82" s="182" t="s">
        <v>378</v>
      </c>
      <c r="C82" s="182" t="s">
        <v>269</v>
      </c>
      <c r="D82" s="182" t="s">
        <v>377</v>
      </c>
      <c r="E82" s="183">
        <v>413</v>
      </c>
    </row>
    <row r="83" spans="1:5">
      <c r="A83" s="182" t="s">
        <v>376</v>
      </c>
      <c r="B83" s="182" t="s">
        <v>375</v>
      </c>
      <c r="C83" s="182" t="s">
        <v>269</v>
      </c>
      <c r="D83" s="182" t="s">
        <v>371</v>
      </c>
      <c r="E83" s="183">
        <v>415</v>
      </c>
    </row>
    <row r="84" spans="1:5">
      <c r="A84" s="182" t="s">
        <v>374</v>
      </c>
      <c r="B84" s="182" t="s">
        <v>358</v>
      </c>
      <c r="C84" s="182" t="s">
        <v>269</v>
      </c>
      <c r="D84" s="182" t="s">
        <v>371</v>
      </c>
      <c r="E84" s="183">
        <v>385</v>
      </c>
    </row>
    <row r="85" spans="1:5">
      <c r="A85" s="182" t="s">
        <v>373</v>
      </c>
      <c r="B85" s="182" t="s">
        <v>372</v>
      </c>
      <c r="C85" s="182" t="s">
        <v>269</v>
      </c>
      <c r="D85" s="182" t="s">
        <v>371</v>
      </c>
      <c r="E85" s="183">
        <v>410</v>
      </c>
    </row>
    <row r="86" spans="1:5">
      <c r="A86" s="182" t="s">
        <v>73</v>
      </c>
      <c r="B86" s="182" t="s">
        <v>370</v>
      </c>
      <c r="C86" s="182" t="s">
        <v>269</v>
      </c>
      <c r="D86" s="182" t="s">
        <v>43</v>
      </c>
      <c r="E86" s="183">
        <v>493</v>
      </c>
    </row>
    <row r="87" spans="1:5">
      <c r="A87" s="182" t="s">
        <v>127</v>
      </c>
      <c r="B87" s="182" t="s">
        <v>369</v>
      </c>
      <c r="C87" s="182" t="s">
        <v>269</v>
      </c>
      <c r="D87" s="182" t="s">
        <v>92</v>
      </c>
      <c r="E87" s="183">
        <v>500</v>
      </c>
    </row>
    <row r="88" spans="1:5">
      <c r="A88" s="182" t="s">
        <v>368</v>
      </c>
      <c r="B88" s="182" t="s">
        <v>367</v>
      </c>
      <c r="C88" s="182" t="s">
        <v>269</v>
      </c>
      <c r="D88" s="182" t="s">
        <v>157</v>
      </c>
      <c r="E88" s="183">
        <v>325</v>
      </c>
    </row>
    <row r="89" spans="1:5">
      <c r="A89" s="182" t="s">
        <v>366</v>
      </c>
      <c r="B89" s="182" t="s">
        <v>365</v>
      </c>
      <c r="C89" s="182" t="s">
        <v>269</v>
      </c>
      <c r="D89" s="182" t="s">
        <v>43</v>
      </c>
      <c r="E89" s="183">
        <v>460</v>
      </c>
    </row>
    <row r="90" spans="1:5">
      <c r="A90" s="182" t="s">
        <v>205</v>
      </c>
      <c r="B90" s="182" t="s">
        <v>364</v>
      </c>
      <c r="C90" s="182" t="s">
        <v>269</v>
      </c>
      <c r="D90" s="182" t="s">
        <v>207</v>
      </c>
      <c r="E90" s="183">
        <v>498</v>
      </c>
    </row>
    <row r="91" spans="1:5">
      <c r="A91" s="182" t="s">
        <v>29</v>
      </c>
      <c r="B91" s="182" t="s">
        <v>363</v>
      </c>
      <c r="C91" s="182" t="s">
        <v>269</v>
      </c>
      <c r="D91" s="182" t="s">
        <v>14</v>
      </c>
      <c r="E91" s="183">
        <v>410</v>
      </c>
    </row>
    <row r="92" spans="1:5">
      <c r="A92" s="182" t="s">
        <v>141</v>
      </c>
      <c r="B92" s="182" t="s">
        <v>362</v>
      </c>
      <c r="C92" s="182" t="s">
        <v>269</v>
      </c>
      <c r="D92" s="182" t="s">
        <v>92</v>
      </c>
      <c r="E92" s="183">
        <v>498</v>
      </c>
    </row>
    <row r="93" spans="1:5">
      <c r="A93" s="182" t="s">
        <v>118</v>
      </c>
      <c r="B93" s="182" t="s">
        <v>361</v>
      </c>
      <c r="C93" s="182" t="s">
        <v>269</v>
      </c>
      <c r="D93" s="182" t="s">
        <v>92</v>
      </c>
      <c r="E93" s="183">
        <v>513</v>
      </c>
    </row>
    <row r="94" spans="1:5">
      <c r="A94" s="182" t="s">
        <v>147</v>
      </c>
      <c r="B94" s="182" t="s">
        <v>360</v>
      </c>
      <c r="C94" s="182" t="s">
        <v>269</v>
      </c>
      <c r="D94" s="182" t="s">
        <v>144</v>
      </c>
      <c r="E94" s="183">
        <v>543</v>
      </c>
    </row>
    <row r="95" spans="1:5">
      <c r="A95" s="182" t="s">
        <v>359</v>
      </c>
      <c r="B95" s="182" t="s">
        <v>357</v>
      </c>
      <c r="C95" s="182" t="s">
        <v>269</v>
      </c>
      <c r="D95" s="182" t="s">
        <v>43</v>
      </c>
      <c r="E95" s="183">
        <v>453</v>
      </c>
    </row>
    <row r="96" spans="1:5">
      <c r="A96" s="182" t="s">
        <v>40</v>
      </c>
      <c r="B96" s="182" t="s">
        <v>358</v>
      </c>
      <c r="C96" s="182" t="s">
        <v>269</v>
      </c>
      <c r="D96" s="182" t="s">
        <v>14</v>
      </c>
      <c r="E96" s="183">
        <v>410</v>
      </c>
    </row>
    <row r="97" spans="1:5">
      <c r="A97" s="182" t="s">
        <v>62</v>
      </c>
      <c r="B97" s="182" t="s">
        <v>357</v>
      </c>
      <c r="C97" s="182" t="s">
        <v>269</v>
      </c>
      <c r="D97" s="182" t="s">
        <v>43</v>
      </c>
      <c r="E97" s="183">
        <v>453</v>
      </c>
    </row>
    <row r="98" spans="1:5">
      <c r="A98" s="182" t="s">
        <v>172</v>
      </c>
      <c r="B98" s="182" t="s">
        <v>356</v>
      </c>
      <c r="C98" s="182" t="s">
        <v>269</v>
      </c>
      <c r="D98" s="182" t="s">
        <v>169</v>
      </c>
      <c r="E98" s="183">
        <v>393</v>
      </c>
    </row>
    <row r="99" spans="1:5">
      <c r="A99" s="182" t="s">
        <v>197</v>
      </c>
      <c r="B99" s="182" t="s">
        <v>355</v>
      </c>
      <c r="C99" s="182" t="s">
        <v>269</v>
      </c>
      <c r="D99" s="182" t="s">
        <v>196</v>
      </c>
      <c r="E99" s="183">
        <v>475</v>
      </c>
    </row>
    <row r="100" spans="1:5">
      <c r="A100" s="182" t="s">
        <v>56</v>
      </c>
      <c r="B100" s="182" t="s">
        <v>354</v>
      </c>
      <c r="C100" s="182" t="s">
        <v>269</v>
      </c>
      <c r="D100" s="182" t="s">
        <v>43</v>
      </c>
      <c r="E100" s="183">
        <v>488</v>
      </c>
    </row>
    <row r="101" spans="1:5">
      <c r="A101" s="182" t="s">
        <v>145</v>
      </c>
      <c r="B101" s="182" t="s">
        <v>353</v>
      </c>
      <c r="C101" s="182" t="s">
        <v>269</v>
      </c>
      <c r="D101" s="182" t="s">
        <v>144</v>
      </c>
      <c r="E101" s="183">
        <v>550</v>
      </c>
    </row>
    <row r="102" spans="1:5">
      <c r="A102" s="182" t="s">
        <v>158</v>
      </c>
      <c r="B102" s="182" t="s">
        <v>352</v>
      </c>
      <c r="C102" s="182" t="s">
        <v>269</v>
      </c>
      <c r="D102" s="182" t="s">
        <v>157</v>
      </c>
      <c r="E102" s="183">
        <v>333</v>
      </c>
    </row>
    <row r="103" spans="1:5">
      <c r="A103" s="182" t="s">
        <v>180</v>
      </c>
      <c r="B103" s="182" t="s">
        <v>351</v>
      </c>
      <c r="C103" s="182" t="s">
        <v>269</v>
      </c>
      <c r="D103" s="182" t="s">
        <v>169</v>
      </c>
      <c r="E103" s="183">
        <v>390</v>
      </c>
    </row>
    <row r="104" spans="1:5">
      <c r="A104" s="182" t="s">
        <v>23</v>
      </c>
      <c r="B104" s="182" t="s">
        <v>350</v>
      </c>
      <c r="C104" s="182" t="s">
        <v>269</v>
      </c>
      <c r="D104" s="182" t="s">
        <v>14</v>
      </c>
      <c r="E104" s="183">
        <v>410</v>
      </c>
    </row>
    <row r="105" spans="1:5">
      <c r="A105" s="182" t="s">
        <v>44</v>
      </c>
      <c r="B105" s="182" t="s">
        <v>349</v>
      </c>
      <c r="C105" s="182" t="s">
        <v>269</v>
      </c>
      <c r="D105" s="182" t="s">
        <v>43</v>
      </c>
      <c r="E105" s="183">
        <v>453</v>
      </c>
    </row>
    <row r="106" spans="1:5">
      <c r="A106" s="182" t="s">
        <v>133</v>
      </c>
      <c r="B106" s="182" t="s">
        <v>348</v>
      </c>
      <c r="C106" s="182" t="s">
        <v>269</v>
      </c>
      <c r="D106" s="182" t="s">
        <v>92</v>
      </c>
      <c r="E106" s="183">
        <v>503</v>
      </c>
    </row>
    <row r="107" spans="1:5">
      <c r="A107" s="182" t="s">
        <v>97</v>
      </c>
      <c r="B107" s="182" t="s">
        <v>347</v>
      </c>
      <c r="C107" s="182" t="s">
        <v>269</v>
      </c>
      <c r="D107" s="182" t="s">
        <v>92</v>
      </c>
      <c r="E107" s="183">
        <v>528</v>
      </c>
    </row>
    <row r="108" spans="1:5">
      <c r="A108" s="182" t="s">
        <v>176</v>
      </c>
      <c r="B108" s="182" t="s">
        <v>346</v>
      </c>
      <c r="C108" s="182" t="s">
        <v>269</v>
      </c>
      <c r="D108" s="182" t="s">
        <v>169</v>
      </c>
      <c r="E108" s="183">
        <v>368</v>
      </c>
    </row>
    <row r="109" spans="1:5">
      <c r="A109" s="182" t="s">
        <v>16</v>
      </c>
      <c r="B109" s="182" t="s">
        <v>345</v>
      </c>
      <c r="C109" s="182" t="s">
        <v>269</v>
      </c>
      <c r="D109" s="182" t="s">
        <v>14</v>
      </c>
      <c r="E109" s="183">
        <v>428</v>
      </c>
    </row>
    <row r="110" spans="1:5">
      <c r="A110" s="182" t="s">
        <v>46</v>
      </c>
      <c r="B110" s="182" t="s">
        <v>344</v>
      </c>
      <c r="C110" s="182" t="s">
        <v>269</v>
      </c>
      <c r="D110" s="182" t="s">
        <v>43</v>
      </c>
      <c r="E110" s="183">
        <v>480</v>
      </c>
    </row>
    <row r="111" spans="1:5">
      <c r="A111" s="182" t="s">
        <v>104</v>
      </c>
      <c r="B111" s="182" t="s">
        <v>343</v>
      </c>
      <c r="C111" s="182" t="s">
        <v>269</v>
      </c>
      <c r="D111" s="182" t="s">
        <v>92</v>
      </c>
      <c r="E111" s="183">
        <v>510</v>
      </c>
    </row>
    <row r="112" spans="1:5">
      <c r="A112" s="182" t="s">
        <v>108</v>
      </c>
      <c r="B112" s="182" t="s">
        <v>342</v>
      </c>
      <c r="C112" s="182" t="s">
        <v>269</v>
      </c>
      <c r="D112" s="182" t="s">
        <v>92</v>
      </c>
      <c r="E112" s="183">
        <v>505</v>
      </c>
    </row>
    <row r="113" spans="1:5">
      <c r="A113" s="182" t="s">
        <v>106</v>
      </c>
      <c r="B113" s="182" t="s">
        <v>341</v>
      </c>
      <c r="C113" s="182" t="s">
        <v>269</v>
      </c>
      <c r="D113" s="182" t="s">
        <v>92</v>
      </c>
      <c r="E113" s="183">
        <v>520</v>
      </c>
    </row>
    <row r="114" spans="1:5">
      <c r="A114" s="182" t="s">
        <v>71</v>
      </c>
      <c r="B114" s="182" t="s">
        <v>340</v>
      </c>
      <c r="C114" s="182" t="s">
        <v>269</v>
      </c>
      <c r="D114" s="182" t="s">
        <v>43</v>
      </c>
      <c r="E114" s="183">
        <v>455</v>
      </c>
    </row>
    <row r="115" spans="1:5">
      <c r="A115" s="182" t="s">
        <v>50</v>
      </c>
      <c r="B115" s="182" t="s">
        <v>339</v>
      </c>
      <c r="C115" s="182" t="s">
        <v>269</v>
      </c>
      <c r="D115" s="182" t="s">
        <v>43</v>
      </c>
      <c r="E115" s="183">
        <v>468</v>
      </c>
    </row>
    <row r="116" spans="1:5">
      <c r="A116" s="182" t="s">
        <v>81</v>
      </c>
      <c r="B116" s="182" t="s">
        <v>338</v>
      </c>
      <c r="C116" s="182" t="s">
        <v>269</v>
      </c>
      <c r="D116" s="182" t="s">
        <v>43</v>
      </c>
      <c r="E116" s="183">
        <v>460</v>
      </c>
    </row>
    <row r="117" spans="1:5">
      <c r="A117" s="182" t="s">
        <v>337</v>
      </c>
      <c r="B117" s="182" t="s">
        <v>336</v>
      </c>
      <c r="C117" s="182" t="s">
        <v>269</v>
      </c>
      <c r="D117" s="182" t="s">
        <v>193</v>
      </c>
      <c r="E117" s="183">
        <v>445</v>
      </c>
    </row>
    <row r="118" spans="1:5">
      <c r="A118" s="182" t="s">
        <v>184</v>
      </c>
      <c r="B118" s="182" t="s">
        <v>335</v>
      </c>
      <c r="C118" s="182" t="s">
        <v>269</v>
      </c>
      <c r="D118" s="182" t="s">
        <v>169</v>
      </c>
      <c r="E118" s="183">
        <v>363</v>
      </c>
    </row>
    <row r="119" spans="1:5">
      <c r="A119" s="182" t="s">
        <v>137</v>
      </c>
      <c r="B119" s="182" t="s">
        <v>334</v>
      </c>
      <c r="C119" s="182" t="s">
        <v>269</v>
      </c>
      <c r="D119" s="182" t="s">
        <v>92</v>
      </c>
      <c r="E119" s="183">
        <v>513</v>
      </c>
    </row>
    <row r="120" spans="1:5">
      <c r="A120" s="182" t="s">
        <v>139</v>
      </c>
      <c r="B120" s="182" t="s">
        <v>333</v>
      </c>
      <c r="C120" s="182" t="s">
        <v>269</v>
      </c>
      <c r="D120" s="182" t="s">
        <v>92</v>
      </c>
      <c r="E120" s="183">
        <v>505</v>
      </c>
    </row>
    <row r="121" spans="1:5">
      <c r="A121" s="182" t="s">
        <v>120</v>
      </c>
      <c r="B121" s="182" t="s">
        <v>332</v>
      </c>
      <c r="C121" s="182" t="s">
        <v>269</v>
      </c>
      <c r="D121" s="182" t="s">
        <v>92</v>
      </c>
      <c r="E121" s="183">
        <v>503</v>
      </c>
    </row>
    <row r="122" spans="1:5">
      <c r="A122" s="182" t="s">
        <v>331</v>
      </c>
      <c r="B122" s="182" t="s">
        <v>330</v>
      </c>
      <c r="C122" s="182" t="s">
        <v>269</v>
      </c>
      <c r="D122" s="182" t="s">
        <v>157</v>
      </c>
      <c r="E122" s="183">
        <v>320</v>
      </c>
    </row>
    <row r="123" spans="1:5">
      <c r="A123" s="182" t="s">
        <v>329</v>
      </c>
      <c r="B123" s="182" t="s">
        <v>328</v>
      </c>
      <c r="C123" s="182" t="s">
        <v>269</v>
      </c>
      <c r="D123" s="182" t="s">
        <v>157</v>
      </c>
      <c r="E123" s="183">
        <v>320</v>
      </c>
    </row>
    <row r="124" spans="1:5">
      <c r="A124" s="182" t="s">
        <v>327</v>
      </c>
      <c r="B124" s="182" t="s">
        <v>326</v>
      </c>
      <c r="C124" s="182" t="s">
        <v>269</v>
      </c>
      <c r="D124" s="182" t="s">
        <v>157</v>
      </c>
      <c r="E124" s="183">
        <v>323</v>
      </c>
    </row>
    <row r="125" spans="1:5">
      <c r="A125" s="182" t="s">
        <v>325</v>
      </c>
      <c r="B125" s="182" t="s">
        <v>292</v>
      </c>
      <c r="C125" s="182" t="s">
        <v>269</v>
      </c>
      <c r="D125" s="182" t="s">
        <v>193</v>
      </c>
      <c r="E125" s="183">
        <v>410</v>
      </c>
    </row>
    <row r="126" spans="1:5">
      <c r="A126" s="182" t="s">
        <v>324</v>
      </c>
      <c r="B126" s="182" t="s">
        <v>323</v>
      </c>
      <c r="C126" s="182" t="s">
        <v>269</v>
      </c>
      <c r="D126" s="182" t="s">
        <v>157</v>
      </c>
      <c r="E126" s="183">
        <v>338</v>
      </c>
    </row>
    <row r="127" spans="1:5">
      <c r="A127" s="182" t="s">
        <v>246</v>
      </c>
      <c r="B127" s="182" t="s">
        <v>322</v>
      </c>
      <c r="C127" s="182" t="s">
        <v>269</v>
      </c>
      <c r="D127" s="182" t="s">
        <v>92</v>
      </c>
      <c r="E127" s="183">
        <v>498</v>
      </c>
    </row>
    <row r="128" spans="1:5">
      <c r="A128" s="182" t="s">
        <v>77</v>
      </c>
      <c r="B128" s="182" t="s">
        <v>321</v>
      </c>
      <c r="C128" s="182" t="s">
        <v>269</v>
      </c>
      <c r="D128" s="182" t="s">
        <v>43</v>
      </c>
      <c r="E128" s="183">
        <v>493</v>
      </c>
    </row>
    <row r="129" spans="1:5">
      <c r="A129" s="182" t="s">
        <v>320</v>
      </c>
      <c r="B129" s="182" t="s">
        <v>319</v>
      </c>
      <c r="C129" s="182" t="s">
        <v>269</v>
      </c>
      <c r="D129" s="182" t="s">
        <v>43</v>
      </c>
      <c r="E129" s="183">
        <v>455</v>
      </c>
    </row>
    <row r="130" spans="1:5">
      <c r="A130" s="182" t="s">
        <v>93</v>
      </c>
      <c r="B130" s="182" t="s">
        <v>318</v>
      </c>
      <c r="C130" s="182" t="s">
        <v>269</v>
      </c>
      <c r="D130" s="182" t="s">
        <v>92</v>
      </c>
      <c r="E130" s="183">
        <v>506</v>
      </c>
    </row>
    <row r="131" spans="1:5">
      <c r="A131" s="182" t="s">
        <v>129</v>
      </c>
      <c r="B131" s="182" t="s">
        <v>317</v>
      </c>
      <c r="C131" s="182" t="s">
        <v>269</v>
      </c>
      <c r="D131" s="182" t="s">
        <v>92</v>
      </c>
      <c r="E131" s="183">
        <v>511</v>
      </c>
    </row>
    <row r="132" spans="1:5">
      <c r="A132" s="182" t="s">
        <v>316</v>
      </c>
      <c r="B132" s="182" t="s">
        <v>315</v>
      </c>
      <c r="C132" s="182" t="s">
        <v>269</v>
      </c>
      <c r="D132" s="182" t="s">
        <v>157</v>
      </c>
      <c r="E132" s="183">
        <v>353</v>
      </c>
    </row>
    <row r="133" spans="1:5">
      <c r="A133" s="182" t="s">
        <v>314</v>
      </c>
      <c r="B133" s="182" t="s">
        <v>313</v>
      </c>
      <c r="C133" s="182" t="s">
        <v>269</v>
      </c>
      <c r="D133" s="182" t="s">
        <v>157</v>
      </c>
      <c r="E133" s="183">
        <v>348</v>
      </c>
    </row>
    <row r="134" spans="1:5">
      <c r="A134" s="182" t="s">
        <v>312</v>
      </c>
      <c r="B134" s="182" t="s">
        <v>311</v>
      </c>
      <c r="C134" s="182" t="s">
        <v>269</v>
      </c>
      <c r="D134" s="182" t="s">
        <v>157</v>
      </c>
      <c r="E134" s="183">
        <v>348</v>
      </c>
    </row>
    <row r="135" spans="1:5">
      <c r="A135" s="182" t="s">
        <v>310</v>
      </c>
      <c r="B135" s="182" t="s">
        <v>309</v>
      </c>
      <c r="C135" s="182" t="s">
        <v>269</v>
      </c>
      <c r="D135" s="182" t="s">
        <v>92</v>
      </c>
      <c r="E135" s="183">
        <v>530</v>
      </c>
    </row>
    <row r="136" spans="1:5">
      <c r="A136" s="182" t="s">
        <v>308</v>
      </c>
      <c r="B136" s="182" t="s">
        <v>307</v>
      </c>
      <c r="C136" s="182" t="s">
        <v>269</v>
      </c>
      <c r="D136" s="182" t="s">
        <v>92</v>
      </c>
      <c r="E136" s="183">
        <v>530</v>
      </c>
    </row>
    <row r="137" spans="1:5">
      <c r="A137" s="182" t="s">
        <v>306</v>
      </c>
      <c r="B137" s="182" t="s">
        <v>305</v>
      </c>
      <c r="C137" s="182" t="s">
        <v>269</v>
      </c>
      <c r="D137" s="182" t="s">
        <v>14</v>
      </c>
      <c r="E137" s="183">
        <v>415</v>
      </c>
    </row>
    <row r="138" spans="1:5">
      <c r="A138" s="182" t="s">
        <v>304</v>
      </c>
      <c r="B138" s="182" t="s">
        <v>303</v>
      </c>
      <c r="C138" s="182" t="s">
        <v>269</v>
      </c>
      <c r="D138" s="182" t="s">
        <v>92</v>
      </c>
      <c r="E138" s="183">
        <v>515</v>
      </c>
    </row>
    <row r="139" spans="1:5">
      <c r="A139" s="182" t="s">
        <v>302</v>
      </c>
      <c r="B139" s="182" t="s">
        <v>301</v>
      </c>
      <c r="C139" s="182" t="s">
        <v>269</v>
      </c>
      <c r="D139" s="182" t="s">
        <v>92</v>
      </c>
      <c r="E139" s="183">
        <v>530</v>
      </c>
    </row>
    <row r="140" spans="1:5">
      <c r="A140" s="182" t="s">
        <v>300</v>
      </c>
      <c r="B140" s="182" t="s">
        <v>299</v>
      </c>
      <c r="C140" s="182" t="s">
        <v>269</v>
      </c>
      <c r="D140" s="182" t="s">
        <v>92</v>
      </c>
      <c r="E140" s="183">
        <v>515</v>
      </c>
    </row>
    <row r="141" spans="1:5">
      <c r="A141" s="182" t="s">
        <v>298</v>
      </c>
      <c r="B141" s="182" t="s">
        <v>297</v>
      </c>
      <c r="C141" s="182" t="s">
        <v>269</v>
      </c>
      <c r="D141" s="182" t="s">
        <v>157</v>
      </c>
      <c r="E141" s="183">
        <v>318</v>
      </c>
    </row>
    <row r="142" spans="1:5">
      <c r="A142" s="182" t="s">
        <v>296</v>
      </c>
      <c r="B142" s="182" t="s">
        <v>295</v>
      </c>
      <c r="C142" s="182" t="s">
        <v>269</v>
      </c>
      <c r="D142" s="182" t="s">
        <v>92</v>
      </c>
      <c r="E142" s="183">
        <v>515</v>
      </c>
    </row>
    <row r="143" spans="1:5">
      <c r="A143" s="182" t="s">
        <v>294</v>
      </c>
      <c r="B143" s="182" t="s">
        <v>293</v>
      </c>
      <c r="C143" s="182" t="s">
        <v>269</v>
      </c>
      <c r="D143" s="182" t="s">
        <v>169</v>
      </c>
      <c r="E143" s="183">
        <v>363</v>
      </c>
    </row>
    <row r="144" spans="1:5">
      <c r="A144" s="182" t="s">
        <v>266</v>
      </c>
      <c r="B144" s="182" t="s">
        <v>292</v>
      </c>
      <c r="C144" s="182" t="s">
        <v>269</v>
      </c>
      <c r="D144" s="182" t="s">
        <v>193</v>
      </c>
      <c r="E144" s="183">
        <v>428</v>
      </c>
    </row>
    <row r="145" spans="1:5">
      <c r="A145" s="182" t="s">
        <v>291</v>
      </c>
      <c r="B145" s="182" t="s">
        <v>290</v>
      </c>
      <c r="C145" s="182" t="s">
        <v>269</v>
      </c>
      <c r="D145" s="182" t="s">
        <v>43</v>
      </c>
      <c r="E145" s="183">
        <v>460</v>
      </c>
    </row>
    <row r="146" spans="1:5">
      <c r="A146" s="182" t="s">
        <v>289</v>
      </c>
      <c r="B146" s="182" t="s">
        <v>288</v>
      </c>
      <c r="C146" s="182" t="s">
        <v>269</v>
      </c>
      <c r="D146" s="182" t="s">
        <v>92</v>
      </c>
      <c r="E146" s="183">
        <v>523</v>
      </c>
    </row>
    <row r="147" spans="1:5">
      <c r="A147" s="182" t="s">
        <v>25</v>
      </c>
      <c r="B147" s="182" t="s">
        <v>287</v>
      </c>
      <c r="C147" s="182" t="s">
        <v>269</v>
      </c>
      <c r="D147" s="182" t="s">
        <v>14</v>
      </c>
      <c r="E147" s="183">
        <v>408</v>
      </c>
    </row>
    <row r="148" spans="1:5">
      <c r="A148" s="182" t="s">
        <v>95</v>
      </c>
      <c r="B148" s="182" t="s">
        <v>286</v>
      </c>
      <c r="C148" s="182" t="s">
        <v>269</v>
      </c>
      <c r="D148" s="182" t="s">
        <v>92</v>
      </c>
      <c r="E148" s="183">
        <v>515</v>
      </c>
    </row>
    <row r="149" spans="1:5">
      <c r="A149" s="182" t="s">
        <v>112</v>
      </c>
      <c r="B149" s="182" t="s">
        <v>285</v>
      </c>
      <c r="C149" s="182" t="s">
        <v>269</v>
      </c>
      <c r="D149" s="182" t="s">
        <v>92</v>
      </c>
      <c r="E149" s="183">
        <v>510</v>
      </c>
    </row>
    <row r="150" spans="1:5">
      <c r="A150" s="182" t="s">
        <v>224</v>
      </c>
      <c r="B150" s="182" t="s">
        <v>284</v>
      </c>
      <c r="C150" s="182" t="s">
        <v>269</v>
      </c>
      <c r="D150" s="182" t="s">
        <v>43</v>
      </c>
      <c r="E150" s="183">
        <v>478</v>
      </c>
    </row>
    <row r="151" spans="1:5">
      <c r="A151" s="182" t="s">
        <v>125</v>
      </c>
      <c r="B151" s="182" t="s">
        <v>283</v>
      </c>
      <c r="C151" s="182" t="s">
        <v>269</v>
      </c>
      <c r="D151" s="182" t="s">
        <v>92</v>
      </c>
      <c r="E151" s="183">
        <v>498</v>
      </c>
    </row>
    <row r="152" spans="1:5">
      <c r="A152" s="182" t="s">
        <v>282</v>
      </c>
      <c r="B152" s="182" t="s">
        <v>281</v>
      </c>
      <c r="C152" s="182" t="s">
        <v>269</v>
      </c>
      <c r="D152" s="182" t="s">
        <v>43</v>
      </c>
      <c r="E152" s="183">
        <v>453</v>
      </c>
    </row>
    <row r="153" spans="1:5">
      <c r="A153" s="182" t="s">
        <v>69</v>
      </c>
      <c r="B153" s="182" t="s">
        <v>280</v>
      </c>
      <c r="C153" s="182" t="s">
        <v>269</v>
      </c>
      <c r="D153" s="182" t="s">
        <v>43</v>
      </c>
      <c r="E153" s="183">
        <v>478</v>
      </c>
    </row>
    <row r="154" spans="1:5">
      <c r="A154" s="182" t="s">
        <v>149</v>
      </c>
      <c r="B154" s="182" t="s">
        <v>279</v>
      </c>
      <c r="C154" s="182" t="s">
        <v>269</v>
      </c>
      <c r="D154" s="182" t="s">
        <v>144</v>
      </c>
      <c r="E154" s="183">
        <v>548</v>
      </c>
    </row>
    <row r="155" spans="1:5">
      <c r="A155" s="182" t="s">
        <v>54</v>
      </c>
      <c r="B155" s="182" t="s">
        <v>278</v>
      </c>
      <c r="C155" s="182" t="s">
        <v>269</v>
      </c>
      <c r="D155" s="182" t="s">
        <v>43</v>
      </c>
      <c r="E155" s="183">
        <v>468</v>
      </c>
    </row>
    <row r="156" spans="1:5">
      <c r="A156" s="182" t="s">
        <v>151</v>
      </c>
      <c r="B156" s="182" t="s">
        <v>277</v>
      </c>
      <c r="C156" s="182" t="s">
        <v>269</v>
      </c>
      <c r="D156" s="182" t="s">
        <v>144</v>
      </c>
      <c r="E156" s="183">
        <v>568</v>
      </c>
    </row>
    <row r="157" spans="1:5">
      <c r="A157" s="182" t="s">
        <v>199</v>
      </c>
      <c r="B157" s="182" t="s">
        <v>276</v>
      </c>
      <c r="C157" s="182" t="s">
        <v>269</v>
      </c>
      <c r="D157" s="182" t="s">
        <v>196</v>
      </c>
      <c r="E157" s="183">
        <v>473</v>
      </c>
    </row>
    <row r="158" spans="1:5">
      <c r="A158" s="182" t="s">
        <v>255</v>
      </c>
      <c r="B158" s="182" t="s">
        <v>275</v>
      </c>
      <c r="C158" s="182" t="s">
        <v>269</v>
      </c>
      <c r="D158" s="182" t="s">
        <v>90</v>
      </c>
      <c r="E158" s="183">
        <v>493</v>
      </c>
    </row>
    <row r="159" spans="1:5">
      <c r="A159" s="182" t="s">
        <v>182</v>
      </c>
      <c r="B159" s="182" t="s">
        <v>274</v>
      </c>
      <c r="C159" s="182" t="s">
        <v>269</v>
      </c>
      <c r="D159" s="182" t="s">
        <v>169</v>
      </c>
      <c r="E159" s="183">
        <v>390</v>
      </c>
    </row>
    <row r="160" spans="1:5">
      <c r="A160" s="182" t="s">
        <v>273</v>
      </c>
      <c r="B160" s="182" t="s">
        <v>272</v>
      </c>
      <c r="C160" s="182" t="s">
        <v>269</v>
      </c>
      <c r="D160" s="182" t="s">
        <v>193</v>
      </c>
      <c r="E160" s="183">
        <v>413</v>
      </c>
    </row>
    <row r="161" spans="1:5">
      <c r="A161" s="182" t="s">
        <v>88</v>
      </c>
      <c r="B161" s="182" t="s">
        <v>271</v>
      </c>
      <c r="C161" s="182" t="s">
        <v>269</v>
      </c>
      <c r="D161" s="182" t="s">
        <v>92</v>
      </c>
      <c r="E161" s="183">
        <v>498</v>
      </c>
    </row>
    <row r="162" spans="1:5">
      <c r="A162" s="182" t="s">
        <v>121</v>
      </c>
      <c r="B162" s="182" t="s">
        <v>270</v>
      </c>
      <c r="C162" s="182" t="s">
        <v>269</v>
      </c>
      <c r="D162" s="182" t="s">
        <v>144</v>
      </c>
      <c r="E162" s="183">
        <v>545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3704-E1B3-4476-80C0-D0A0D16A3013}">
  <sheetPr>
    <pageSetUpPr fitToPage="1"/>
  </sheetPr>
  <dimension ref="A1:V185"/>
  <sheetViews>
    <sheetView showGridLines="0" workbookViewId="0"/>
  </sheetViews>
  <sheetFormatPr defaultColWidth="9.140625" defaultRowHeight="12.75"/>
  <cols>
    <col min="1" max="1" width="8.140625" style="3" customWidth="1"/>
    <col min="2" max="3" width="8.5703125" style="4" customWidth="1"/>
    <col min="4" max="4" width="57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0" width="10.85546875" style="3" customWidth="1"/>
    <col min="11" max="11" width="9.85546875" style="3" customWidth="1"/>
    <col min="12" max="12" width="1.85546875" style="3" customWidth="1"/>
    <col min="13" max="13" width="9.140625" style="3"/>
    <col min="14" max="14" width="14.5703125" style="219" hidden="1" customWidth="1"/>
    <col min="15" max="15" width="0" style="213" hidden="1" customWidth="1"/>
    <col min="16" max="16" width="46.42578125" style="213" hidden="1" customWidth="1"/>
    <col min="17" max="17" width="0" style="213" hidden="1" customWidth="1"/>
    <col min="18" max="21" width="8.42578125" style="213" hidden="1" customWidth="1"/>
    <col min="22" max="22" width="9.85546875" style="3" bestFit="1" customWidth="1"/>
    <col min="23" max="16384" width="9.140625" style="3"/>
  </cols>
  <sheetData>
    <row r="1" spans="1:22">
      <c r="A1" s="56" t="s">
        <v>0</v>
      </c>
      <c r="N1" s="219" t="s">
        <v>618</v>
      </c>
      <c r="O1" s="213">
        <v>1.0049999999999999</v>
      </c>
      <c r="P1" s="213" t="s">
        <v>653</v>
      </c>
    </row>
    <row r="2" spans="1:22">
      <c r="A2" s="7" t="s">
        <v>539</v>
      </c>
      <c r="B2" s="9"/>
      <c r="C2" s="9"/>
      <c r="D2" s="9"/>
      <c r="N2" s="219" t="s">
        <v>608</v>
      </c>
    </row>
    <row r="3" spans="1:22">
      <c r="A3" s="7" t="s">
        <v>1</v>
      </c>
      <c r="B3" s="9"/>
      <c r="C3" s="9"/>
      <c r="D3" s="9"/>
    </row>
    <row r="4" spans="1:22">
      <c r="R4" s="219">
        <v>4</v>
      </c>
      <c r="S4" s="219">
        <v>5</v>
      </c>
      <c r="T4" s="219">
        <v>6</v>
      </c>
      <c r="U4" s="219">
        <v>7</v>
      </c>
    </row>
    <row r="5" spans="1:22" s="19" customFormat="1" ht="26.25" thickBot="1">
      <c r="A5" s="280" t="s">
        <v>2</v>
      </c>
      <c r="B5" s="280" t="s">
        <v>3</v>
      </c>
      <c r="C5" s="280" t="s">
        <v>519</v>
      </c>
      <c r="D5" s="24" t="s">
        <v>4</v>
      </c>
      <c r="E5" s="280" t="s">
        <v>617</v>
      </c>
      <c r="F5" s="280" t="s">
        <v>6</v>
      </c>
      <c r="G5" s="280" t="s">
        <v>7</v>
      </c>
      <c r="H5" s="26" t="s">
        <v>8</v>
      </c>
      <c r="I5" s="26" t="s">
        <v>9</v>
      </c>
      <c r="J5" s="26" t="s">
        <v>10</v>
      </c>
      <c r="K5" s="27" t="s">
        <v>11</v>
      </c>
      <c r="N5" s="251" t="s">
        <v>610</v>
      </c>
      <c r="O5" s="251" t="s">
        <v>2</v>
      </c>
      <c r="P5" s="252" t="s">
        <v>612</v>
      </c>
      <c r="Q5" s="252" t="s">
        <v>606</v>
      </c>
      <c r="R5" s="254" t="s">
        <v>8</v>
      </c>
      <c r="S5" s="254" t="s">
        <v>9</v>
      </c>
      <c r="T5" s="254" t="s">
        <v>10</v>
      </c>
      <c r="U5" s="251" t="s">
        <v>11</v>
      </c>
    </row>
    <row r="6" spans="1:22">
      <c r="A6" s="92"/>
      <c r="D6" s="31" t="s">
        <v>15</v>
      </c>
      <c r="E6" s="47"/>
      <c r="F6" s="47"/>
      <c r="G6" s="306"/>
      <c r="H6" s="178"/>
      <c r="I6" s="178"/>
      <c r="J6" s="178"/>
      <c r="K6" s="178"/>
      <c r="L6" s="32"/>
    </row>
    <row r="7" spans="1:22">
      <c r="A7" s="34" t="s">
        <v>444</v>
      </c>
      <c r="B7" s="29" t="s">
        <v>12</v>
      </c>
      <c r="C7" s="4">
        <v>408</v>
      </c>
      <c r="D7" s="34" t="s">
        <v>529</v>
      </c>
      <c r="E7" s="47">
        <v>9</v>
      </c>
      <c r="F7" s="47" t="s">
        <v>13</v>
      </c>
      <c r="G7" s="306" t="s">
        <v>14</v>
      </c>
      <c r="H7" s="178">
        <f t="shared" ref="H7:H19" si="0">R7</f>
        <v>79817.766528680702</v>
      </c>
      <c r="I7" s="178">
        <f t="shared" ref="I7:I19" si="1">S7</f>
        <v>82212.299524541129</v>
      </c>
      <c r="J7" s="178">
        <f t="shared" ref="J7:J19" si="2">T7</f>
        <v>84678.668510277363</v>
      </c>
      <c r="K7" s="178">
        <f t="shared" ref="K7:K19" si="3">U7</f>
        <v>87219.028565585686</v>
      </c>
      <c r="L7" s="186"/>
      <c r="N7" s="256" t="s">
        <v>611</v>
      </c>
      <c r="O7" s="213" t="str">
        <f>A7</f>
        <v>00950C</v>
      </c>
      <c r="P7" s="213" t="str">
        <f>D7</f>
        <v>Assistant Supervising Parking Traffic Control Supervisor</v>
      </c>
      <c r="Q7" s="285" t="str">
        <f>G7</f>
        <v>E30</v>
      </c>
      <c r="R7" s="286">
        <v>79817.766528680702</v>
      </c>
      <c r="S7" s="286">
        <v>82212.299524541129</v>
      </c>
      <c r="T7" s="286">
        <v>84678.668510277363</v>
      </c>
      <c r="U7" s="286">
        <v>87219.028565585686</v>
      </c>
      <c r="V7" s="59"/>
    </row>
    <row r="8" spans="1:22">
      <c r="A8" s="34" t="s">
        <v>16</v>
      </c>
      <c r="B8" s="29" t="s">
        <v>12</v>
      </c>
      <c r="C8" s="4">
        <v>428</v>
      </c>
      <c r="D8" s="34" t="s">
        <v>17</v>
      </c>
      <c r="E8" s="47">
        <v>9</v>
      </c>
      <c r="F8" s="47" t="s">
        <v>13</v>
      </c>
      <c r="G8" s="306" t="s">
        <v>14</v>
      </c>
      <c r="H8" s="178">
        <f t="shared" ca="1" si="0"/>
        <v>79817.766528680717</v>
      </c>
      <c r="I8" s="178">
        <f t="shared" ca="1" si="1"/>
        <v>82212.299524541129</v>
      </c>
      <c r="J8" s="178">
        <f t="shared" ca="1" si="2"/>
        <v>84678.668510277363</v>
      </c>
      <c r="K8" s="178">
        <f t="shared" ca="1" si="3"/>
        <v>87219.028565585686</v>
      </c>
      <c r="L8" s="186"/>
      <c r="N8" s="219" t="s">
        <v>611</v>
      </c>
      <c r="O8" s="213" t="str">
        <f>A8</f>
        <v>00440C</v>
      </c>
      <c r="P8" s="213" t="str">
        <f>D8</f>
        <v>Administrative Supervisor Animal Care and Control</v>
      </c>
      <c r="Q8" s="285" t="str">
        <f>G8</f>
        <v>E30</v>
      </c>
      <c r="R8" s="286">
        <f t="shared" ref="R8:U19" ca="1" si="4">IF($N8="Y",VLOOKUP($O8,INDIRECT($N$2),R$4,0)*PercIncrNov2019,VLOOKUP($O8,INDIRECT($N$2),R$4,0))</f>
        <v>79817.766528680717</v>
      </c>
      <c r="S8" s="286">
        <f t="shared" ca="1" si="4"/>
        <v>82212.299524541129</v>
      </c>
      <c r="T8" s="286">
        <f t="shared" ca="1" si="4"/>
        <v>84678.668510277363</v>
      </c>
      <c r="U8" s="286">
        <f t="shared" ca="1" si="4"/>
        <v>87219.028565585686</v>
      </c>
    </row>
    <row r="9" spans="1:22">
      <c r="A9" s="34" t="s">
        <v>18</v>
      </c>
      <c r="B9" s="29" t="s">
        <v>12</v>
      </c>
      <c r="C9" s="4">
        <v>410</v>
      </c>
      <c r="D9" s="34" t="s">
        <v>19</v>
      </c>
      <c r="E9" s="47">
        <v>9</v>
      </c>
      <c r="F9" s="47" t="s">
        <v>13</v>
      </c>
      <c r="G9" s="306" t="s">
        <v>14</v>
      </c>
      <c r="H9" s="178">
        <f t="shared" ca="1" si="0"/>
        <v>79817.766528680717</v>
      </c>
      <c r="I9" s="178">
        <f t="shared" ca="1" si="1"/>
        <v>82212.299524541129</v>
      </c>
      <c r="J9" s="178">
        <f t="shared" ca="1" si="2"/>
        <v>84678.668510277363</v>
      </c>
      <c r="K9" s="178">
        <f t="shared" ca="1" si="3"/>
        <v>87219.028565585686</v>
      </c>
      <c r="L9" s="32"/>
      <c r="N9" s="219" t="s">
        <v>611</v>
      </c>
      <c r="O9" s="213" t="str">
        <f t="shared" ref="O9:O19" si="5">A9</f>
        <v>01720C</v>
      </c>
      <c r="P9" s="213" t="str">
        <f t="shared" ref="P9:P19" si="6">D9</f>
        <v xml:space="preserve">Chief Inspector Utilities Connections  </v>
      </c>
      <c r="Q9" s="285" t="str">
        <f t="shared" ref="Q9:Q19" si="7">G9</f>
        <v>E30</v>
      </c>
      <c r="R9" s="286">
        <f t="shared" ca="1" si="4"/>
        <v>79817.766528680717</v>
      </c>
      <c r="S9" s="286">
        <f t="shared" ca="1" si="4"/>
        <v>82212.299524541129</v>
      </c>
      <c r="T9" s="286">
        <f t="shared" ca="1" si="4"/>
        <v>84678.668510277363</v>
      </c>
      <c r="U9" s="286">
        <f t="shared" ca="1" si="4"/>
        <v>87219.028565585686</v>
      </c>
    </row>
    <row r="10" spans="1:22">
      <c r="A10" s="34" t="s">
        <v>23</v>
      </c>
      <c r="B10" s="29" t="s">
        <v>12</v>
      </c>
      <c r="C10" s="4">
        <v>410</v>
      </c>
      <c r="D10" s="34" t="s">
        <v>24</v>
      </c>
      <c r="E10" s="47">
        <v>9</v>
      </c>
      <c r="F10" s="47" t="s">
        <v>13</v>
      </c>
      <c r="G10" s="306" t="s">
        <v>14</v>
      </c>
      <c r="H10" s="178">
        <f t="shared" ca="1" si="0"/>
        <v>79817.766528680717</v>
      </c>
      <c r="I10" s="178">
        <f t="shared" ca="1" si="1"/>
        <v>82212.299524541129</v>
      </c>
      <c r="J10" s="178">
        <f t="shared" ca="1" si="2"/>
        <v>84678.668510277363</v>
      </c>
      <c r="K10" s="178">
        <f t="shared" ca="1" si="3"/>
        <v>87219.028565585686</v>
      </c>
      <c r="L10" s="32"/>
      <c r="N10" s="219" t="s">
        <v>611</v>
      </c>
      <c r="O10" s="213" t="str">
        <f t="shared" si="5"/>
        <v>04308C</v>
      </c>
      <c r="P10" s="213" t="str">
        <f t="shared" si="6"/>
        <v xml:space="preserve">Field Supervisor Animal Care and Control </v>
      </c>
      <c r="Q10" s="285" t="str">
        <f t="shared" si="7"/>
        <v>E30</v>
      </c>
      <c r="R10" s="286">
        <f t="shared" ca="1" si="4"/>
        <v>79817.766528680717</v>
      </c>
      <c r="S10" s="286">
        <f t="shared" ca="1" si="4"/>
        <v>82212.299524541129</v>
      </c>
      <c r="T10" s="286">
        <f t="shared" ca="1" si="4"/>
        <v>84678.668510277363</v>
      </c>
      <c r="U10" s="286">
        <f t="shared" ca="1" si="4"/>
        <v>87219.028565585686</v>
      </c>
    </row>
    <row r="11" spans="1:22">
      <c r="A11" s="34" t="s">
        <v>25</v>
      </c>
      <c r="B11" s="29" t="s">
        <v>12</v>
      </c>
      <c r="C11" s="4">
        <v>408</v>
      </c>
      <c r="D11" s="34" t="s">
        <v>26</v>
      </c>
      <c r="E11" s="47">
        <v>9</v>
      </c>
      <c r="F11" s="47" t="s">
        <v>13</v>
      </c>
      <c r="G11" s="306" t="s">
        <v>14</v>
      </c>
      <c r="H11" s="178">
        <f t="shared" ca="1" si="0"/>
        <v>79817.766528680717</v>
      </c>
      <c r="I11" s="178">
        <f t="shared" ca="1" si="1"/>
        <v>82212.299524541129</v>
      </c>
      <c r="J11" s="178">
        <f t="shared" ca="1" si="2"/>
        <v>84678.668510277363</v>
      </c>
      <c r="K11" s="178">
        <f t="shared" ca="1" si="3"/>
        <v>87219.028565585686</v>
      </c>
      <c r="L11" s="32"/>
      <c r="N11" s="219" t="s">
        <v>611</v>
      </c>
      <c r="O11" s="213" t="str">
        <f t="shared" si="5"/>
        <v>02623C</v>
      </c>
      <c r="P11" s="213" t="str">
        <f t="shared" si="6"/>
        <v>Public Works Equipment Training Supervisor</v>
      </c>
      <c r="Q11" s="285" t="str">
        <f t="shared" si="7"/>
        <v>E30</v>
      </c>
      <c r="R11" s="286">
        <f t="shared" ca="1" si="4"/>
        <v>79817.766528680717</v>
      </c>
      <c r="S11" s="286">
        <f t="shared" ca="1" si="4"/>
        <v>82212.299524541129</v>
      </c>
      <c r="T11" s="286">
        <f t="shared" ca="1" si="4"/>
        <v>84678.668510277363</v>
      </c>
      <c r="U11" s="286">
        <f t="shared" ca="1" si="4"/>
        <v>87219.028565585686</v>
      </c>
    </row>
    <row r="12" spans="1:22">
      <c r="A12" s="34" t="s">
        <v>27</v>
      </c>
      <c r="B12" s="29" t="s">
        <v>12</v>
      </c>
      <c r="C12" s="4">
        <v>415</v>
      </c>
      <c r="D12" s="34" t="s">
        <v>28</v>
      </c>
      <c r="E12" s="47">
        <v>9</v>
      </c>
      <c r="F12" s="47" t="s">
        <v>13</v>
      </c>
      <c r="G12" s="306" t="s">
        <v>14</v>
      </c>
      <c r="H12" s="178">
        <f t="shared" ca="1" si="0"/>
        <v>79817.766528680717</v>
      </c>
      <c r="I12" s="178">
        <f t="shared" ca="1" si="1"/>
        <v>82212.299524541129</v>
      </c>
      <c r="J12" s="178">
        <f t="shared" ca="1" si="2"/>
        <v>84678.668510277363</v>
      </c>
      <c r="K12" s="178">
        <f t="shared" ca="1" si="3"/>
        <v>87219.028565585686</v>
      </c>
      <c r="L12" s="32"/>
      <c r="N12" s="219" t="s">
        <v>611</v>
      </c>
      <c r="O12" s="213" t="str">
        <f t="shared" si="5"/>
        <v>08880C</v>
      </c>
      <c r="P12" s="213" t="str">
        <f t="shared" si="6"/>
        <v>Right of Way Specialist</v>
      </c>
      <c r="Q12" s="285" t="str">
        <f t="shared" si="7"/>
        <v>E30</v>
      </c>
      <c r="R12" s="286">
        <f t="shared" ca="1" si="4"/>
        <v>79817.766528680717</v>
      </c>
      <c r="S12" s="286">
        <f t="shared" ca="1" si="4"/>
        <v>82212.299524541129</v>
      </c>
      <c r="T12" s="286">
        <f t="shared" ca="1" si="4"/>
        <v>84678.668510277363</v>
      </c>
      <c r="U12" s="286">
        <f t="shared" ca="1" si="4"/>
        <v>87219.028565585686</v>
      </c>
    </row>
    <row r="13" spans="1:22">
      <c r="A13" s="34" t="s">
        <v>29</v>
      </c>
      <c r="B13" s="29" t="s">
        <v>12</v>
      </c>
      <c r="C13" s="4">
        <v>410</v>
      </c>
      <c r="D13" s="34" t="s">
        <v>30</v>
      </c>
      <c r="E13" s="47">
        <v>9</v>
      </c>
      <c r="F13" s="47" t="s">
        <v>13</v>
      </c>
      <c r="G13" s="306" t="s">
        <v>14</v>
      </c>
      <c r="H13" s="178">
        <f t="shared" ca="1" si="0"/>
        <v>79817.766528680717</v>
      </c>
      <c r="I13" s="178">
        <f t="shared" ca="1" si="1"/>
        <v>82212.299524541129</v>
      </c>
      <c r="J13" s="178">
        <f t="shared" ca="1" si="2"/>
        <v>84678.668510277363</v>
      </c>
      <c r="K13" s="178">
        <f t="shared" ca="1" si="3"/>
        <v>87219.028565585686</v>
      </c>
      <c r="L13" s="32"/>
      <c r="N13" s="219" t="s">
        <v>611</v>
      </c>
      <c r="O13" s="213" t="str">
        <f t="shared" si="5"/>
        <v>09980C</v>
      </c>
      <c r="P13" s="213" t="str">
        <f t="shared" si="6"/>
        <v xml:space="preserve">Supervisor Electronics </v>
      </c>
      <c r="Q13" s="285" t="str">
        <f t="shared" si="7"/>
        <v>E30</v>
      </c>
      <c r="R13" s="286">
        <f t="shared" ca="1" si="4"/>
        <v>79817.766528680717</v>
      </c>
      <c r="S13" s="286">
        <f t="shared" ca="1" si="4"/>
        <v>82212.299524541129</v>
      </c>
      <c r="T13" s="286">
        <f t="shared" ca="1" si="4"/>
        <v>84678.668510277363</v>
      </c>
      <c r="U13" s="286">
        <f t="shared" ca="1" si="4"/>
        <v>87219.028565585686</v>
      </c>
    </row>
    <row r="14" spans="1:22">
      <c r="A14" s="34" t="s">
        <v>31</v>
      </c>
      <c r="B14" s="29" t="s">
        <v>12</v>
      </c>
      <c r="C14" s="4">
        <v>418</v>
      </c>
      <c r="D14" s="34" t="s">
        <v>32</v>
      </c>
      <c r="E14" s="47">
        <v>9</v>
      </c>
      <c r="F14" s="47" t="s">
        <v>13</v>
      </c>
      <c r="G14" s="306" t="s">
        <v>14</v>
      </c>
      <c r="H14" s="178">
        <f t="shared" ca="1" si="0"/>
        <v>79817.766528680717</v>
      </c>
      <c r="I14" s="178">
        <f t="shared" ca="1" si="1"/>
        <v>82212.299524541129</v>
      </c>
      <c r="J14" s="178">
        <f t="shared" ca="1" si="2"/>
        <v>84678.668510277363</v>
      </c>
      <c r="K14" s="178">
        <f t="shared" ca="1" si="3"/>
        <v>87219.028565585686</v>
      </c>
      <c r="L14" s="32"/>
      <c r="N14" s="219" t="s">
        <v>611</v>
      </c>
      <c r="O14" s="213" t="str">
        <f t="shared" si="5"/>
        <v>09981C</v>
      </c>
      <c r="P14" s="213" t="str">
        <f t="shared" si="6"/>
        <v xml:space="preserve">Supervisor Engineering Technician II  </v>
      </c>
      <c r="Q14" s="285" t="str">
        <f t="shared" si="7"/>
        <v>E30</v>
      </c>
      <c r="R14" s="286">
        <f t="shared" ca="1" si="4"/>
        <v>79817.766528680717</v>
      </c>
      <c r="S14" s="286">
        <f t="shared" ca="1" si="4"/>
        <v>82212.299524541129</v>
      </c>
      <c r="T14" s="286">
        <f t="shared" ca="1" si="4"/>
        <v>84678.668510277363</v>
      </c>
      <c r="U14" s="286">
        <f t="shared" ca="1" si="4"/>
        <v>87219.028565585686</v>
      </c>
    </row>
    <row r="15" spans="1:22">
      <c r="A15" s="34" t="s">
        <v>225</v>
      </c>
      <c r="B15" s="29" t="s">
        <v>12</v>
      </c>
      <c r="C15" s="4">
        <v>418</v>
      </c>
      <c r="D15" s="34" t="s">
        <v>33</v>
      </c>
      <c r="E15" s="47">
        <v>9</v>
      </c>
      <c r="F15" s="47" t="s">
        <v>13</v>
      </c>
      <c r="G15" s="306" t="s">
        <v>14</v>
      </c>
      <c r="H15" s="178">
        <f t="shared" ca="1" si="0"/>
        <v>79817.766528680717</v>
      </c>
      <c r="I15" s="178">
        <f t="shared" ca="1" si="1"/>
        <v>82212.299524541129</v>
      </c>
      <c r="J15" s="178">
        <f t="shared" ca="1" si="2"/>
        <v>84678.668510277363</v>
      </c>
      <c r="K15" s="178">
        <f t="shared" ca="1" si="3"/>
        <v>87219.028565585686</v>
      </c>
      <c r="L15" s="32"/>
      <c r="N15" s="219" t="s">
        <v>611</v>
      </c>
      <c r="O15" s="213" t="str">
        <f t="shared" si="5"/>
        <v>09982C</v>
      </c>
      <c r="P15" s="213" t="str">
        <f t="shared" si="6"/>
        <v>Supervisor Engineering Technician II Graphic Analyst</v>
      </c>
      <c r="Q15" s="285" t="str">
        <f t="shared" si="7"/>
        <v>E30</v>
      </c>
      <c r="R15" s="286">
        <f t="shared" ca="1" si="4"/>
        <v>79817.766528680717</v>
      </c>
      <c r="S15" s="286">
        <f t="shared" ca="1" si="4"/>
        <v>82212.299524541129</v>
      </c>
      <c r="T15" s="286">
        <f t="shared" ca="1" si="4"/>
        <v>84678.668510277363</v>
      </c>
      <c r="U15" s="286">
        <f t="shared" ca="1" si="4"/>
        <v>87219.028565585686</v>
      </c>
    </row>
    <row r="16" spans="1:22">
      <c r="A16" s="34" t="s">
        <v>34</v>
      </c>
      <c r="B16" s="29" t="s">
        <v>12</v>
      </c>
      <c r="C16" s="4">
        <v>428</v>
      </c>
      <c r="D16" s="34" t="s">
        <v>35</v>
      </c>
      <c r="E16" s="47">
        <v>9</v>
      </c>
      <c r="F16" s="47" t="s">
        <v>13</v>
      </c>
      <c r="G16" s="306" t="s">
        <v>14</v>
      </c>
      <c r="H16" s="178">
        <f t="shared" ca="1" si="0"/>
        <v>79817.766528680717</v>
      </c>
      <c r="I16" s="178">
        <f t="shared" ca="1" si="1"/>
        <v>82212.299524541129</v>
      </c>
      <c r="J16" s="178">
        <f t="shared" ca="1" si="2"/>
        <v>84678.668510277363</v>
      </c>
      <c r="K16" s="178">
        <f t="shared" ca="1" si="3"/>
        <v>87219.028565585686</v>
      </c>
      <c r="L16" s="32"/>
      <c r="N16" s="219" t="s">
        <v>611</v>
      </c>
      <c r="O16" s="213" t="str">
        <f t="shared" si="5"/>
        <v>10005C</v>
      </c>
      <c r="P16" s="213" t="str">
        <f t="shared" si="6"/>
        <v xml:space="preserve">Supervisor Event Services  </v>
      </c>
      <c r="Q16" s="285" t="str">
        <f t="shared" si="7"/>
        <v>E30</v>
      </c>
      <c r="R16" s="286">
        <f t="shared" ca="1" si="4"/>
        <v>79817.766528680717</v>
      </c>
      <c r="S16" s="286">
        <f t="shared" ca="1" si="4"/>
        <v>82212.299524541129</v>
      </c>
      <c r="T16" s="286">
        <f t="shared" ca="1" si="4"/>
        <v>84678.668510277363</v>
      </c>
      <c r="U16" s="286">
        <f t="shared" ca="1" si="4"/>
        <v>87219.028565585686</v>
      </c>
    </row>
    <row r="17" spans="1:21">
      <c r="A17" s="34" t="s">
        <v>36</v>
      </c>
      <c r="B17" s="29" t="s">
        <v>12</v>
      </c>
      <c r="C17" s="4">
        <v>423</v>
      </c>
      <c r="D17" s="34" t="s">
        <v>37</v>
      </c>
      <c r="E17" s="47">
        <v>9</v>
      </c>
      <c r="F17" s="47" t="s">
        <v>13</v>
      </c>
      <c r="G17" s="306" t="s">
        <v>14</v>
      </c>
      <c r="H17" s="178">
        <f t="shared" ca="1" si="0"/>
        <v>79817.766528680717</v>
      </c>
      <c r="I17" s="178">
        <f t="shared" ca="1" si="1"/>
        <v>82212.299524541129</v>
      </c>
      <c r="J17" s="178">
        <f t="shared" ca="1" si="2"/>
        <v>84678.668510277363</v>
      </c>
      <c r="K17" s="178">
        <f t="shared" ca="1" si="3"/>
        <v>87219.028565585686</v>
      </c>
      <c r="L17" s="32"/>
      <c r="N17" s="219" t="s">
        <v>611</v>
      </c>
      <c r="O17" s="213" t="str">
        <f t="shared" si="5"/>
        <v>10007C</v>
      </c>
      <c r="P17" s="213" t="str">
        <f t="shared" si="6"/>
        <v xml:space="preserve">Supervisor Facilities Services  </v>
      </c>
      <c r="Q17" s="285" t="str">
        <f t="shared" si="7"/>
        <v>E30</v>
      </c>
      <c r="R17" s="286">
        <f t="shared" ca="1" si="4"/>
        <v>79817.766528680717</v>
      </c>
      <c r="S17" s="286">
        <f t="shared" ca="1" si="4"/>
        <v>82212.299524541129</v>
      </c>
      <c r="T17" s="286">
        <f t="shared" ca="1" si="4"/>
        <v>84678.668510277363</v>
      </c>
      <c r="U17" s="286">
        <f t="shared" ca="1" si="4"/>
        <v>87219.028565585686</v>
      </c>
    </row>
    <row r="18" spans="1:21">
      <c r="A18" s="34" t="s">
        <v>38</v>
      </c>
      <c r="B18" s="29" t="s">
        <v>12</v>
      </c>
      <c r="C18" s="4">
        <v>410</v>
      </c>
      <c r="D18" s="34" t="s">
        <v>39</v>
      </c>
      <c r="E18" s="47">
        <v>9</v>
      </c>
      <c r="F18" s="47" t="s">
        <v>13</v>
      </c>
      <c r="G18" s="306" t="s">
        <v>14</v>
      </c>
      <c r="H18" s="178">
        <f t="shared" ca="1" si="0"/>
        <v>79817.766528680717</v>
      </c>
      <c r="I18" s="178">
        <f t="shared" ca="1" si="1"/>
        <v>82212.299524541129</v>
      </c>
      <c r="J18" s="178">
        <f t="shared" ca="1" si="2"/>
        <v>84678.668510277363</v>
      </c>
      <c r="K18" s="178">
        <f t="shared" ca="1" si="3"/>
        <v>87219.028565585686</v>
      </c>
      <c r="L18" s="15"/>
      <c r="N18" s="219" t="s">
        <v>611</v>
      </c>
      <c r="O18" s="213" t="str">
        <f t="shared" si="5"/>
        <v>10282C</v>
      </c>
      <c r="P18" s="213" t="str">
        <f t="shared" si="6"/>
        <v xml:space="preserve">Supervisor Sidewalk Inspections  </v>
      </c>
      <c r="Q18" s="285" t="str">
        <f t="shared" si="7"/>
        <v>E30</v>
      </c>
      <c r="R18" s="286">
        <f t="shared" ca="1" si="4"/>
        <v>79817.766528680717</v>
      </c>
      <c r="S18" s="286">
        <f t="shared" ca="1" si="4"/>
        <v>82212.299524541129</v>
      </c>
      <c r="T18" s="286">
        <f t="shared" ca="1" si="4"/>
        <v>84678.668510277363</v>
      </c>
      <c r="U18" s="286">
        <f t="shared" ca="1" si="4"/>
        <v>87219.028565585686</v>
      </c>
    </row>
    <row r="19" spans="1:21">
      <c r="A19" s="34" t="s">
        <v>40</v>
      </c>
      <c r="B19" s="29" t="s">
        <v>12</v>
      </c>
      <c r="C19" s="4">
        <v>410</v>
      </c>
      <c r="D19" s="34" t="s">
        <v>41</v>
      </c>
      <c r="E19" s="47">
        <v>9</v>
      </c>
      <c r="F19" s="47" t="s">
        <v>13</v>
      </c>
      <c r="G19" s="306" t="s">
        <v>14</v>
      </c>
      <c r="H19" s="178">
        <f t="shared" ca="1" si="0"/>
        <v>79817.766528680717</v>
      </c>
      <c r="I19" s="178">
        <f t="shared" ca="1" si="1"/>
        <v>82212.299524541129</v>
      </c>
      <c r="J19" s="178">
        <f t="shared" ca="1" si="2"/>
        <v>84678.668510277363</v>
      </c>
      <c r="K19" s="178">
        <f t="shared" ca="1" si="3"/>
        <v>87219.028565585686</v>
      </c>
      <c r="L19" s="10"/>
      <c r="N19" s="219" t="s">
        <v>611</v>
      </c>
      <c r="O19" s="213" t="str">
        <f t="shared" si="5"/>
        <v>10359C</v>
      </c>
      <c r="P19" s="213" t="str">
        <f t="shared" si="6"/>
        <v>Supervisor Water Permits and Connections</v>
      </c>
      <c r="Q19" s="285" t="str">
        <f t="shared" si="7"/>
        <v>E30</v>
      </c>
      <c r="R19" s="286">
        <f t="shared" ca="1" si="4"/>
        <v>79817.766528680717</v>
      </c>
      <c r="S19" s="286">
        <f t="shared" ca="1" si="4"/>
        <v>82212.299524541129</v>
      </c>
      <c r="T19" s="286">
        <f t="shared" ca="1" si="4"/>
        <v>84678.668510277363</v>
      </c>
      <c r="U19" s="286">
        <f t="shared" ca="1" si="4"/>
        <v>87219.028565585686</v>
      </c>
    </row>
    <row r="20" spans="1:21" s="19" customFormat="1">
      <c r="A20" s="34"/>
      <c r="B20" s="4"/>
      <c r="C20" s="4"/>
      <c r="D20" s="34"/>
      <c r="E20" s="4"/>
      <c r="F20" s="15"/>
      <c r="G20" s="16"/>
      <c r="H20" s="17"/>
      <c r="I20" s="17"/>
      <c r="J20" s="17"/>
      <c r="N20" s="219"/>
      <c r="O20" s="213"/>
      <c r="P20" s="213"/>
      <c r="Q20" s="285"/>
      <c r="R20" s="213"/>
      <c r="S20" s="214"/>
      <c r="T20" s="214"/>
      <c r="U20" s="214"/>
    </row>
    <row r="21" spans="1:21" s="19" customFormat="1">
      <c r="A21" s="281"/>
      <c r="B21" s="281"/>
      <c r="C21" s="281"/>
      <c r="D21" s="281"/>
      <c r="H21" s="17"/>
      <c r="I21" s="17"/>
      <c r="J21" s="17"/>
      <c r="K21" s="18"/>
      <c r="N21" s="249"/>
      <c r="O21" s="214"/>
      <c r="P21" s="214"/>
      <c r="Q21" s="214"/>
      <c r="R21" s="214"/>
      <c r="S21" s="214"/>
      <c r="T21" s="214"/>
      <c r="U21" s="214"/>
    </row>
    <row r="22" spans="1:21" s="19" customFormat="1" ht="26.25" thickBot="1">
      <c r="A22" s="280" t="s">
        <v>2</v>
      </c>
      <c r="B22" s="280" t="s">
        <v>3</v>
      </c>
      <c r="C22" s="280" t="s">
        <v>519</v>
      </c>
      <c r="D22" s="24" t="s">
        <v>42</v>
      </c>
      <c r="E22" s="280" t="s">
        <v>617</v>
      </c>
      <c r="F22" s="280" t="s">
        <v>6</v>
      </c>
      <c r="G22" s="280" t="s">
        <v>7</v>
      </c>
      <c r="H22" s="26" t="s">
        <v>8</v>
      </c>
      <c r="I22" s="26" t="s">
        <v>9</v>
      </c>
      <c r="J22" s="26" t="s">
        <v>10</v>
      </c>
      <c r="K22" s="27" t="s">
        <v>11</v>
      </c>
      <c r="N22" s="251" t="s">
        <v>610</v>
      </c>
      <c r="O22" s="251" t="s">
        <v>2</v>
      </c>
      <c r="P22" s="252" t="s">
        <v>612</v>
      </c>
      <c r="Q22" s="252" t="s">
        <v>606</v>
      </c>
      <c r="R22" s="254" t="s">
        <v>8</v>
      </c>
      <c r="S22" s="254" t="s">
        <v>9</v>
      </c>
      <c r="T22" s="254" t="s">
        <v>10</v>
      </c>
      <c r="U22" s="251" t="s">
        <v>11</v>
      </c>
    </row>
    <row r="23" spans="1:21" s="19" customFormat="1">
      <c r="A23" s="3"/>
      <c r="B23" s="4"/>
      <c r="C23" s="4"/>
      <c r="D23" s="31" t="s">
        <v>15</v>
      </c>
      <c r="E23" s="4"/>
      <c r="F23" s="4"/>
      <c r="G23" s="30"/>
      <c r="H23" s="179"/>
      <c r="I23" s="179"/>
      <c r="J23" s="179"/>
      <c r="K23" s="179"/>
      <c r="L23" s="30"/>
      <c r="N23" s="219"/>
      <c r="O23" s="213"/>
      <c r="P23" s="213"/>
      <c r="Q23" s="213"/>
      <c r="R23" s="213"/>
      <c r="S23" s="213"/>
      <c r="T23" s="213"/>
      <c r="U23" s="213"/>
    </row>
    <row r="24" spans="1:21" s="19" customFormat="1">
      <c r="A24" s="3" t="s">
        <v>44</v>
      </c>
      <c r="B24" s="29" t="s">
        <v>12</v>
      </c>
      <c r="C24" s="4">
        <v>453</v>
      </c>
      <c r="D24" s="35" t="s">
        <v>45</v>
      </c>
      <c r="E24" s="47">
        <v>10</v>
      </c>
      <c r="F24" s="47" t="s">
        <v>13</v>
      </c>
      <c r="G24" s="306" t="s">
        <v>43</v>
      </c>
      <c r="H24" s="178">
        <f ca="1">R24</f>
        <v>86490.155236887804</v>
      </c>
      <c r="I24" s="178">
        <f ca="1">S24</f>
        <v>89084.85989399445</v>
      </c>
      <c r="J24" s="178">
        <f ca="1">T24</f>
        <v>91757.405690814296</v>
      </c>
      <c r="K24" s="178">
        <f ca="1">U24</f>
        <v>94510.127861538713</v>
      </c>
      <c r="L24" s="30"/>
      <c r="N24" s="256" t="s">
        <v>611</v>
      </c>
      <c r="O24" s="213" t="str">
        <f>A24</f>
        <v>00410C</v>
      </c>
      <c r="P24" s="213" t="str">
        <f>D24</f>
        <v xml:space="preserve">Administrative Enforcement Supervisor </v>
      </c>
      <c r="Q24" s="285" t="str">
        <f>G24</f>
        <v>E40</v>
      </c>
      <c r="R24" s="286">
        <f t="shared" ref="R24:U26" ca="1" si="8">IF($N24="Y",VLOOKUP($O24,INDIRECT($N$2),R$4,0)*PercIncrNov2019,VLOOKUP($O24,INDIRECT($N$2),R$4,0))</f>
        <v>86490.155236887804</v>
      </c>
      <c r="S24" s="286">
        <f t="shared" ca="1" si="8"/>
        <v>89084.85989399445</v>
      </c>
      <c r="T24" s="286">
        <f t="shared" ca="1" si="8"/>
        <v>91757.405690814296</v>
      </c>
      <c r="U24" s="286">
        <f t="shared" ca="1" si="8"/>
        <v>94510.127861538713</v>
      </c>
    </row>
    <row r="25" spans="1:21" s="19" customFormat="1">
      <c r="A25" s="3" t="s">
        <v>46</v>
      </c>
      <c r="B25" s="29" t="s">
        <v>12</v>
      </c>
      <c r="C25" s="4">
        <v>480</v>
      </c>
      <c r="D25" s="35" t="s">
        <v>47</v>
      </c>
      <c r="E25" s="47">
        <v>10</v>
      </c>
      <c r="F25" s="47" t="s">
        <v>13</v>
      </c>
      <c r="G25" s="306" t="s">
        <v>43</v>
      </c>
      <c r="H25" s="178">
        <f t="shared" ref="H25:H46" ca="1" si="9">R25</f>
        <v>86490.155236887804</v>
      </c>
      <c r="I25" s="178">
        <f t="shared" ref="I25:I46" ca="1" si="10">S25</f>
        <v>89084.85989399445</v>
      </c>
      <c r="J25" s="178">
        <f t="shared" ref="J25:J46" ca="1" si="11">T25</f>
        <v>91757.405690814296</v>
      </c>
      <c r="K25" s="178">
        <f t="shared" ref="K25:K46" ca="1" si="12">U25</f>
        <v>94510.127861538713</v>
      </c>
      <c r="L25" s="30"/>
      <c r="N25" s="219" t="s">
        <v>611</v>
      </c>
      <c r="O25" s="213" t="str">
        <f>A25</f>
        <v>00845C</v>
      </c>
      <c r="P25" s="213" t="str">
        <f>D25</f>
        <v>Assistant Manager Parking Systems</v>
      </c>
      <c r="Q25" s="285" t="str">
        <f>G25</f>
        <v>E40</v>
      </c>
      <c r="R25" s="286">
        <f t="shared" ca="1" si="8"/>
        <v>86490.155236887804</v>
      </c>
      <c r="S25" s="286">
        <f t="shared" ca="1" si="8"/>
        <v>89084.85989399445</v>
      </c>
      <c r="T25" s="286">
        <f t="shared" ca="1" si="8"/>
        <v>91757.405690814296</v>
      </c>
      <c r="U25" s="286">
        <f t="shared" ca="1" si="8"/>
        <v>94510.127861538713</v>
      </c>
    </row>
    <row r="26" spans="1:21" s="19" customFormat="1">
      <c r="A26" s="34" t="s">
        <v>48</v>
      </c>
      <c r="B26" s="29" t="s">
        <v>12</v>
      </c>
      <c r="C26" s="4">
        <v>465</v>
      </c>
      <c r="D26" s="34" t="s">
        <v>49</v>
      </c>
      <c r="E26" s="47">
        <v>10</v>
      </c>
      <c r="F26" s="47" t="s">
        <v>13</v>
      </c>
      <c r="G26" s="306" t="s">
        <v>43</v>
      </c>
      <c r="H26" s="178">
        <f t="shared" ca="1" si="9"/>
        <v>86490.155236887804</v>
      </c>
      <c r="I26" s="178">
        <f t="shared" ca="1" si="10"/>
        <v>89084.85989399445</v>
      </c>
      <c r="J26" s="178">
        <f t="shared" ca="1" si="11"/>
        <v>91757.405690814296</v>
      </c>
      <c r="K26" s="178">
        <f t="shared" ca="1" si="12"/>
        <v>94510.127861538713</v>
      </c>
      <c r="L26" s="30"/>
      <c r="N26" s="219" t="s">
        <v>611</v>
      </c>
      <c r="O26" s="213" t="str">
        <f t="shared" ref="O26:O36" si="13">A26</f>
        <v>03600C</v>
      </c>
      <c r="P26" s="213" t="str">
        <f t="shared" ref="P26:P36" si="14">D26</f>
        <v xml:space="preserve">District Street Supervisor I  </v>
      </c>
      <c r="Q26" s="285" t="str">
        <f t="shared" ref="Q26:Q36" si="15">G26</f>
        <v>E40</v>
      </c>
      <c r="R26" s="286">
        <f t="shared" ca="1" si="8"/>
        <v>86490.155236887804</v>
      </c>
      <c r="S26" s="286">
        <f t="shared" ca="1" si="8"/>
        <v>89084.85989399445</v>
      </c>
      <c r="T26" s="286">
        <f t="shared" ca="1" si="8"/>
        <v>91757.405690814296</v>
      </c>
      <c r="U26" s="286">
        <f t="shared" ca="1" si="8"/>
        <v>94510.127861538713</v>
      </c>
    </row>
    <row r="27" spans="1:21">
      <c r="A27" s="34" t="s">
        <v>437</v>
      </c>
      <c r="B27" s="29" t="s">
        <v>12</v>
      </c>
      <c r="C27" s="4">
        <v>493</v>
      </c>
      <c r="D27" s="34" t="s">
        <v>526</v>
      </c>
      <c r="E27" s="47">
        <v>10</v>
      </c>
      <c r="F27" s="47" t="s">
        <v>13</v>
      </c>
      <c r="G27" s="306" t="s">
        <v>43</v>
      </c>
      <c r="H27" s="178">
        <f t="shared" si="9"/>
        <v>86490.155236887804</v>
      </c>
      <c r="I27" s="178">
        <f t="shared" si="10"/>
        <v>89084.85989399445</v>
      </c>
      <c r="J27" s="178">
        <f t="shared" si="11"/>
        <v>91757.405690814296</v>
      </c>
      <c r="K27" s="178">
        <f t="shared" si="12"/>
        <v>94510.127861538713</v>
      </c>
      <c r="L27" s="32"/>
      <c r="N27" s="219" t="s">
        <v>611</v>
      </c>
      <c r="O27" s="213" t="str">
        <f t="shared" si="13"/>
        <v>03625C</v>
      </c>
      <c r="P27" s="213" t="str">
        <f t="shared" si="14"/>
        <v>District Supervisor Inspection Housing</v>
      </c>
      <c r="Q27" s="285" t="str">
        <f t="shared" si="15"/>
        <v>E40</v>
      </c>
      <c r="R27" s="286">
        <v>86490.155236887804</v>
      </c>
      <c r="S27" s="286">
        <v>89084.85989399445</v>
      </c>
      <c r="T27" s="286">
        <v>91757.405690814296</v>
      </c>
      <c r="U27" s="286">
        <v>94510.127861538713</v>
      </c>
    </row>
    <row r="28" spans="1:21">
      <c r="A28" s="34" t="s">
        <v>50</v>
      </c>
      <c r="B28" s="29" t="s">
        <v>12</v>
      </c>
      <c r="C28" s="4">
        <v>468</v>
      </c>
      <c r="D28" s="34" t="s">
        <v>51</v>
      </c>
      <c r="E28" s="47">
        <v>10</v>
      </c>
      <c r="F28" s="47" t="s">
        <v>13</v>
      </c>
      <c r="G28" s="306" t="s">
        <v>43</v>
      </c>
      <c r="H28" s="178">
        <f t="shared" ca="1" si="9"/>
        <v>86490.155236887804</v>
      </c>
      <c r="I28" s="178">
        <f t="shared" ca="1" si="10"/>
        <v>89084.85989399445</v>
      </c>
      <c r="J28" s="178">
        <f t="shared" ca="1" si="11"/>
        <v>91757.405690814296</v>
      </c>
      <c r="K28" s="178">
        <f t="shared" ca="1" si="12"/>
        <v>94510.127861538713</v>
      </c>
      <c r="L28" s="32"/>
      <c r="N28" s="219" t="s">
        <v>611</v>
      </c>
      <c r="O28" s="213" t="str">
        <f t="shared" si="13"/>
        <v>03626C</v>
      </c>
      <c r="P28" s="213" t="str">
        <f t="shared" si="14"/>
        <v>District Supervisor Licenses &amp; Consumer Services</v>
      </c>
      <c r="Q28" s="285" t="str">
        <f t="shared" si="15"/>
        <v>E40</v>
      </c>
      <c r="R28" s="286">
        <f t="shared" ref="R28:U30" ca="1" si="16">IF($N28="Y",VLOOKUP($O28,INDIRECT($N$2),R$4,0)*PercIncrNov2019,VLOOKUP($O28,INDIRECT($N$2),R$4,0))</f>
        <v>86490.155236887804</v>
      </c>
      <c r="S28" s="286">
        <f t="shared" ca="1" si="16"/>
        <v>89084.85989399445</v>
      </c>
      <c r="T28" s="286">
        <f t="shared" ca="1" si="16"/>
        <v>91757.405690814296</v>
      </c>
      <c r="U28" s="286">
        <f t="shared" ca="1" si="16"/>
        <v>94510.127861538713</v>
      </c>
    </row>
    <row r="29" spans="1:21">
      <c r="A29" s="34" t="s">
        <v>52</v>
      </c>
      <c r="B29" s="29" t="s">
        <v>12</v>
      </c>
      <c r="C29" s="4">
        <v>460</v>
      </c>
      <c r="D29" s="34" t="s">
        <v>53</v>
      </c>
      <c r="E29" s="47">
        <v>10</v>
      </c>
      <c r="F29" s="47" t="s">
        <v>13</v>
      </c>
      <c r="G29" s="306" t="s">
        <v>43</v>
      </c>
      <c r="H29" s="178">
        <f t="shared" ca="1" si="9"/>
        <v>86490.155236887804</v>
      </c>
      <c r="I29" s="178">
        <f t="shared" ca="1" si="10"/>
        <v>89084.85989399445</v>
      </c>
      <c r="J29" s="178">
        <f t="shared" ca="1" si="11"/>
        <v>91757.405690814296</v>
      </c>
      <c r="K29" s="178">
        <f t="shared" ca="1" si="12"/>
        <v>94510.127861538713</v>
      </c>
      <c r="L29" s="188"/>
      <c r="N29" s="219" t="s">
        <v>611</v>
      </c>
      <c r="O29" s="213" t="str">
        <f t="shared" si="13"/>
        <v>04471C</v>
      </c>
      <c r="P29" s="213" t="str">
        <f t="shared" si="14"/>
        <v>Fleet Services Equipment Supervisor</v>
      </c>
      <c r="Q29" s="285" t="str">
        <f t="shared" si="15"/>
        <v>E40</v>
      </c>
      <c r="R29" s="286">
        <f t="shared" ca="1" si="16"/>
        <v>86490.155236887804</v>
      </c>
      <c r="S29" s="286">
        <f t="shared" ca="1" si="16"/>
        <v>89084.85989399445</v>
      </c>
      <c r="T29" s="286">
        <f t="shared" ca="1" si="16"/>
        <v>91757.405690814296</v>
      </c>
      <c r="U29" s="286">
        <f t="shared" ca="1" si="16"/>
        <v>94510.127861538713</v>
      </c>
    </row>
    <row r="30" spans="1:21">
      <c r="A30" s="3" t="s">
        <v>56</v>
      </c>
      <c r="B30" s="29" t="s">
        <v>12</v>
      </c>
      <c r="C30" s="4">
        <v>488</v>
      </c>
      <c r="D30" s="35" t="s">
        <v>57</v>
      </c>
      <c r="E30" s="47">
        <v>10</v>
      </c>
      <c r="F30" s="47" t="s">
        <v>13</v>
      </c>
      <c r="G30" s="306" t="s">
        <v>43</v>
      </c>
      <c r="H30" s="178">
        <f t="shared" ca="1" si="9"/>
        <v>86490.155236887804</v>
      </c>
      <c r="I30" s="178">
        <f t="shared" ca="1" si="10"/>
        <v>89084.85989399445</v>
      </c>
      <c r="J30" s="178">
        <f t="shared" ca="1" si="11"/>
        <v>91757.405690814296</v>
      </c>
      <c r="K30" s="178">
        <f t="shared" ca="1" si="12"/>
        <v>94510.127861538713</v>
      </c>
      <c r="L30" s="32"/>
      <c r="N30" s="219" t="s">
        <v>611</v>
      </c>
      <c r="O30" s="213" t="str">
        <f t="shared" si="13"/>
        <v>06803C</v>
      </c>
      <c r="P30" s="213" t="str">
        <f t="shared" si="14"/>
        <v xml:space="preserve">Manager Inventory Control </v>
      </c>
      <c r="Q30" s="285" t="str">
        <f t="shared" si="15"/>
        <v>E40</v>
      </c>
      <c r="R30" s="286">
        <f t="shared" ca="1" si="16"/>
        <v>86490.155236887804</v>
      </c>
      <c r="S30" s="286">
        <f t="shared" ca="1" si="16"/>
        <v>89084.85989399445</v>
      </c>
      <c r="T30" s="286">
        <f t="shared" ca="1" si="16"/>
        <v>91757.405690814296</v>
      </c>
      <c r="U30" s="286">
        <f t="shared" ca="1" si="16"/>
        <v>94510.127861538713</v>
      </c>
    </row>
    <row r="31" spans="1:21">
      <c r="A31" s="34" t="s">
        <v>394</v>
      </c>
      <c r="B31" s="29" t="s">
        <v>12</v>
      </c>
      <c r="C31" s="4">
        <v>475</v>
      </c>
      <c r="D31" s="34" t="s">
        <v>522</v>
      </c>
      <c r="E31" s="47">
        <v>10</v>
      </c>
      <c r="F31" s="47" t="s">
        <v>13</v>
      </c>
      <c r="G31" s="306" t="s">
        <v>43</v>
      </c>
      <c r="H31" s="178">
        <f t="shared" si="9"/>
        <v>86490.155236887804</v>
      </c>
      <c r="I31" s="178">
        <f t="shared" si="10"/>
        <v>89084.85989399445</v>
      </c>
      <c r="J31" s="178">
        <f t="shared" si="11"/>
        <v>91757.405690814296</v>
      </c>
      <c r="K31" s="178">
        <f t="shared" si="12"/>
        <v>94510.127861538713</v>
      </c>
      <c r="L31" s="32"/>
      <c r="N31" s="219" t="s">
        <v>611</v>
      </c>
      <c r="O31" s="213" t="str">
        <f t="shared" si="13"/>
        <v>06850C</v>
      </c>
      <c r="P31" s="213" t="str">
        <f t="shared" si="14"/>
        <v>Manager Parking Ramps Lots</v>
      </c>
      <c r="Q31" s="285" t="str">
        <f t="shared" si="15"/>
        <v>E40</v>
      </c>
      <c r="R31" s="286">
        <v>86490.155236887804</v>
      </c>
      <c r="S31" s="286">
        <v>89084.85989399445</v>
      </c>
      <c r="T31" s="286">
        <v>91757.405690814296</v>
      </c>
      <c r="U31" s="286">
        <v>94510.127861538713</v>
      </c>
    </row>
    <row r="32" spans="1:21">
      <c r="A32" s="34" t="s">
        <v>58</v>
      </c>
      <c r="B32" s="29" t="s">
        <v>12</v>
      </c>
      <c r="C32" s="4">
        <v>455</v>
      </c>
      <c r="D32" s="34" t="s">
        <v>59</v>
      </c>
      <c r="E32" s="47">
        <v>10</v>
      </c>
      <c r="F32" s="47" t="s">
        <v>13</v>
      </c>
      <c r="G32" s="306" t="s">
        <v>43</v>
      </c>
      <c r="H32" s="178">
        <f t="shared" ca="1" si="9"/>
        <v>86490.155236887804</v>
      </c>
      <c r="I32" s="178">
        <f t="shared" ca="1" si="10"/>
        <v>89084.85989399445</v>
      </c>
      <c r="J32" s="178">
        <f t="shared" ca="1" si="11"/>
        <v>91757.405690814296</v>
      </c>
      <c r="K32" s="178">
        <f t="shared" ca="1" si="12"/>
        <v>94510.127861538713</v>
      </c>
      <c r="L32" s="32"/>
      <c r="N32" s="219" t="s">
        <v>611</v>
      </c>
      <c r="O32" s="213" t="str">
        <f t="shared" si="13"/>
        <v>09281C</v>
      </c>
      <c r="P32" s="213" t="str">
        <f t="shared" si="14"/>
        <v>Solid Waste and Recycling Equipment Supervisor</v>
      </c>
      <c r="Q32" s="285" t="str">
        <f t="shared" si="15"/>
        <v>E40</v>
      </c>
      <c r="R32" s="286">
        <f t="shared" ref="R32:U42" ca="1" si="17">IF($N32="Y",VLOOKUP($O32,INDIRECT($N$2),R$4,0)*PercIncrNov2019,VLOOKUP($O32,INDIRECT($N$2),R$4,0))</f>
        <v>86490.155236887804</v>
      </c>
      <c r="S32" s="286">
        <f t="shared" ca="1" si="17"/>
        <v>89084.85989399445</v>
      </c>
      <c r="T32" s="286">
        <f t="shared" ca="1" si="17"/>
        <v>91757.405690814296</v>
      </c>
      <c r="U32" s="286">
        <f t="shared" ca="1" si="17"/>
        <v>94510.127861538713</v>
      </c>
    </row>
    <row r="33" spans="1:21">
      <c r="A33" s="34" t="s">
        <v>60</v>
      </c>
      <c r="B33" s="29" t="s">
        <v>12</v>
      </c>
      <c r="C33" s="4">
        <v>460</v>
      </c>
      <c r="D33" s="34" t="s">
        <v>61</v>
      </c>
      <c r="E33" s="47">
        <v>10</v>
      </c>
      <c r="F33" s="47" t="s">
        <v>13</v>
      </c>
      <c r="G33" s="306" t="s">
        <v>43</v>
      </c>
      <c r="H33" s="178">
        <f t="shared" ca="1" si="9"/>
        <v>86490.155236887804</v>
      </c>
      <c r="I33" s="178">
        <f t="shared" ca="1" si="10"/>
        <v>89084.85989399445</v>
      </c>
      <c r="J33" s="178">
        <f t="shared" ca="1" si="11"/>
        <v>91757.405690814296</v>
      </c>
      <c r="K33" s="178">
        <f t="shared" ca="1" si="12"/>
        <v>94510.127861538713</v>
      </c>
      <c r="L33" s="32"/>
      <c r="N33" s="219" t="s">
        <v>611</v>
      </c>
      <c r="O33" s="213" t="str">
        <f t="shared" si="13"/>
        <v>09845C</v>
      </c>
      <c r="P33" s="213" t="str">
        <f t="shared" si="14"/>
        <v>Supervisor Building Services</v>
      </c>
      <c r="Q33" s="285" t="str">
        <f t="shared" si="15"/>
        <v>E40</v>
      </c>
      <c r="R33" s="286">
        <f t="shared" ca="1" si="17"/>
        <v>86490.155236887804</v>
      </c>
      <c r="S33" s="286">
        <f t="shared" ca="1" si="17"/>
        <v>89084.85989399445</v>
      </c>
      <c r="T33" s="286">
        <f t="shared" ca="1" si="17"/>
        <v>91757.405690814296</v>
      </c>
      <c r="U33" s="286">
        <f t="shared" ca="1" si="17"/>
        <v>94510.127861538713</v>
      </c>
    </row>
    <row r="34" spans="1:21">
      <c r="A34" s="3" t="s">
        <v>62</v>
      </c>
      <c r="B34" s="29" t="s">
        <v>12</v>
      </c>
      <c r="C34" s="4">
        <v>453</v>
      </c>
      <c r="D34" s="35" t="s">
        <v>63</v>
      </c>
      <c r="E34" s="47">
        <v>10</v>
      </c>
      <c r="F34" s="47" t="s">
        <v>13</v>
      </c>
      <c r="G34" s="306" t="s">
        <v>43</v>
      </c>
      <c r="H34" s="178">
        <f t="shared" ca="1" si="9"/>
        <v>86490.155236887804</v>
      </c>
      <c r="I34" s="178">
        <f t="shared" ca="1" si="10"/>
        <v>89084.85989399445</v>
      </c>
      <c r="J34" s="178">
        <f t="shared" ca="1" si="11"/>
        <v>91757.405690814296</v>
      </c>
      <c r="K34" s="178">
        <f t="shared" ca="1" si="12"/>
        <v>94510.127861538713</v>
      </c>
      <c r="L34" s="32"/>
      <c r="N34" s="219" t="s">
        <v>611</v>
      </c>
      <c r="O34" s="213" t="str">
        <f t="shared" si="13"/>
        <v>09921C</v>
      </c>
      <c r="P34" s="213" t="str">
        <f t="shared" si="14"/>
        <v>Supervisor Construction Projects and Maintenance Convention Center</v>
      </c>
      <c r="Q34" s="285" t="str">
        <f t="shared" si="15"/>
        <v>E40</v>
      </c>
      <c r="R34" s="286">
        <f t="shared" ca="1" si="17"/>
        <v>86490.155236887804</v>
      </c>
      <c r="S34" s="286">
        <f t="shared" ca="1" si="17"/>
        <v>89084.85989399445</v>
      </c>
      <c r="T34" s="286">
        <f t="shared" ca="1" si="17"/>
        <v>91757.405690814296</v>
      </c>
      <c r="U34" s="286">
        <f t="shared" ca="1" si="17"/>
        <v>94510.127861538713</v>
      </c>
    </row>
    <row r="35" spans="1:21">
      <c r="A35" s="34" t="s">
        <v>64</v>
      </c>
      <c r="B35" s="29" t="s">
        <v>12</v>
      </c>
      <c r="C35" s="4">
        <v>490</v>
      </c>
      <c r="D35" s="34" t="s">
        <v>65</v>
      </c>
      <c r="E35" s="47">
        <v>10</v>
      </c>
      <c r="F35" s="47" t="s">
        <v>13</v>
      </c>
      <c r="G35" s="306" t="s">
        <v>43</v>
      </c>
      <c r="H35" s="178">
        <f t="shared" ca="1" si="9"/>
        <v>86490.155236887804</v>
      </c>
      <c r="I35" s="178">
        <f t="shared" ca="1" si="10"/>
        <v>89084.85989399445</v>
      </c>
      <c r="J35" s="178">
        <f t="shared" ca="1" si="11"/>
        <v>91757.405690814296</v>
      </c>
      <c r="K35" s="178">
        <f t="shared" ca="1" si="12"/>
        <v>94510.127861538713</v>
      </c>
      <c r="L35" s="32"/>
      <c r="N35" s="219" t="s">
        <v>611</v>
      </c>
      <c r="O35" s="213" t="str">
        <f t="shared" si="13"/>
        <v>09985C</v>
      </c>
      <c r="P35" s="213" t="str">
        <f t="shared" si="14"/>
        <v xml:space="preserve">Supervisor Environmental </v>
      </c>
      <c r="Q35" s="285" t="str">
        <f t="shared" si="15"/>
        <v>E40</v>
      </c>
      <c r="R35" s="286">
        <f t="shared" ca="1" si="17"/>
        <v>86490.155236887804</v>
      </c>
      <c r="S35" s="286">
        <f t="shared" ca="1" si="17"/>
        <v>89084.85989399445</v>
      </c>
      <c r="T35" s="286">
        <f t="shared" ca="1" si="17"/>
        <v>91757.405690814296</v>
      </c>
      <c r="U35" s="286">
        <f t="shared" ca="1" si="17"/>
        <v>94510.127861538713</v>
      </c>
    </row>
    <row r="36" spans="1:21">
      <c r="A36" s="3" t="s">
        <v>66</v>
      </c>
      <c r="B36" s="29" t="s">
        <v>12</v>
      </c>
      <c r="C36" s="4">
        <v>455</v>
      </c>
      <c r="D36" s="35" t="s">
        <v>67</v>
      </c>
      <c r="E36" s="47">
        <v>10</v>
      </c>
      <c r="F36" s="47" t="s">
        <v>13</v>
      </c>
      <c r="G36" s="306" t="s">
        <v>43</v>
      </c>
      <c r="H36" s="178">
        <f t="shared" ca="1" si="9"/>
        <v>86490.155236887804</v>
      </c>
      <c r="I36" s="178">
        <f t="shared" ca="1" si="10"/>
        <v>89084.85989399445</v>
      </c>
      <c r="J36" s="178">
        <f t="shared" ca="1" si="11"/>
        <v>91757.405690814296</v>
      </c>
      <c r="K36" s="178">
        <f t="shared" ca="1" si="12"/>
        <v>94510.127861538713</v>
      </c>
      <c r="L36" s="32"/>
      <c r="N36" s="219" t="s">
        <v>611</v>
      </c>
      <c r="O36" s="213" t="str">
        <f t="shared" si="13"/>
        <v>09992C</v>
      </c>
      <c r="P36" s="213" t="str">
        <f t="shared" si="14"/>
        <v>Supervisor Fire Inspection Services</v>
      </c>
      <c r="Q36" s="285" t="str">
        <f t="shared" si="15"/>
        <v>E40</v>
      </c>
      <c r="R36" s="286">
        <f t="shared" ca="1" si="17"/>
        <v>86490.155236887804</v>
      </c>
      <c r="S36" s="286">
        <f t="shared" ca="1" si="17"/>
        <v>89084.85989399445</v>
      </c>
      <c r="T36" s="286">
        <f t="shared" ca="1" si="17"/>
        <v>91757.405690814296</v>
      </c>
      <c r="U36" s="286">
        <f t="shared" ca="1" si="17"/>
        <v>94510.127861538713</v>
      </c>
    </row>
    <row r="37" spans="1:21">
      <c r="A37" s="3" t="s">
        <v>224</v>
      </c>
      <c r="B37" s="29" t="s">
        <v>12</v>
      </c>
      <c r="C37" s="4">
        <v>478</v>
      </c>
      <c r="D37" s="35" t="s">
        <v>68</v>
      </c>
      <c r="E37" s="47">
        <v>10</v>
      </c>
      <c r="F37" s="47" t="s">
        <v>13</v>
      </c>
      <c r="G37" s="306" t="s">
        <v>43</v>
      </c>
      <c r="H37" s="178">
        <f t="shared" ca="1" si="9"/>
        <v>86490.155236887804</v>
      </c>
      <c r="I37" s="178">
        <f t="shared" ca="1" si="10"/>
        <v>89084.85989399445</v>
      </c>
      <c r="J37" s="178">
        <f t="shared" ca="1" si="11"/>
        <v>91757.405690814296</v>
      </c>
      <c r="K37" s="178">
        <f t="shared" ca="1" si="12"/>
        <v>94510.127861538713</v>
      </c>
      <c r="L37" s="32"/>
      <c r="N37" s="219" t="s">
        <v>611</v>
      </c>
      <c r="O37" s="213" t="str">
        <f t="shared" ref="O37:O46" si="18">A37</f>
        <v>09991C</v>
      </c>
      <c r="P37" s="213" t="str">
        <f t="shared" ref="P37:P46" si="19">D37</f>
        <v>Supervisor Field Operations Food Lodging and Pools</v>
      </c>
      <c r="Q37" s="285" t="str">
        <f t="shared" ref="Q37:Q46" si="20">G37</f>
        <v>E40</v>
      </c>
      <c r="R37" s="286">
        <f t="shared" ca="1" si="17"/>
        <v>86490.155236887804</v>
      </c>
      <c r="S37" s="286">
        <f t="shared" ca="1" si="17"/>
        <v>89084.85989399445</v>
      </c>
      <c r="T37" s="286">
        <f t="shared" ca="1" si="17"/>
        <v>91757.405690814296</v>
      </c>
      <c r="U37" s="286">
        <f t="shared" ca="1" si="17"/>
        <v>94510.127861538713</v>
      </c>
    </row>
    <row r="38" spans="1:21">
      <c r="A38" s="34" t="s">
        <v>69</v>
      </c>
      <c r="B38" s="29" t="s">
        <v>12</v>
      </c>
      <c r="C38" s="4">
        <v>478</v>
      </c>
      <c r="D38" s="34" t="s">
        <v>70</v>
      </c>
      <c r="E38" s="47">
        <v>10</v>
      </c>
      <c r="F38" s="47" t="s">
        <v>13</v>
      </c>
      <c r="G38" s="306" t="s">
        <v>43</v>
      </c>
      <c r="H38" s="178">
        <f t="shared" ca="1" si="9"/>
        <v>86490.155236887804</v>
      </c>
      <c r="I38" s="178">
        <f t="shared" ca="1" si="10"/>
        <v>89084.85989399445</v>
      </c>
      <c r="J38" s="178">
        <f t="shared" ca="1" si="11"/>
        <v>91757.405690814296</v>
      </c>
      <c r="K38" s="178">
        <f t="shared" ca="1" si="12"/>
        <v>94510.127861538713</v>
      </c>
      <c r="L38" s="32"/>
      <c r="N38" s="219" t="s">
        <v>611</v>
      </c>
      <c r="O38" s="213" t="str">
        <f t="shared" si="18"/>
        <v>03621C</v>
      </c>
      <c r="P38" s="213" t="str">
        <f t="shared" si="19"/>
        <v>Supervisor Health Inspections Services</v>
      </c>
      <c r="Q38" s="285" t="str">
        <f t="shared" si="20"/>
        <v>E40</v>
      </c>
      <c r="R38" s="286">
        <f t="shared" ca="1" si="17"/>
        <v>86490.155236887804</v>
      </c>
      <c r="S38" s="286">
        <f t="shared" ca="1" si="17"/>
        <v>89084.85989399445</v>
      </c>
      <c r="T38" s="286">
        <f t="shared" ca="1" si="17"/>
        <v>91757.405690814296</v>
      </c>
      <c r="U38" s="286">
        <f t="shared" ca="1" si="17"/>
        <v>94510.127861538713</v>
      </c>
    </row>
    <row r="39" spans="1:21">
      <c r="A39" s="3" t="s">
        <v>71</v>
      </c>
      <c r="B39" s="29" t="s">
        <v>12</v>
      </c>
      <c r="C39" s="4">
        <v>455</v>
      </c>
      <c r="D39" s="34" t="s">
        <v>72</v>
      </c>
      <c r="E39" s="47">
        <v>10</v>
      </c>
      <c r="F39" s="47" t="s">
        <v>13</v>
      </c>
      <c r="G39" s="306" t="s">
        <v>43</v>
      </c>
      <c r="H39" s="178">
        <f t="shared" ca="1" si="9"/>
        <v>86490.155236887804</v>
      </c>
      <c r="I39" s="178">
        <f t="shared" ca="1" si="10"/>
        <v>89084.85989399445</v>
      </c>
      <c r="J39" s="178">
        <f t="shared" ca="1" si="11"/>
        <v>91757.405690814296</v>
      </c>
      <c r="K39" s="178">
        <f t="shared" ca="1" si="12"/>
        <v>94510.127861538713</v>
      </c>
      <c r="L39" s="32"/>
      <c r="N39" s="219" t="s">
        <v>611</v>
      </c>
      <c r="O39" s="213" t="str">
        <f t="shared" si="18"/>
        <v>10140C</v>
      </c>
      <c r="P39" s="213" t="str">
        <f t="shared" si="19"/>
        <v xml:space="preserve">Supervisor Parking Management &amp; Traffic Control  </v>
      </c>
      <c r="Q39" s="285" t="str">
        <f t="shared" si="20"/>
        <v>E40</v>
      </c>
      <c r="R39" s="286">
        <f t="shared" ca="1" si="17"/>
        <v>86490.155236887804</v>
      </c>
      <c r="S39" s="286">
        <f t="shared" ca="1" si="17"/>
        <v>89084.85989399445</v>
      </c>
      <c r="T39" s="286">
        <f t="shared" ca="1" si="17"/>
        <v>91757.405690814296</v>
      </c>
      <c r="U39" s="286">
        <f t="shared" ca="1" si="17"/>
        <v>94510.127861538713</v>
      </c>
    </row>
    <row r="40" spans="1:21">
      <c r="A40" s="3" t="s">
        <v>73</v>
      </c>
      <c r="B40" s="29" t="s">
        <v>12</v>
      </c>
      <c r="C40" s="4">
        <v>493</v>
      </c>
      <c r="D40" s="34" t="s">
        <v>74</v>
      </c>
      <c r="E40" s="47">
        <v>10</v>
      </c>
      <c r="F40" s="47" t="s">
        <v>13</v>
      </c>
      <c r="G40" s="306" t="s">
        <v>43</v>
      </c>
      <c r="H40" s="178">
        <f t="shared" ca="1" si="9"/>
        <v>86490.155236887804</v>
      </c>
      <c r="I40" s="178">
        <f t="shared" ca="1" si="10"/>
        <v>89084.85989399445</v>
      </c>
      <c r="J40" s="178">
        <f t="shared" ca="1" si="11"/>
        <v>91757.405690814296</v>
      </c>
      <c r="K40" s="178">
        <f t="shared" ca="1" si="12"/>
        <v>94510.127861538713</v>
      </c>
      <c r="L40" s="32"/>
      <c r="N40" s="219" t="s">
        <v>611</v>
      </c>
      <c r="O40" s="213" t="str">
        <f t="shared" si="18"/>
        <v>10205C</v>
      </c>
      <c r="P40" s="213" t="str">
        <f t="shared" si="19"/>
        <v>Supervisor Problem Properties</v>
      </c>
      <c r="Q40" s="285" t="str">
        <f t="shared" si="20"/>
        <v>E40</v>
      </c>
      <c r="R40" s="286">
        <f t="shared" ca="1" si="17"/>
        <v>86490.155236887804</v>
      </c>
      <c r="S40" s="286">
        <f t="shared" ca="1" si="17"/>
        <v>89084.85989399445</v>
      </c>
      <c r="T40" s="286">
        <f t="shared" ca="1" si="17"/>
        <v>91757.405690814296</v>
      </c>
      <c r="U40" s="286">
        <f t="shared" ca="1" si="17"/>
        <v>94510.127861538713</v>
      </c>
    </row>
    <row r="41" spans="1:21">
      <c r="A41" s="3" t="s">
        <v>75</v>
      </c>
      <c r="B41" s="29" t="s">
        <v>12</v>
      </c>
      <c r="C41" s="4">
        <v>473</v>
      </c>
      <c r="D41" s="35" t="s">
        <v>76</v>
      </c>
      <c r="E41" s="47">
        <v>10</v>
      </c>
      <c r="F41" s="47" t="s">
        <v>13</v>
      </c>
      <c r="G41" s="306" t="s">
        <v>43</v>
      </c>
      <c r="H41" s="178">
        <f t="shared" ca="1" si="9"/>
        <v>86490.155236887804</v>
      </c>
      <c r="I41" s="178">
        <f t="shared" ca="1" si="10"/>
        <v>89084.85989399445</v>
      </c>
      <c r="J41" s="178">
        <f t="shared" ca="1" si="11"/>
        <v>91757.405690814296</v>
      </c>
      <c r="K41" s="178">
        <f t="shared" ca="1" si="12"/>
        <v>94510.127861538713</v>
      </c>
      <c r="L41" s="32"/>
      <c r="N41" s="219" t="s">
        <v>611</v>
      </c>
      <c r="O41" s="213" t="str">
        <f t="shared" si="18"/>
        <v>10220C</v>
      </c>
      <c r="P41" s="213" t="str">
        <f t="shared" si="19"/>
        <v xml:space="preserve">Supervisor Pumping Stations  </v>
      </c>
      <c r="Q41" s="285" t="str">
        <f t="shared" si="20"/>
        <v>E40</v>
      </c>
      <c r="R41" s="286">
        <f t="shared" ca="1" si="17"/>
        <v>86490.155236887804</v>
      </c>
      <c r="S41" s="286">
        <f t="shared" ca="1" si="17"/>
        <v>89084.85989399445</v>
      </c>
      <c r="T41" s="286">
        <f t="shared" ca="1" si="17"/>
        <v>91757.405690814296</v>
      </c>
      <c r="U41" s="286">
        <f t="shared" ca="1" si="17"/>
        <v>94510.127861538713</v>
      </c>
    </row>
    <row r="42" spans="1:21">
      <c r="A42" s="3" t="s">
        <v>77</v>
      </c>
      <c r="B42" s="29" t="s">
        <v>12</v>
      </c>
      <c r="C42" s="4">
        <v>493</v>
      </c>
      <c r="D42" s="35" t="s">
        <v>78</v>
      </c>
      <c r="E42" s="47">
        <v>10</v>
      </c>
      <c r="F42" s="47" t="s">
        <v>13</v>
      </c>
      <c r="G42" s="306" t="s">
        <v>43</v>
      </c>
      <c r="H42" s="178">
        <f t="shared" ca="1" si="9"/>
        <v>86490.155236887804</v>
      </c>
      <c r="I42" s="178">
        <f t="shared" ca="1" si="10"/>
        <v>89084.85989399445</v>
      </c>
      <c r="J42" s="178">
        <f t="shared" ca="1" si="11"/>
        <v>91757.405690814296</v>
      </c>
      <c r="K42" s="178">
        <f t="shared" ca="1" si="12"/>
        <v>94510.127861538713</v>
      </c>
      <c r="L42" s="32"/>
      <c r="N42" s="219" t="s">
        <v>611</v>
      </c>
      <c r="O42" s="213" t="str">
        <f t="shared" si="18"/>
        <v>10240C</v>
      </c>
      <c r="P42" s="213" t="str">
        <f t="shared" si="19"/>
        <v>Supervisor Real Estate Assessment</v>
      </c>
      <c r="Q42" s="285" t="str">
        <f t="shared" si="20"/>
        <v>E40</v>
      </c>
      <c r="R42" s="286">
        <f t="shared" ca="1" si="17"/>
        <v>86490.155236887804</v>
      </c>
      <c r="S42" s="286">
        <f t="shared" ca="1" si="17"/>
        <v>89084.85989399445</v>
      </c>
      <c r="T42" s="286">
        <f t="shared" ca="1" si="17"/>
        <v>91757.405690814296</v>
      </c>
      <c r="U42" s="286">
        <f t="shared" ca="1" si="17"/>
        <v>94510.127861538713</v>
      </c>
    </row>
    <row r="43" spans="1:21">
      <c r="A43" s="3" t="s">
        <v>435</v>
      </c>
      <c r="B43" s="29" t="s">
        <v>12</v>
      </c>
      <c r="C43" s="4">
        <v>453</v>
      </c>
      <c r="D43" s="35" t="s">
        <v>530</v>
      </c>
      <c r="E43" s="47">
        <v>10</v>
      </c>
      <c r="F43" s="47" t="s">
        <v>13</v>
      </c>
      <c r="G43" s="306" t="s">
        <v>43</v>
      </c>
      <c r="H43" s="178">
        <f t="shared" si="9"/>
        <v>86490.155236887804</v>
      </c>
      <c r="I43" s="178">
        <f t="shared" si="10"/>
        <v>89084.85989399445</v>
      </c>
      <c r="J43" s="178">
        <f t="shared" si="11"/>
        <v>91757.405690814296</v>
      </c>
      <c r="K43" s="178">
        <f t="shared" si="12"/>
        <v>94510.127861538713</v>
      </c>
      <c r="L43" s="32"/>
      <c r="N43" s="219" t="s">
        <v>611</v>
      </c>
      <c r="O43" s="213" t="str">
        <f t="shared" si="18"/>
        <v>10300C</v>
      </c>
      <c r="P43" s="213" t="str">
        <f t="shared" si="19"/>
        <v>Supervisor Towing &amp; Impound</v>
      </c>
      <c r="Q43" s="285" t="str">
        <f t="shared" si="20"/>
        <v>E40</v>
      </c>
      <c r="R43" s="286">
        <v>86490.155236887804</v>
      </c>
      <c r="S43" s="286">
        <v>89084.85989399445</v>
      </c>
      <c r="T43" s="286">
        <v>91757.405690814296</v>
      </c>
      <c r="U43" s="286">
        <v>94510.127861538713</v>
      </c>
    </row>
    <row r="44" spans="1:21">
      <c r="A44" s="3" t="s">
        <v>79</v>
      </c>
      <c r="B44" s="29" t="s">
        <v>12</v>
      </c>
      <c r="C44" s="4">
        <v>455</v>
      </c>
      <c r="D44" s="35" t="s">
        <v>80</v>
      </c>
      <c r="E44" s="47">
        <v>10</v>
      </c>
      <c r="F44" s="47" t="s">
        <v>13</v>
      </c>
      <c r="G44" s="306" t="s">
        <v>43</v>
      </c>
      <c r="H44" s="178">
        <f t="shared" ca="1" si="9"/>
        <v>86490.155236887804</v>
      </c>
      <c r="I44" s="178">
        <f t="shared" ca="1" si="10"/>
        <v>89084.85989399445</v>
      </c>
      <c r="J44" s="178">
        <f t="shared" ca="1" si="11"/>
        <v>91757.405690814296</v>
      </c>
      <c r="K44" s="178">
        <f t="shared" ca="1" si="12"/>
        <v>94510.127861538713</v>
      </c>
      <c r="L44" s="32"/>
      <c r="N44" s="219" t="s">
        <v>611</v>
      </c>
      <c r="O44" s="213" t="str">
        <f t="shared" si="18"/>
        <v>10320C</v>
      </c>
      <c r="P44" s="213" t="str">
        <f t="shared" si="19"/>
        <v xml:space="preserve">Supervisor Traffic &amp; Equipment Maintenance  </v>
      </c>
      <c r="Q44" s="285" t="str">
        <f t="shared" si="20"/>
        <v>E40</v>
      </c>
      <c r="R44" s="286">
        <f ca="1">IF($N44="Y",VLOOKUP($O44,INDIRECT($N$2),R$4,0)*PercIncrNov2019,VLOOKUP($O44,INDIRECT($N$2),R$4,0))</f>
        <v>86490.155236887804</v>
      </c>
      <c r="S44" s="286">
        <f ca="1">IF($N44="Y",VLOOKUP($O44,INDIRECT($N$2),S$4,0)*PercIncrNov2019,VLOOKUP($O44,INDIRECT($N$2),S$4,0))</f>
        <v>89084.85989399445</v>
      </c>
      <c r="T44" s="286">
        <f ca="1">IF($N44="Y",VLOOKUP($O44,INDIRECT($N$2),T$4,0)*PercIncrNov2019,VLOOKUP($O44,INDIRECT($N$2),T$4,0))</f>
        <v>91757.405690814296</v>
      </c>
      <c r="U44" s="286">
        <f ca="1">IF($N44="Y",VLOOKUP($O44,INDIRECT($N$2),U$4,0)*PercIncrNov2019,VLOOKUP($O44,INDIRECT($N$2),U$4,0))</f>
        <v>94510.127861538713</v>
      </c>
    </row>
    <row r="45" spans="1:21">
      <c r="A45" s="3" t="s">
        <v>282</v>
      </c>
      <c r="B45" s="29" t="s">
        <v>12</v>
      </c>
      <c r="C45" s="4">
        <v>453</v>
      </c>
      <c r="D45" s="35" t="s">
        <v>532</v>
      </c>
      <c r="E45" s="47">
        <v>10</v>
      </c>
      <c r="F45" s="47" t="s">
        <v>13</v>
      </c>
      <c r="G45" s="306" t="s">
        <v>43</v>
      </c>
      <c r="H45" s="178">
        <f t="shared" si="9"/>
        <v>86490.155236887804</v>
      </c>
      <c r="I45" s="178">
        <f t="shared" si="10"/>
        <v>89084.85989399445</v>
      </c>
      <c r="J45" s="178">
        <f t="shared" si="11"/>
        <v>91757.405690814296</v>
      </c>
      <c r="K45" s="178">
        <f t="shared" si="12"/>
        <v>94510.127861538713</v>
      </c>
      <c r="L45" s="32"/>
      <c r="N45" s="219" t="s">
        <v>611</v>
      </c>
      <c r="O45" s="213" t="str">
        <f t="shared" si="18"/>
        <v>59216C</v>
      </c>
      <c r="P45" s="213" t="str">
        <f t="shared" si="19"/>
        <v>Supervisor Water Quality Lab</v>
      </c>
      <c r="Q45" s="285" t="str">
        <f t="shared" si="20"/>
        <v>E40</v>
      </c>
      <c r="R45" s="286">
        <v>86490.155236887804</v>
      </c>
      <c r="S45" s="286">
        <v>89084.85989399445</v>
      </c>
      <c r="T45" s="286">
        <v>91757.405690814296</v>
      </c>
      <c r="U45" s="286">
        <v>94510.127861538713</v>
      </c>
    </row>
    <row r="46" spans="1:21">
      <c r="A46" s="3" t="s">
        <v>81</v>
      </c>
      <c r="B46" s="29" t="s">
        <v>12</v>
      </c>
      <c r="C46" s="4">
        <v>460</v>
      </c>
      <c r="D46" s="35" t="s">
        <v>82</v>
      </c>
      <c r="E46" s="47">
        <v>10</v>
      </c>
      <c r="F46" s="47" t="s">
        <v>13</v>
      </c>
      <c r="G46" s="306" t="s">
        <v>43</v>
      </c>
      <c r="H46" s="178">
        <f t="shared" ca="1" si="9"/>
        <v>86490.155236887804</v>
      </c>
      <c r="I46" s="178">
        <f t="shared" ca="1" si="10"/>
        <v>89084.85989399445</v>
      </c>
      <c r="J46" s="178">
        <f t="shared" ca="1" si="11"/>
        <v>91757.405690814296</v>
      </c>
      <c r="K46" s="178">
        <f t="shared" ca="1" si="12"/>
        <v>94510.127861538713</v>
      </c>
      <c r="L46" s="32"/>
      <c r="N46" s="219" t="s">
        <v>611</v>
      </c>
      <c r="O46" s="213" t="str">
        <f t="shared" si="18"/>
        <v>10370C</v>
      </c>
      <c r="P46" s="213" t="str">
        <f t="shared" si="19"/>
        <v xml:space="preserve">Supervisor Water Treatment Plant  </v>
      </c>
      <c r="Q46" s="285" t="str">
        <f t="shared" si="20"/>
        <v>E40</v>
      </c>
      <c r="R46" s="286">
        <f ca="1">IF($N46="Y",VLOOKUP($O46,INDIRECT($N$2),R$4,0)*PercIncrNov2019,VLOOKUP($O46,INDIRECT($N$2),R$4,0))</f>
        <v>86490.155236887804</v>
      </c>
      <c r="S46" s="286">
        <f ca="1">IF($N46="Y",VLOOKUP($O46,INDIRECT($N$2),S$4,0)*PercIncrNov2019,VLOOKUP($O46,INDIRECT($N$2),S$4,0))</f>
        <v>89084.85989399445</v>
      </c>
      <c r="T46" s="286">
        <f ca="1">IF($N46="Y",VLOOKUP($O46,INDIRECT($N$2),T$4,0)*PercIncrNov2019,VLOOKUP($O46,INDIRECT($N$2),T$4,0))</f>
        <v>91757.405690814296</v>
      </c>
      <c r="U46" s="286">
        <f ca="1">IF($N46="Y",VLOOKUP($O46,INDIRECT($N$2),U$4,0)*PercIncrNov2019,VLOOKUP($O46,INDIRECT($N$2),U$4,0))</f>
        <v>94510.127861538713</v>
      </c>
    </row>
    <row r="47" spans="1:21">
      <c r="D47" s="35"/>
      <c r="E47" s="20"/>
      <c r="F47" s="20"/>
      <c r="G47" s="30"/>
      <c r="I47" s="32"/>
      <c r="J47" s="32"/>
      <c r="K47" s="32"/>
      <c r="L47" s="32"/>
    </row>
    <row r="48" spans="1:21">
      <c r="D48" s="35"/>
      <c r="E48" s="20"/>
      <c r="F48" s="20"/>
      <c r="G48" s="30"/>
      <c r="I48" s="32"/>
      <c r="J48" s="32"/>
      <c r="K48" s="32"/>
      <c r="L48" s="32"/>
    </row>
    <row r="49" spans="1:21">
      <c r="A49" s="35" t="s">
        <v>83</v>
      </c>
      <c r="D49" s="35"/>
      <c r="E49" s="20"/>
      <c r="F49" s="20"/>
      <c r="G49" s="30"/>
      <c r="I49" s="32"/>
      <c r="J49" s="32"/>
      <c r="K49" s="32"/>
      <c r="L49" s="32"/>
    </row>
    <row r="50" spans="1:21">
      <c r="A50" s="188"/>
      <c r="B50" s="34" t="s">
        <v>84</v>
      </c>
      <c r="C50" s="34"/>
      <c r="D50" s="35"/>
      <c r="E50" s="34"/>
      <c r="G50" s="30"/>
      <c r="H50" s="282">
        <f>'February 2019'!G49</f>
        <v>86.594572800000009</v>
      </c>
      <c r="I50" s="32" t="s">
        <v>85</v>
      </c>
      <c r="J50" s="32"/>
      <c r="K50" s="32"/>
      <c r="L50" s="32"/>
      <c r="N50" s="219" t="s">
        <v>619</v>
      </c>
      <c r="O50" s="265" t="s">
        <v>546</v>
      </c>
      <c r="P50" s="265" t="s">
        <v>559</v>
      </c>
      <c r="R50" s="221">
        <f ca="1">IF($N50="Y",VLOOKUP($O50,INDIRECT($N$2),R$4,0)*PercIncrNov2019,VLOOKUP($O50,INDIRECT($N$2),R$4,0))</f>
        <v>86.594572800000009</v>
      </c>
    </row>
    <row r="51" spans="1:21">
      <c r="B51" s="34" t="s">
        <v>86</v>
      </c>
      <c r="C51" s="34"/>
      <c r="D51" s="35"/>
      <c r="E51" s="20"/>
      <c r="F51" s="20"/>
      <c r="G51" s="30"/>
      <c r="H51" s="282">
        <f>'February 2019'!G50</f>
        <v>185.9236416</v>
      </c>
      <c r="I51" s="32" t="s">
        <v>85</v>
      </c>
      <c r="J51" s="32"/>
      <c r="K51" s="32"/>
      <c r="L51" s="32"/>
      <c r="N51" s="219" t="s">
        <v>619</v>
      </c>
      <c r="O51" s="265" t="s">
        <v>547</v>
      </c>
      <c r="P51" s="265" t="s">
        <v>561</v>
      </c>
      <c r="R51" s="221">
        <f ca="1">IF($N51="Y",VLOOKUP($O51,INDIRECT($N$2),R$4,0)*PercIncrNov2019,VLOOKUP($O51,INDIRECT($N$2),R$4,0))</f>
        <v>185.9236416</v>
      </c>
    </row>
    <row r="52" spans="1:21">
      <c r="B52" s="34" t="s">
        <v>87</v>
      </c>
      <c r="C52" s="34"/>
      <c r="D52" s="35"/>
      <c r="E52" s="20"/>
      <c r="F52" s="20"/>
      <c r="G52" s="30"/>
      <c r="H52" s="282">
        <f>'February 2019'!G51</f>
        <v>185.9236416</v>
      </c>
      <c r="I52" s="32" t="s">
        <v>85</v>
      </c>
      <c r="N52" s="219" t="s">
        <v>619</v>
      </c>
      <c r="O52" s="265" t="s">
        <v>548</v>
      </c>
      <c r="P52" s="265" t="s">
        <v>560</v>
      </c>
      <c r="R52" s="221">
        <f ca="1">IF($N52="Y",VLOOKUP($O52,INDIRECT($N$2),R$4,0)*PercIncrNov2019,VLOOKUP($O52,INDIRECT($N$2),R$4,0))</f>
        <v>185.9236416</v>
      </c>
    </row>
    <row r="53" spans="1:21">
      <c r="B53" s="34"/>
      <c r="C53" s="34"/>
      <c r="D53" s="35"/>
      <c r="E53" s="20"/>
      <c r="F53" s="20"/>
      <c r="G53" s="30"/>
      <c r="H53" s="282"/>
      <c r="I53" s="32"/>
    </row>
    <row r="54" spans="1:21">
      <c r="B54" s="34"/>
      <c r="C54" s="34"/>
      <c r="D54" s="35"/>
      <c r="E54" s="20"/>
      <c r="F54" s="20"/>
      <c r="G54" s="30"/>
      <c r="H54" s="282"/>
      <c r="I54" s="32"/>
    </row>
    <row r="55" spans="1:21" ht="26.25" thickBot="1">
      <c r="A55" s="280" t="s">
        <v>2</v>
      </c>
      <c r="B55" s="280" t="s">
        <v>3</v>
      </c>
      <c r="C55" s="280"/>
      <c r="D55" s="24" t="s">
        <v>42</v>
      </c>
      <c r="E55" s="280" t="s">
        <v>617</v>
      </c>
      <c r="F55" s="280" t="s">
        <v>6</v>
      </c>
      <c r="G55" s="280" t="s">
        <v>7</v>
      </c>
      <c r="H55" s="26" t="s">
        <v>8</v>
      </c>
      <c r="I55" s="26" t="s">
        <v>9</v>
      </c>
      <c r="J55" s="26" t="s">
        <v>10</v>
      </c>
      <c r="K55" s="27" t="s">
        <v>11</v>
      </c>
      <c r="N55" s="251" t="s">
        <v>610</v>
      </c>
      <c r="O55" s="251" t="s">
        <v>2</v>
      </c>
      <c r="P55" s="252" t="s">
        <v>612</v>
      </c>
      <c r="Q55" s="252" t="s">
        <v>606</v>
      </c>
      <c r="R55" s="254" t="s">
        <v>8</v>
      </c>
      <c r="S55" s="254" t="s">
        <v>9</v>
      </c>
      <c r="T55" s="254" t="s">
        <v>10</v>
      </c>
      <c r="U55" s="251" t="s">
        <v>11</v>
      </c>
    </row>
    <row r="56" spans="1:21">
      <c r="B56" s="34"/>
      <c r="C56" s="34"/>
      <c r="D56" s="31" t="s">
        <v>15</v>
      </c>
      <c r="E56" s="34"/>
      <c r="F56" s="34"/>
      <c r="G56" s="17"/>
      <c r="H56" s="180"/>
      <c r="I56" s="180"/>
      <c r="J56" s="180"/>
      <c r="K56" s="180"/>
    </row>
    <row r="57" spans="1:21" s="19" customFormat="1">
      <c r="A57" s="3" t="s">
        <v>255</v>
      </c>
      <c r="B57" s="29" t="s">
        <v>12</v>
      </c>
      <c r="C57" s="20">
        <v>493</v>
      </c>
      <c r="D57" s="100" t="s">
        <v>248</v>
      </c>
      <c r="E57" s="34">
        <v>10</v>
      </c>
      <c r="F57" s="34" t="s">
        <v>13</v>
      </c>
      <c r="G57" s="306" t="s">
        <v>90</v>
      </c>
      <c r="H57" s="334">
        <f ca="1">R57</f>
        <v>89438.297245611815</v>
      </c>
      <c r="I57" s="334">
        <f ca="1">S57</f>
        <v>92121.446162980166</v>
      </c>
      <c r="J57" s="334">
        <f ca="1">T57</f>
        <v>94885.089547869575</v>
      </c>
      <c r="K57" s="334">
        <f ca="1">U57</f>
        <v>97731.642234305662</v>
      </c>
      <c r="N57" s="256" t="s">
        <v>611</v>
      </c>
      <c r="O57" s="213" t="str">
        <f>A57</f>
        <v>10011C</v>
      </c>
      <c r="P57" s="213" t="str">
        <f>D57</f>
        <v>Supervisor Certified Fire Protection Specialist</v>
      </c>
      <c r="Q57" s="285" t="str">
        <f>G57</f>
        <v>E43</v>
      </c>
      <c r="R57" s="286">
        <f ca="1">IF($N57="Y",VLOOKUP($O57,INDIRECT($N$2),R$4,0)*PercIncrNov2019,VLOOKUP($O57,INDIRECT($N$2),R$4,0))</f>
        <v>89438.297245611815</v>
      </c>
      <c r="S57" s="286">
        <f ca="1">IF($N57="Y",VLOOKUP($O57,INDIRECT($N$2),S$4,0)*PercIncrNov2019,VLOOKUP($O57,INDIRECT($N$2),S$4,0))</f>
        <v>92121.446162980166</v>
      </c>
      <c r="T57" s="286">
        <f ca="1">IF($N57="Y",VLOOKUP($O57,INDIRECT($N$2),T$4,0)*PercIncrNov2019,VLOOKUP($O57,INDIRECT($N$2),T$4,0))</f>
        <v>94885.089547869575</v>
      </c>
      <c r="U57" s="286">
        <f ca="1">IF($N57="Y",VLOOKUP($O57,INDIRECT($N$2),U$4,0)*PercIncrNov2019,VLOOKUP($O57,INDIRECT($N$2),U$4,0))</f>
        <v>97731.642234305662</v>
      </c>
    </row>
    <row r="58" spans="1:21" s="19" customFormat="1">
      <c r="A58" s="3"/>
      <c r="D58" s="100"/>
      <c r="H58" s="180"/>
      <c r="I58" s="180"/>
      <c r="J58" s="180"/>
      <c r="K58" s="181"/>
      <c r="N58" s="249"/>
      <c r="O58" s="214"/>
      <c r="P58" s="214"/>
      <c r="Q58" s="214"/>
      <c r="R58" s="214"/>
      <c r="S58" s="214"/>
      <c r="T58" s="214"/>
      <c r="U58" s="214"/>
    </row>
    <row r="59" spans="1:21" s="19" customFormat="1">
      <c r="D59" s="100"/>
      <c r="H59" s="17"/>
      <c r="I59" s="17"/>
      <c r="J59" s="17"/>
      <c r="K59" s="18"/>
      <c r="N59" s="249"/>
      <c r="O59" s="214"/>
      <c r="P59" s="214"/>
      <c r="Q59" s="214"/>
      <c r="R59" s="214"/>
      <c r="S59" s="214"/>
      <c r="T59" s="214"/>
      <c r="U59" s="214"/>
    </row>
    <row r="60" spans="1:21" s="19" customFormat="1" ht="26.25" thickBot="1">
      <c r="A60" s="280" t="s">
        <v>2</v>
      </c>
      <c r="B60" s="280" t="s">
        <v>3</v>
      </c>
      <c r="C60" s="280" t="s">
        <v>519</v>
      </c>
      <c r="D60" s="24" t="s">
        <v>91</v>
      </c>
      <c r="E60" s="280" t="s">
        <v>617</v>
      </c>
      <c r="F60" s="280" t="s">
        <v>6</v>
      </c>
      <c r="G60" s="280" t="s">
        <v>7</v>
      </c>
      <c r="H60" s="26" t="s">
        <v>8</v>
      </c>
      <c r="I60" s="26" t="s">
        <v>9</v>
      </c>
      <c r="J60" s="26" t="s">
        <v>10</v>
      </c>
      <c r="K60" s="27" t="s">
        <v>11</v>
      </c>
      <c r="N60" s="251" t="s">
        <v>610</v>
      </c>
      <c r="O60" s="251" t="s">
        <v>2</v>
      </c>
      <c r="P60" s="252" t="s">
        <v>612</v>
      </c>
      <c r="Q60" s="252" t="s">
        <v>606</v>
      </c>
      <c r="R60" s="254" t="s">
        <v>8</v>
      </c>
      <c r="S60" s="254" t="s">
        <v>9</v>
      </c>
      <c r="T60" s="254" t="s">
        <v>10</v>
      </c>
      <c r="U60" s="251" t="s">
        <v>11</v>
      </c>
    </row>
    <row r="61" spans="1:21" s="19" customFormat="1">
      <c r="A61" s="3"/>
      <c r="B61" s="4"/>
      <c r="C61" s="4"/>
      <c r="D61" s="31" t="s">
        <v>15</v>
      </c>
      <c r="E61" s="29"/>
      <c r="F61" s="29"/>
      <c r="G61" s="17"/>
      <c r="H61" s="30"/>
      <c r="I61" s="30"/>
      <c r="J61" s="30"/>
      <c r="K61" s="30"/>
      <c r="L61" s="30"/>
      <c r="N61" s="219"/>
      <c r="O61" s="213"/>
      <c r="P61" s="213"/>
      <c r="Q61" s="213"/>
      <c r="R61" s="213"/>
      <c r="S61" s="213"/>
      <c r="T61" s="213"/>
      <c r="U61" s="213"/>
    </row>
    <row r="62" spans="1:21" s="19" customFormat="1">
      <c r="A62" s="3" t="s">
        <v>93</v>
      </c>
      <c r="B62" s="29" t="s">
        <v>12</v>
      </c>
      <c r="C62" s="4">
        <v>506</v>
      </c>
      <c r="D62" s="35" t="s">
        <v>94</v>
      </c>
      <c r="E62" s="47">
        <v>11</v>
      </c>
      <c r="F62" s="47" t="s">
        <v>13</v>
      </c>
      <c r="G62" s="306" t="s">
        <v>92</v>
      </c>
      <c r="H62" s="334">
        <f ca="1">R62</f>
        <v>93164.892964178987</v>
      </c>
      <c r="I62" s="334">
        <f ca="1">S62</f>
        <v>95959.839753104345</v>
      </c>
      <c r="J62" s="334">
        <f ca="1">T62</f>
        <v>98838.634945697486</v>
      </c>
      <c r="K62" s="334">
        <f ca="1">U62</f>
        <v>101803.7939940684</v>
      </c>
      <c r="L62" s="30"/>
      <c r="N62" s="256" t="s">
        <v>611</v>
      </c>
      <c r="O62" s="213" t="str">
        <f>A62</f>
        <v>00484C</v>
      </c>
      <c r="P62" s="213" t="str">
        <f>D62</f>
        <v>Appraisal Supervisor</v>
      </c>
      <c r="Q62" s="285" t="str">
        <f>G62</f>
        <v>E50</v>
      </c>
      <c r="R62" s="286">
        <f t="shared" ref="R62:U87" ca="1" si="21">IF($N62="Y",VLOOKUP($O62,INDIRECT($N$2),R$4,0)*PercIncrNov2019,VLOOKUP($O62,INDIRECT($N$2),R$4,0))</f>
        <v>93164.892964178987</v>
      </c>
      <c r="S62" s="286">
        <f t="shared" ca="1" si="21"/>
        <v>95959.839753104345</v>
      </c>
      <c r="T62" s="286">
        <f t="shared" ca="1" si="21"/>
        <v>98838.634945697486</v>
      </c>
      <c r="U62" s="286">
        <f t="shared" ca="1" si="21"/>
        <v>101803.7939940684</v>
      </c>
    </row>
    <row r="63" spans="1:21" s="19" customFormat="1">
      <c r="A63" s="3" t="s">
        <v>97</v>
      </c>
      <c r="B63" s="29" t="s">
        <v>12</v>
      </c>
      <c r="C63" s="4">
        <v>528</v>
      </c>
      <c r="D63" s="35" t="s">
        <v>228</v>
      </c>
      <c r="E63" s="47">
        <v>11</v>
      </c>
      <c r="F63" s="47" t="s">
        <v>13</v>
      </c>
      <c r="G63" s="306" t="s">
        <v>92</v>
      </c>
      <c r="H63" s="334">
        <f ca="1">H62</f>
        <v>93164.892964178987</v>
      </c>
      <c r="I63" s="334">
        <f ca="1">I62</f>
        <v>95959.839753104345</v>
      </c>
      <c r="J63" s="334">
        <f ca="1">J62</f>
        <v>98838.634945697486</v>
      </c>
      <c r="K63" s="334">
        <f ca="1">K62</f>
        <v>101803.7939940684</v>
      </c>
      <c r="L63" s="30"/>
      <c r="N63" s="256" t="s">
        <v>611</v>
      </c>
      <c r="O63" s="213" t="str">
        <f t="shared" ref="O63:O87" si="22">A63</f>
        <v>06815C</v>
      </c>
      <c r="P63" s="213" t="str">
        <f t="shared" ref="P63:P87" si="23">D63</f>
        <v>Assistant Manager Business Licensing</v>
      </c>
      <c r="Q63" s="285" t="str">
        <f t="shared" ref="Q63:Q87" si="24">G63</f>
        <v>E50</v>
      </c>
      <c r="R63" s="286">
        <f t="shared" ca="1" si="21"/>
        <v>93164.892964178987</v>
      </c>
      <c r="S63" s="286">
        <f t="shared" ca="1" si="21"/>
        <v>95959.839753104345</v>
      </c>
      <c r="T63" s="286">
        <f t="shared" ca="1" si="21"/>
        <v>98838.634945697486</v>
      </c>
      <c r="U63" s="286">
        <f t="shared" ca="1" si="21"/>
        <v>101803.7939940684</v>
      </c>
    </row>
    <row r="64" spans="1:21" s="19" customFormat="1">
      <c r="A64" s="3" t="s">
        <v>95</v>
      </c>
      <c r="B64" s="29" t="s">
        <v>12</v>
      </c>
      <c r="C64" s="4">
        <v>515</v>
      </c>
      <c r="D64" s="35" t="s">
        <v>96</v>
      </c>
      <c r="E64" s="47">
        <v>11</v>
      </c>
      <c r="F64" s="47" t="s">
        <v>13</v>
      </c>
      <c r="G64" s="306" t="s">
        <v>92</v>
      </c>
      <c r="H64" s="334">
        <f t="shared" ref="H64:H87" ca="1" si="25">H63</f>
        <v>93164.892964178987</v>
      </c>
      <c r="I64" s="334">
        <f t="shared" ref="I64:I87" ca="1" si="26">I63</f>
        <v>95959.839753104345</v>
      </c>
      <c r="J64" s="334">
        <f t="shared" ref="J64:J87" ca="1" si="27">J63</f>
        <v>98838.634945697486</v>
      </c>
      <c r="K64" s="334">
        <f t="shared" ref="K64:K87" ca="1" si="28">K63</f>
        <v>101803.7939940684</v>
      </c>
      <c r="L64" s="30"/>
      <c r="N64" s="256" t="s">
        <v>611</v>
      </c>
      <c r="O64" s="213" t="str">
        <f t="shared" si="22"/>
        <v>00870C</v>
      </c>
      <c r="P64" s="213" t="str">
        <f t="shared" si="23"/>
        <v>Assistant Superintendent Water Plant Operations</v>
      </c>
      <c r="Q64" s="285" t="str">
        <f t="shared" si="24"/>
        <v>E50</v>
      </c>
      <c r="R64" s="286">
        <f t="shared" ca="1" si="21"/>
        <v>93164.892964178987</v>
      </c>
      <c r="S64" s="286">
        <f t="shared" ca="1" si="21"/>
        <v>95959.839753104345</v>
      </c>
      <c r="T64" s="286">
        <f t="shared" ca="1" si="21"/>
        <v>98838.634945697486</v>
      </c>
      <c r="U64" s="286">
        <f t="shared" ca="1" si="21"/>
        <v>101803.7939940684</v>
      </c>
    </row>
    <row r="65" spans="1:22" s="19" customFormat="1">
      <c r="A65" s="3" t="s">
        <v>246</v>
      </c>
      <c r="B65" s="29" t="s">
        <v>12</v>
      </c>
      <c r="C65" s="4">
        <v>498</v>
      </c>
      <c r="D65" s="35" t="s">
        <v>234</v>
      </c>
      <c r="E65" s="47">
        <v>11</v>
      </c>
      <c r="F65" s="47" t="s">
        <v>13</v>
      </c>
      <c r="G65" s="306" t="s">
        <v>92</v>
      </c>
      <c r="H65" s="334">
        <f t="shared" ca="1" si="25"/>
        <v>93164.892964178987</v>
      </c>
      <c r="I65" s="334">
        <f t="shared" ca="1" si="26"/>
        <v>95959.839753104345</v>
      </c>
      <c r="J65" s="334">
        <f t="shared" ca="1" si="27"/>
        <v>98838.634945697486</v>
      </c>
      <c r="K65" s="334">
        <f t="shared" ca="1" si="28"/>
        <v>101803.7939940684</v>
      </c>
      <c r="L65" s="30"/>
      <c r="N65" s="256" t="s">
        <v>611</v>
      </c>
      <c r="O65" s="213" t="str">
        <f t="shared" si="22"/>
        <v>59215C</v>
      </c>
      <c r="P65" s="213" t="str">
        <f t="shared" si="23"/>
        <v>Crime Lab Quality Administrator</v>
      </c>
      <c r="Q65" s="285" t="str">
        <f t="shared" si="24"/>
        <v>E50</v>
      </c>
      <c r="R65" s="330">
        <f t="shared" ca="1" si="21"/>
        <v>86490.155236887804</v>
      </c>
      <c r="S65" s="330">
        <f t="shared" ca="1" si="21"/>
        <v>89084.85989399445</v>
      </c>
      <c r="T65" s="330">
        <f t="shared" ca="1" si="21"/>
        <v>91757.405690814296</v>
      </c>
      <c r="U65" s="330">
        <f t="shared" ca="1" si="21"/>
        <v>94510.127861538713</v>
      </c>
      <c r="V65" s="331"/>
    </row>
    <row r="66" spans="1:22" s="19" customFormat="1">
      <c r="A66" s="3" t="s">
        <v>98</v>
      </c>
      <c r="B66" s="29" t="s">
        <v>12</v>
      </c>
      <c r="C66" s="4">
        <v>503</v>
      </c>
      <c r="D66" s="35" t="s">
        <v>99</v>
      </c>
      <c r="E66" s="47">
        <v>11</v>
      </c>
      <c r="F66" s="47" t="s">
        <v>13</v>
      </c>
      <c r="G66" s="306" t="s">
        <v>92</v>
      </c>
      <c r="H66" s="334">
        <f t="shared" ca="1" si="25"/>
        <v>93164.892964178987</v>
      </c>
      <c r="I66" s="334">
        <f t="shared" ca="1" si="26"/>
        <v>95959.839753104345</v>
      </c>
      <c r="J66" s="334">
        <f t="shared" ca="1" si="27"/>
        <v>98838.634945697486</v>
      </c>
      <c r="K66" s="334">
        <f t="shared" ca="1" si="28"/>
        <v>101803.7939940684</v>
      </c>
      <c r="L66" s="30"/>
      <c r="N66" s="256" t="s">
        <v>611</v>
      </c>
      <c r="O66" s="213" t="str">
        <f t="shared" si="22"/>
        <v>03610C</v>
      </c>
      <c r="P66" s="213" t="str">
        <f t="shared" si="23"/>
        <v xml:space="preserve">District Street Supervisor II  </v>
      </c>
      <c r="Q66" s="285" t="str">
        <f t="shared" si="24"/>
        <v>E50</v>
      </c>
      <c r="R66" s="286">
        <f t="shared" ca="1" si="21"/>
        <v>93164.892964178987</v>
      </c>
      <c r="S66" s="286">
        <f t="shared" ca="1" si="21"/>
        <v>95959.839753104345</v>
      </c>
      <c r="T66" s="286">
        <f t="shared" ca="1" si="21"/>
        <v>98838.634945697486</v>
      </c>
      <c r="U66" s="286">
        <f t="shared" ca="1" si="21"/>
        <v>101803.7939940684</v>
      </c>
    </row>
    <row r="67" spans="1:22" s="19" customFormat="1">
      <c r="A67" s="3" t="s">
        <v>88</v>
      </c>
      <c r="B67" s="29" t="s">
        <v>12</v>
      </c>
      <c r="C67" s="4">
        <v>498</v>
      </c>
      <c r="D67" s="35" t="s">
        <v>265</v>
      </c>
      <c r="E67" s="47">
        <v>11</v>
      </c>
      <c r="F67" s="47" t="s">
        <v>13</v>
      </c>
      <c r="G67" s="306" t="s">
        <v>92</v>
      </c>
      <c r="H67" s="334">
        <f t="shared" ca="1" si="25"/>
        <v>93164.892964178987</v>
      </c>
      <c r="I67" s="334">
        <f t="shared" ca="1" si="26"/>
        <v>95959.839753104345</v>
      </c>
      <c r="J67" s="334">
        <f t="shared" ca="1" si="27"/>
        <v>98838.634945697486</v>
      </c>
      <c r="K67" s="334">
        <f t="shared" ca="1" si="28"/>
        <v>101803.7939940684</v>
      </c>
      <c r="L67" s="30"/>
      <c r="N67" s="256" t="s">
        <v>611</v>
      </c>
      <c r="O67" s="213" t="str">
        <f t="shared" si="22"/>
        <v>03623C</v>
      </c>
      <c r="P67" s="213" t="str">
        <f t="shared" si="23"/>
        <v>District Supervisor Construction Code Services</v>
      </c>
      <c r="Q67" s="285" t="str">
        <f t="shared" si="24"/>
        <v>E50</v>
      </c>
      <c r="R67" s="330">
        <f t="shared" ca="1" si="21"/>
        <v>89438.297245611815</v>
      </c>
      <c r="S67" s="330">
        <f t="shared" ca="1" si="21"/>
        <v>92121.446162980166</v>
      </c>
      <c r="T67" s="330">
        <f t="shared" ca="1" si="21"/>
        <v>94885.089547869575</v>
      </c>
      <c r="U67" s="330">
        <f t="shared" ca="1" si="21"/>
        <v>97731.642234305662</v>
      </c>
    </row>
    <row r="68" spans="1:22" s="19" customFormat="1">
      <c r="A68" s="3" t="s">
        <v>100</v>
      </c>
      <c r="B68" s="29" t="s">
        <v>12</v>
      </c>
      <c r="C68" s="4">
        <v>520</v>
      </c>
      <c r="D68" s="35" t="s">
        <v>101</v>
      </c>
      <c r="E68" s="47">
        <v>11</v>
      </c>
      <c r="F68" s="47" t="s">
        <v>13</v>
      </c>
      <c r="G68" s="306" t="s">
        <v>92</v>
      </c>
      <c r="H68" s="334">
        <f t="shared" ca="1" si="25"/>
        <v>93164.892964178987</v>
      </c>
      <c r="I68" s="334">
        <f t="shared" ca="1" si="26"/>
        <v>95959.839753104345</v>
      </c>
      <c r="J68" s="334">
        <f t="shared" ca="1" si="27"/>
        <v>98838.634945697486</v>
      </c>
      <c r="K68" s="334">
        <f t="shared" ca="1" si="28"/>
        <v>101803.7939940684</v>
      </c>
      <c r="L68" s="30"/>
      <c r="N68" s="256" t="s">
        <v>611</v>
      </c>
      <c r="O68" s="213" t="str">
        <f t="shared" si="22"/>
        <v>04299C</v>
      </c>
      <c r="P68" s="213" t="str">
        <f t="shared" si="23"/>
        <v>Facility Supervisor, Property Services</v>
      </c>
      <c r="Q68" s="285" t="str">
        <f t="shared" si="24"/>
        <v>E50</v>
      </c>
      <c r="R68" s="286">
        <f t="shared" ca="1" si="21"/>
        <v>93164.892964178987</v>
      </c>
      <c r="S68" s="286">
        <f t="shared" ca="1" si="21"/>
        <v>95959.839753104345</v>
      </c>
      <c r="T68" s="286">
        <f t="shared" ca="1" si="21"/>
        <v>98838.634945697486</v>
      </c>
      <c r="U68" s="286">
        <f t="shared" ca="1" si="21"/>
        <v>101803.7939940684</v>
      </c>
    </row>
    <row r="69" spans="1:22" s="19" customFormat="1">
      <c r="A69" s="3" t="s">
        <v>102</v>
      </c>
      <c r="B69" s="29" t="s">
        <v>12</v>
      </c>
      <c r="C69" s="4">
        <v>520</v>
      </c>
      <c r="D69" s="35" t="s">
        <v>103</v>
      </c>
      <c r="E69" s="47">
        <v>11</v>
      </c>
      <c r="F69" s="47" t="s">
        <v>13</v>
      </c>
      <c r="G69" s="306" t="s">
        <v>92</v>
      </c>
      <c r="H69" s="334">
        <f t="shared" ca="1" si="25"/>
        <v>93164.892964178987</v>
      </c>
      <c r="I69" s="334">
        <f t="shared" ca="1" si="26"/>
        <v>95959.839753104345</v>
      </c>
      <c r="J69" s="334">
        <f t="shared" ca="1" si="27"/>
        <v>98838.634945697486</v>
      </c>
      <c r="K69" s="334">
        <f t="shared" ca="1" si="28"/>
        <v>101803.7939940684</v>
      </c>
      <c r="L69" s="30"/>
      <c r="N69" s="256" t="s">
        <v>611</v>
      </c>
      <c r="O69" s="213" t="str">
        <f t="shared" si="22"/>
        <v>05120C</v>
      </c>
      <c r="P69" s="213" t="str">
        <f t="shared" si="23"/>
        <v xml:space="preserve">General Foreman Bridge Maintenance &amp; Repair  </v>
      </c>
      <c r="Q69" s="285" t="str">
        <f t="shared" si="24"/>
        <v>E50</v>
      </c>
      <c r="R69" s="286">
        <f t="shared" ca="1" si="21"/>
        <v>93164.892964178987</v>
      </c>
      <c r="S69" s="286">
        <f t="shared" ca="1" si="21"/>
        <v>95959.839753104345</v>
      </c>
      <c r="T69" s="286">
        <f t="shared" ca="1" si="21"/>
        <v>98838.634945697486</v>
      </c>
      <c r="U69" s="286">
        <f t="shared" ca="1" si="21"/>
        <v>101803.7939940684</v>
      </c>
    </row>
    <row r="70" spans="1:22" s="19" customFormat="1">
      <c r="A70" s="3" t="s">
        <v>104</v>
      </c>
      <c r="B70" s="29" t="s">
        <v>12</v>
      </c>
      <c r="C70" s="4">
        <v>510</v>
      </c>
      <c r="D70" s="35" t="s">
        <v>105</v>
      </c>
      <c r="E70" s="47">
        <v>11</v>
      </c>
      <c r="F70" s="47" t="s">
        <v>13</v>
      </c>
      <c r="G70" s="306" t="s">
        <v>92</v>
      </c>
      <c r="H70" s="334">
        <f t="shared" ca="1" si="25"/>
        <v>93164.892964178987</v>
      </c>
      <c r="I70" s="334">
        <f t="shared" ca="1" si="26"/>
        <v>95959.839753104345</v>
      </c>
      <c r="J70" s="334">
        <f t="shared" ca="1" si="27"/>
        <v>98838.634945697486</v>
      </c>
      <c r="K70" s="334">
        <f t="shared" ca="1" si="28"/>
        <v>101803.7939940684</v>
      </c>
      <c r="L70" s="30"/>
      <c r="N70" s="256" t="s">
        <v>611</v>
      </c>
      <c r="O70" s="213" t="str">
        <f t="shared" si="22"/>
        <v>05180C</v>
      </c>
      <c r="P70" s="213" t="str">
        <f t="shared" si="23"/>
        <v xml:space="preserve">General Foreman Paving Construction  </v>
      </c>
      <c r="Q70" s="285" t="str">
        <f t="shared" si="24"/>
        <v>E50</v>
      </c>
      <c r="R70" s="286">
        <f t="shared" ca="1" si="21"/>
        <v>93164.892964178987</v>
      </c>
      <c r="S70" s="286">
        <f t="shared" ca="1" si="21"/>
        <v>95959.839753104345</v>
      </c>
      <c r="T70" s="286">
        <f t="shared" ca="1" si="21"/>
        <v>98838.634945697486</v>
      </c>
      <c r="U70" s="286">
        <f t="shared" ca="1" si="21"/>
        <v>101803.7939940684</v>
      </c>
    </row>
    <row r="71" spans="1:22" s="19" customFormat="1">
      <c r="A71" s="3" t="s">
        <v>106</v>
      </c>
      <c r="B71" s="29" t="s">
        <v>12</v>
      </c>
      <c r="C71" s="4">
        <v>520</v>
      </c>
      <c r="D71" s="35" t="s">
        <v>107</v>
      </c>
      <c r="E71" s="47">
        <v>11</v>
      </c>
      <c r="F71" s="47" t="s">
        <v>13</v>
      </c>
      <c r="G71" s="306" t="s">
        <v>92</v>
      </c>
      <c r="H71" s="334">
        <f t="shared" ca="1" si="25"/>
        <v>93164.892964178987</v>
      </c>
      <c r="I71" s="334">
        <f t="shared" ca="1" si="26"/>
        <v>95959.839753104345</v>
      </c>
      <c r="J71" s="334">
        <f t="shared" ca="1" si="27"/>
        <v>98838.634945697486</v>
      </c>
      <c r="K71" s="334">
        <f t="shared" ca="1" si="28"/>
        <v>101803.7939940684</v>
      </c>
      <c r="L71" s="30"/>
      <c r="N71" s="256" t="s">
        <v>611</v>
      </c>
      <c r="O71" s="213" t="str">
        <f t="shared" si="22"/>
        <v>05200C</v>
      </c>
      <c r="P71" s="213" t="str">
        <f t="shared" si="23"/>
        <v xml:space="preserve">General Foreman Plant Maintenance &amp; New Construction </v>
      </c>
      <c r="Q71" s="285" t="str">
        <f t="shared" si="24"/>
        <v>E50</v>
      </c>
      <c r="R71" s="286">
        <f t="shared" ca="1" si="21"/>
        <v>93164.892964178987</v>
      </c>
      <c r="S71" s="286">
        <f t="shared" ca="1" si="21"/>
        <v>95959.839753104345</v>
      </c>
      <c r="T71" s="286">
        <f t="shared" ca="1" si="21"/>
        <v>98838.634945697486</v>
      </c>
      <c r="U71" s="286">
        <f t="shared" ca="1" si="21"/>
        <v>101803.7939940684</v>
      </c>
    </row>
    <row r="72" spans="1:22" s="19" customFormat="1">
      <c r="A72" s="3" t="s">
        <v>108</v>
      </c>
      <c r="B72" s="29" t="s">
        <v>12</v>
      </c>
      <c r="C72" s="4">
        <v>505</v>
      </c>
      <c r="D72" s="35" t="s">
        <v>109</v>
      </c>
      <c r="E72" s="47">
        <v>11</v>
      </c>
      <c r="F72" s="47" t="s">
        <v>13</v>
      </c>
      <c r="G72" s="306" t="s">
        <v>92</v>
      </c>
      <c r="H72" s="334">
        <f t="shared" ca="1" si="25"/>
        <v>93164.892964178987</v>
      </c>
      <c r="I72" s="334">
        <f t="shared" ca="1" si="26"/>
        <v>95959.839753104345</v>
      </c>
      <c r="J72" s="334">
        <f t="shared" ca="1" si="27"/>
        <v>98838.634945697486</v>
      </c>
      <c r="K72" s="334">
        <f t="shared" ca="1" si="28"/>
        <v>101803.7939940684</v>
      </c>
      <c r="L72" s="30"/>
      <c r="N72" s="256" t="s">
        <v>611</v>
      </c>
      <c r="O72" s="213" t="str">
        <f t="shared" si="22"/>
        <v>05220C</v>
      </c>
      <c r="P72" s="213" t="str">
        <f t="shared" si="23"/>
        <v xml:space="preserve">General Foreman Sewer Construction  </v>
      </c>
      <c r="Q72" s="285" t="str">
        <f t="shared" si="24"/>
        <v>E50</v>
      </c>
      <c r="R72" s="286">
        <f t="shared" ca="1" si="21"/>
        <v>93164.892964178987</v>
      </c>
      <c r="S72" s="286">
        <f t="shared" ca="1" si="21"/>
        <v>95959.839753104345</v>
      </c>
      <c r="T72" s="286">
        <f t="shared" ca="1" si="21"/>
        <v>98838.634945697486</v>
      </c>
      <c r="U72" s="286">
        <f t="shared" ca="1" si="21"/>
        <v>101803.7939940684</v>
      </c>
    </row>
    <row r="73" spans="1:22" s="19" customFormat="1">
      <c r="A73" s="3" t="s">
        <v>110</v>
      </c>
      <c r="B73" s="29" t="s">
        <v>12</v>
      </c>
      <c r="C73" s="4">
        <v>520</v>
      </c>
      <c r="D73" s="35" t="s">
        <v>111</v>
      </c>
      <c r="E73" s="47">
        <v>11</v>
      </c>
      <c r="F73" s="47" t="s">
        <v>13</v>
      </c>
      <c r="G73" s="306" t="s">
        <v>92</v>
      </c>
      <c r="H73" s="334">
        <f t="shared" ca="1" si="25"/>
        <v>93164.892964178987</v>
      </c>
      <c r="I73" s="334">
        <f t="shared" ca="1" si="26"/>
        <v>95959.839753104345</v>
      </c>
      <c r="J73" s="334">
        <f t="shared" ca="1" si="27"/>
        <v>98838.634945697486</v>
      </c>
      <c r="K73" s="334">
        <f t="shared" ca="1" si="28"/>
        <v>101803.7939940684</v>
      </c>
      <c r="L73" s="30"/>
      <c r="N73" s="256" t="s">
        <v>611</v>
      </c>
      <c r="O73" s="213" t="str">
        <f t="shared" si="22"/>
        <v>05250C</v>
      </c>
      <c r="P73" s="213" t="str">
        <f t="shared" si="23"/>
        <v xml:space="preserve">General Foreman Water Service Maintenance </v>
      </c>
      <c r="Q73" s="285" t="str">
        <f t="shared" si="24"/>
        <v>E50</v>
      </c>
      <c r="R73" s="286">
        <f t="shared" ca="1" si="21"/>
        <v>93164.892964178987</v>
      </c>
      <c r="S73" s="286">
        <f t="shared" ca="1" si="21"/>
        <v>95959.839753104345</v>
      </c>
      <c r="T73" s="286">
        <f t="shared" ca="1" si="21"/>
        <v>98838.634945697486</v>
      </c>
      <c r="U73" s="286">
        <f t="shared" ca="1" si="21"/>
        <v>101803.7939940684</v>
      </c>
    </row>
    <row r="74" spans="1:22" s="19" customFormat="1">
      <c r="A74" s="111" t="s">
        <v>112</v>
      </c>
      <c r="B74" s="29" t="s">
        <v>12</v>
      </c>
      <c r="C74" s="4">
        <v>510</v>
      </c>
      <c r="D74" s="112" t="s">
        <v>113</v>
      </c>
      <c r="E74" s="47">
        <v>11</v>
      </c>
      <c r="F74" s="47" t="s">
        <v>13</v>
      </c>
      <c r="G74" s="306" t="s">
        <v>92</v>
      </c>
      <c r="H74" s="334">
        <f t="shared" ca="1" si="25"/>
        <v>93164.892964178987</v>
      </c>
      <c r="I74" s="334">
        <f t="shared" ca="1" si="26"/>
        <v>95959.839753104345</v>
      </c>
      <c r="J74" s="334">
        <f t="shared" ca="1" si="27"/>
        <v>98838.634945697486</v>
      </c>
      <c r="K74" s="334">
        <f t="shared" ca="1" si="28"/>
        <v>101803.7939940684</v>
      </c>
      <c r="L74" s="15"/>
      <c r="N74" s="256" t="s">
        <v>611</v>
      </c>
      <c r="O74" s="213" t="str">
        <f t="shared" si="22"/>
        <v>05235C</v>
      </c>
      <c r="P74" s="213" t="str">
        <f t="shared" si="23"/>
        <v>General Foreman, Solid Waste &amp; Recycling</v>
      </c>
      <c r="Q74" s="285" t="str">
        <f t="shared" si="24"/>
        <v>E50</v>
      </c>
      <c r="R74" s="286">
        <f t="shared" ca="1" si="21"/>
        <v>93164.892964178987</v>
      </c>
      <c r="S74" s="286">
        <f t="shared" ca="1" si="21"/>
        <v>95959.839753104345</v>
      </c>
      <c r="T74" s="286">
        <f t="shared" ca="1" si="21"/>
        <v>98838.634945697486</v>
      </c>
      <c r="U74" s="286">
        <f t="shared" ca="1" si="21"/>
        <v>101803.7939940684</v>
      </c>
    </row>
    <row r="75" spans="1:22" s="19" customFormat="1">
      <c r="A75" s="3" t="s">
        <v>114</v>
      </c>
      <c r="B75" s="29" t="s">
        <v>12</v>
      </c>
      <c r="C75" s="4">
        <v>523</v>
      </c>
      <c r="D75" s="35" t="s">
        <v>115</v>
      </c>
      <c r="E75" s="47">
        <v>11</v>
      </c>
      <c r="F75" s="47" t="s">
        <v>13</v>
      </c>
      <c r="G75" s="306" t="s">
        <v>92</v>
      </c>
      <c r="H75" s="334">
        <f t="shared" ca="1" si="25"/>
        <v>93164.892964178987</v>
      </c>
      <c r="I75" s="334">
        <f t="shared" ca="1" si="26"/>
        <v>95959.839753104345</v>
      </c>
      <c r="J75" s="334">
        <f t="shared" ca="1" si="27"/>
        <v>98838.634945697486</v>
      </c>
      <c r="K75" s="334">
        <f t="shared" ca="1" si="28"/>
        <v>101803.7939940684</v>
      </c>
      <c r="L75" s="30"/>
      <c r="N75" s="256" t="s">
        <v>611</v>
      </c>
      <c r="O75" s="213" t="str">
        <f t="shared" si="22"/>
        <v>06657C</v>
      </c>
      <c r="P75" s="213" t="str">
        <f t="shared" si="23"/>
        <v>Manager Environmental Initiatives</v>
      </c>
      <c r="Q75" s="285" t="str">
        <f t="shared" si="24"/>
        <v>E50</v>
      </c>
      <c r="R75" s="286">
        <f t="shared" ca="1" si="21"/>
        <v>93164.892964178987</v>
      </c>
      <c r="S75" s="286">
        <f t="shared" ca="1" si="21"/>
        <v>95959.839753104345</v>
      </c>
      <c r="T75" s="286">
        <f t="shared" ca="1" si="21"/>
        <v>98838.634945697486</v>
      </c>
      <c r="U75" s="286">
        <f t="shared" ca="1" si="21"/>
        <v>101803.7939940684</v>
      </c>
    </row>
    <row r="76" spans="1:22" s="19" customFormat="1">
      <c r="A76" s="3" t="s">
        <v>116</v>
      </c>
      <c r="B76" s="29" t="s">
        <v>12</v>
      </c>
      <c r="C76" s="4">
        <v>508</v>
      </c>
      <c r="D76" s="35" t="s">
        <v>117</v>
      </c>
      <c r="E76" s="47">
        <v>11</v>
      </c>
      <c r="F76" s="47" t="s">
        <v>13</v>
      </c>
      <c r="G76" s="306" t="s">
        <v>92</v>
      </c>
      <c r="H76" s="334">
        <f t="shared" ca="1" si="25"/>
        <v>93164.892964178987</v>
      </c>
      <c r="I76" s="334">
        <f t="shared" ca="1" si="26"/>
        <v>95959.839753104345</v>
      </c>
      <c r="J76" s="334">
        <f t="shared" ca="1" si="27"/>
        <v>98838.634945697486</v>
      </c>
      <c r="K76" s="334">
        <f t="shared" ca="1" si="28"/>
        <v>101803.7939940684</v>
      </c>
      <c r="L76" s="30"/>
      <c r="N76" s="256" t="s">
        <v>611</v>
      </c>
      <c r="O76" s="213" t="str">
        <f t="shared" si="22"/>
        <v>06675C</v>
      </c>
      <c r="P76" s="213" t="str">
        <f t="shared" si="23"/>
        <v>Manager Environmental Services</v>
      </c>
      <c r="Q76" s="285" t="str">
        <f t="shared" si="24"/>
        <v>E50</v>
      </c>
      <c r="R76" s="286">
        <f t="shared" ca="1" si="21"/>
        <v>93164.892964178987</v>
      </c>
      <c r="S76" s="286">
        <f t="shared" ca="1" si="21"/>
        <v>95959.839753104345</v>
      </c>
      <c r="T76" s="286">
        <f t="shared" ca="1" si="21"/>
        <v>98838.634945697486</v>
      </c>
      <c r="U76" s="286">
        <f t="shared" ca="1" si="21"/>
        <v>101803.7939940684</v>
      </c>
    </row>
    <row r="77" spans="1:22" s="19" customFormat="1">
      <c r="A77" s="3" t="s">
        <v>118</v>
      </c>
      <c r="B77" s="29" t="s">
        <v>12</v>
      </c>
      <c r="C77" s="4">
        <v>513</v>
      </c>
      <c r="D77" s="35" t="s">
        <v>119</v>
      </c>
      <c r="E77" s="47">
        <v>11</v>
      </c>
      <c r="F77" s="47" t="s">
        <v>13</v>
      </c>
      <c r="G77" s="306" t="s">
        <v>92</v>
      </c>
      <c r="H77" s="334">
        <f t="shared" ca="1" si="25"/>
        <v>93164.892964178987</v>
      </c>
      <c r="I77" s="334">
        <f t="shared" ca="1" si="26"/>
        <v>95959.839753104345</v>
      </c>
      <c r="J77" s="334">
        <f t="shared" ca="1" si="27"/>
        <v>98838.634945697486</v>
      </c>
      <c r="K77" s="334">
        <f t="shared" ca="1" si="28"/>
        <v>101803.7939940684</v>
      </c>
      <c r="L77" s="30"/>
      <c r="N77" s="256" t="s">
        <v>611</v>
      </c>
      <c r="O77" s="213" t="str">
        <f t="shared" si="22"/>
        <v>06685C</v>
      </c>
      <c r="P77" s="213" t="str">
        <f t="shared" si="23"/>
        <v>Manager Field Operations Housing Inspections</v>
      </c>
      <c r="Q77" s="285" t="str">
        <f t="shared" si="24"/>
        <v>E50</v>
      </c>
      <c r="R77" s="286">
        <f t="shared" ca="1" si="21"/>
        <v>93164.892964178987</v>
      </c>
      <c r="S77" s="286">
        <f t="shared" ca="1" si="21"/>
        <v>95959.839753104345</v>
      </c>
      <c r="T77" s="286">
        <f t="shared" ca="1" si="21"/>
        <v>98838.634945697486</v>
      </c>
      <c r="U77" s="286">
        <f t="shared" ca="1" si="21"/>
        <v>101803.7939940684</v>
      </c>
    </row>
    <row r="78" spans="1:22" s="19" customFormat="1">
      <c r="A78" s="3" t="s">
        <v>120</v>
      </c>
      <c r="B78" s="29" t="s">
        <v>12</v>
      </c>
      <c r="C78" s="4">
        <v>503</v>
      </c>
      <c r="D78" s="35" t="s">
        <v>229</v>
      </c>
      <c r="E78" s="47">
        <v>11</v>
      </c>
      <c r="F78" s="47" t="s">
        <v>13</v>
      </c>
      <c r="G78" s="306" t="s">
        <v>92</v>
      </c>
      <c r="H78" s="334">
        <f t="shared" ca="1" si="25"/>
        <v>93164.892964178987</v>
      </c>
      <c r="I78" s="334">
        <f t="shared" ca="1" si="26"/>
        <v>95959.839753104345</v>
      </c>
      <c r="J78" s="334">
        <f t="shared" ca="1" si="27"/>
        <v>98838.634945697486</v>
      </c>
      <c r="K78" s="334">
        <f t="shared" ca="1" si="28"/>
        <v>101803.7939940684</v>
      </c>
      <c r="L78" s="30"/>
      <c r="N78" s="256" t="s">
        <v>611</v>
      </c>
      <c r="O78" s="213" t="str">
        <f t="shared" si="22"/>
        <v>06732C</v>
      </c>
      <c r="P78" s="213" t="str">
        <f t="shared" si="23"/>
        <v>Manager Financial Analysis and Systems Support</v>
      </c>
      <c r="Q78" s="285" t="str">
        <f t="shared" si="24"/>
        <v>E50</v>
      </c>
      <c r="R78" s="286">
        <f t="shared" ca="1" si="21"/>
        <v>93164.892964178987</v>
      </c>
      <c r="S78" s="286">
        <f t="shared" ca="1" si="21"/>
        <v>95959.839753104345</v>
      </c>
      <c r="T78" s="286">
        <f t="shared" ca="1" si="21"/>
        <v>98838.634945697486</v>
      </c>
      <c r="U78" s="286">
        <f t="shared" ca="1" si="21"/>
        <v>101803.7939940684</v>
      </c>
    </row>
    <row r="79" spans="1:22" s="19" customFormat="1">
      <c r="A79" s="3" t="s">
        <v>123</v>
      </c>
      <c r="B79" s="29" t="s">
        <v>12</v>
      </c>
      <c r="C79" s="4">
        <v>528</v>
      </c>
      <c r="D79" s="35" t="s">
        <v>124</v>
      </c>
      <c r="E79" s="47">
        <v>11</v>
      </c>
      <c r="F79" s="47" t="s">
        <v>13</v>
      </c>
      <c r="G79" s="306" t="s">
        <v>92</v>
      </c>
      <c r="H79" s="334">
        <f t="shared" ca="1" si="25"/>
        <v>93164.892964178987</v>
      </c>
      <c r="I79" s="334">
        <f t="shared" ca="1" si="26"/>
        <v>95959.839753104345</v>
      </c>
      <c r="J79" s="334">
        <f t="shared" ca="1" si="27"/>
        <v>98838.634945697486</v>
      </c>
      <c r="K79" s="334">
        <f t="shared" ca="1" si="28"/>
        <v>101803.7939940684</v>
      </c>
      <c r="L79" s="30"/>
      <c r="N79" s="256" t="s">
        <v>611</v>
      </c>
      <c r="O79" s="213" t="str">
        <f t="shared" si="22"/>
        <v>06931C</v>
      </c>
      <c r="P79" s="213" t="str">
        <f t="shared" si="23"/>
        <v>Manager Radio Communications and Electronics</v>
      </c>
      <c r="Q79" s="285" t="str">
        <f t="shared" si="24"/>
        <v>E50</v>
      </c>
      <c r="R79" s="286">
        <f t="shared" ca="1" si="21"/>
        <v>93164.892964178987</v>
      </c>
      <c r="S79" s="286">
        <f t="shared" ca="1" si="21"/>
        <v>95959.839753104345</v>
      </c>
      <c r="T79" s="286">
        <f t="shared" ca="1" si="21"/>
        <v>98838.634945697486</v>
      </c>
      <c r="U79" s="286">
        <f t="shared" ca="1" si="21"/>
        <v>101803.7939940684</v>
      </c>
    </row>
    <row r="80" spans="1:22" s="19" customFormat="1">
      <c r="A80" s="3" t="s">
        <v>127</v>
      </c>
      <c r="B80" s="29" t="s">
        <v>12</v>
      </c>
      <c r="C80" s="4">
        <v>500</v>
      </c>
      <c r="D80" s="35" t="s">
        <v>128</v>
      </c>
      <c r="E80" s="47">
        <v>11</v>
      </c>
      <c r="F80" s="47" t="s">
        <v>13</v>
      </c>
      <c r="G80" s="306" t="s">
        <v>92</v>
      </c>
      <c r="H80" s="334">
        <f t="shared" ca="1" si="25"/>
        <v>93164.892964178987</v>
      </c>
      <c r="I80" s="334">
        <f t="shared" ca="1" si="26"/>
        <v>95959.839753104345</v>
      </c>
      <c r="J80" s="334">
        <f t="shared" ca="1" si="27"/>
        <v>98838.634945697486</v>
      </c>
      <c r="K80" s="334">
        <f t="shared" ca="1" si="28"/>
        <v>101803.7939940684</v>
      </c>
      <c r="L80" s="30"/>
      <c r="N80" s="256" t="s">
        <v>611</v>
      </c>
      <c r="O80" s="213" t="str">
        <f t="shared" si="22"/>
        <v>10360C</v>
      </c>
      <c r="P80" s="213" t="str">
        <f t="shared" si="23"/>
        <v>Manager Water Quality and Lab Operations</v>
      </c>
      <c r="Q80" s="285" t="str">
        <f t="shared" si="24"/>
        <v>E50</v>
      </c>
      <c r="R80" s="286">
        <f t="shared" ca="1" si="21"/>
        <v>93164.892964178987</v>
      </c>
      <c r="S80" s="286">
        <f t="shared" ca="1" si="21"/>
        <v>95959.839753104345</v>
      </c>
      <c r="T80" s="286">
        <f t="shared" ca="1" si="21"/>
        <v>98838.634945697486</v>
      </c>
      <c r="U80" s="286">
        <f t="shared" ca="1" si="21"/>
        <v>101803.7939940684</v>
      </c>
    </row>
    <row r="81" spans="1:21" s="19" customFormat="1">
      <c r="A81" s="3" t="s">
        <v>129</v>
      </c>
      <c r="B81" s="29" t="s">
        <v>12</v>
      </c>
      <c r="C81" s="4">
        <v>511</v>
      </c>
      <c r="D81" s="35" t="s">
        <v>130</v>
      </c>
      <c r="E81" s="47">
        <v>11</v>
      </c>
      <c r="F81" s="47" t="s">
        <v>13</v>
      </c>
      <c r="G81" s="306" t="s">
        <v>92</v>
      </c>
      <c r="H81" s="334">
        <f t="shared" ca="1" si="25"/>
        <v>93164.892964178987</v>
      </c>
      <c r="I81" s="334">
        <f t="shared" ca="1" si="26"/>
        <v>95959.839753104345</v>
      </c>
      <c r="J81" s="334">
        <f t="shared" ca="1" si="27"/>
        <v>98838.634945697486</v>
      </c>
      <c r="K81" s="334">
        <f t="shared" ca="1" si="28"/>
        <v>101803.7939940684</v>
      </c>
      <c r="L81" s="30"/>
      <c r="N81" s="256" t="s">
        <v>611</v>
      </c>
      <c r="O81" s="213" t="str">
        <f t="shared" si="22"/>
        <v>09145C</v>
      </c>
      <c r="P81" s="213" t="str">
        <f t="shared" si="23"/>
        <v>Security Manager</v>
      </c>
      <c r="Q81" s="285" t="str">
        <f t="shared" si="24"/>
        <v>E50</v>
      </c>
      <c r="R81" s="286">
        <f t="shared" ca="1" si="21"/>
        <v>93164.892964178987</v>
      </c>
      <c r="S81" s="286">
        <f t="shared" ca="1" si="21"/>
        <v>95959.839753104345</v>
      </c>
      <c r="T81" s="286">
        <f t="shared" ca="1" si="21"/>
        <v>98838.634945697486</v>
      </c>
      <c r="U81" s="286">
        <f t="shared" ca="1" si="21"/>
        <v>101803.7939940684</v>
      </c>
    </row>
    <row r="82" spans="1:21" s="19" customFormat="1">
      <c r="A82" s="3" t="s">
        <v>131</v>
      </c>
      <c r="B82" s="29" t="s">
        <v>12</v>
      </c>
      <c r="C82" s="4">
        <v>535</v>
      </c>
      <c r="D82" s="35" t="s">
        <v>132</v>
      </c>
      <c r="E82" s="47">
        <v>11</v>
      </c>
      <c r="F82" s="47" t="s">
        <v>13</v>
      </c>
      <c r="G82" s="306" t="s">
        <v>92</v>
      </c>
      <c r="H82" s="334">
        <f t="shared" ca="1" si="25"/>
        <v>93164.892964178987</v>
      </c>
      <c r="I82" s="334">
        <f t="shared" ca="1" si="26"/>
        <v>95959.839753104345</v>
      </c>
      <c r="J82" s="334">
        <f t="shared" ca="1" si="27"/>
        <v>98838.634945697486</v>
      </c>
      <c r="K82" s="334">
        <f t="shared" ca="1" si="28"/>
        <v>101803.7939940684</v>
      </c>
      <c r="L82" s="30"/>
      <c r="N82" s="256" t="s">
        <v>611</v>
      </c>
      <c r="O82" s="213" t="str">
        <f t="shared" si="22"/>
        <v>10000C</v>
      </c>
      <c r="P82" s="213" t="str">
        <f t="shared" si="23"/>
        <v xml:space="preserve">Supervisor Equipment </v>
      </c>
      <c r="Q82" s="285" t="str">
        <f t="shared" si="24"/>
        <v>E50</v>
      </c>
      <c r="R82" s="286">
        <f t="shared" ca="1" si="21"/>
        <v>93164.892964178987</v>
      </c>
      <c r="S82" s="286">
        <f t="shared" ca="1" si="21"/>
        <v>95959.839753104345</v>
      </c>
      <c r="T82" s="286">
        <f t="shared" ca="1" si="21"/>
        <v>98838.634945697486</v>
      </c>
      <c r="U82" s="286">
        <f t="shared" ca="1" si="21"/>
        <v>101803.7939940684</v>
      </c>
    </row>
    <row r="83" spans="1:21" s="19" customFormat="1">
      <c r="A83" s="3" t="s">
        <v>133</v>
      </c>
      <c r="B83" s="29" t="s">
        <v>12</v>
      </c>
      <c r="C83" s="4">
        <v>503</v>
      </c>
      <c r="D83" s="35" t="s">
        <v>134</v>
      </c>
      <c r="E83" s="47">
        <v>11</v>
      </c>
      <c r="F83" s="47" t="s">
        <v>13</v>
      </c>
      <c r="G83" s="306" t="s">
        <v>92</v>
      </c>
      <c r="H83" s="334">
        <f t="shared" ca="1" si="25"/>
        <v>93164.892964178987</v>
      </c>
      <c r="I83" s="334">
        <f t="shared" ca="1" si="26"/>
        <v>95959.839753104345</v>
      </c>
      <c r="J83" s="334">
        <f t="shared" ca="1" si="27"/>
        <v>98838.634945697486</v>
      </c>
      <c r="K83" s="334">
        <f t="shared" ca="1" si="28"/>
        <v>101803.7939940684</v>
      </c>
      <c r="L83" s="30"/>
      <c r="N83" s="256" t="s">
        <v>611</v>
      </c>
      <c r="O83" s="213" t="str">
        <f t="shared" si="22"/>
        <v>10230C</v>
      </c>
      <c r="P83" s="213" t="str">
        <f t="shared" si="23"/>
        <v>Supervisor Ramp Repair and Restoration</v>
      </c>
      <c r="Q83" s="285" t="str">
        <f t="shared" si="24"/>
        <v>E50</v>
      </c>
      <c r="R83" s="286">
        <f t="shared" ca="1" si="21"/>
        <v>93164.892964178987</v>
      </c>
      <c r="S83" s="286">
        <f t="shared" ca="1" si="21"/>
        <v>95959.839753104345</v>
      </c>
      <c r="T83" s="286">
        <f t="shared" ca="1" si="21"/>
        <v>98838.634945697486</v>
      </c>
      <c r="U83" s="286">
        <f t="shared" ca="1" si="21"/>
        <v>101803.7939940684</v>
      </c>
    </row>
    <row r="84" spans="1:21" s="19" customFormat="1">
      <c r="A84" s="3" t="s">
        <v>135</v>
      </c>
      <c r="B84" s="29" t="s">
        <v>12</v>
      </c>
      <c r="C84" s="4">
        <v>500</v>
      </c>
      <c r="D84" s="35" t="s">
        <v>136</v>
      </c>
      <c r="E84" s="47">
        <v>11</v>
      </c>
      <c r="F84" s="47" t="s">
        <v>13</v>
      </c>
      <c r="G84" s="306" t="s">
        <v>92</v>
      </c>
      <c r="H84" s="334">
        <f t="shared" ca="1" si="25"/>
        <v>93164.892964178987</v>
      </c>
      <c r="I84" s="334">
        <f t="shared" ca="1" si="26"/>
        <v>95959.839753104345</v>
      </c>
      <c r="J84" s="334">
        <f t="shared" ca="1" si="27"/>
        <v>98838.634945697486</v>
      </c>
      <c r="K84" s="334">
        <f t="shared" ca="1" si="28"/>
        <v>101803.7939940684</v>
      </c>
      <c r="L84" s="30"/>
      <c r="N84" s="256" t="s">
        <v>611</v>
      </c>
      <c r="O84" s="213" t="str">
        <f t="shared" si="22"/>
        <v>10270C</v>
      </c>
      <c r="P84" s="213" t="str">
        <f t="shared" si="23"/>
        <v xml:space="preserve">Supervisor Sewer Maintenance </v>
      </c>
      <c r="Q84" s="285" t="str">
        <f t="shared" si="24"/>
        <v>E50</v>
      </c>
      <c r="R84" s="286">
        <f t="shared" ca="1" si="21"/>
        <v>93164.892964178987</v>
      </c>
      <c r="S84" s="286">
        <f t="shared" ca="1" si="21"/>
        <v>95959.839753104345</v>
      </c>
      <c r="T84" s="286">
        <f t="shared" ca="1" si="21"/>
        <v>98838.634945697486</v>
      </c>
      <c r="U84" s="286">
        <f t="shared" ca="1" si="21"/>
        <v>101803.7939940684</v>
      </c>
    </row>
    <row r="85" spans="1:21" s="19" customFormat="1">
      <c r="A85" s="3" t="s">
        <v>137</v>
      </c>
      <c r="B85" s="29" t="s">
        <v>12</v>
      </c>
      <c r="C85" s="4">
        <v>513</v>
      </c>
      <c r="D85" s="35" t="s">
        <v>138</v>
      </c>
      <c r="E85" s="47">
        <v>11</v>
      </c>
      <c r="F85" s="47" t="s">
        <v>13</v>
      </c>
      <c r="G85" s="306" t="s">
        <v>92</v>
      </c>
      <c r="H85" s="334">
        <f t="shared" ca="1" si="25"/>
        <v>93164.892964178987</v>
      </c>
      <c r="I85" s="334">
        <f t="shared" ca="1" si="26"/>
        <v>95959.839753104345</v>
      </c>
      <c r="J85" s="334">
        <f t="shared" ca="1" si="27"/>
        <v>98838.634945697486</v>
      </c>
      <c r="K85" s="334">
        <f t="shared" ca="1" si="28"/>
        <v>101803.7939940684</v>
      </c>
      <c r="L85" s="30"/>
      <c r="N85" s="256" t="s">
        <v>611</v>
      </c>
      <c r="O85" s="213" t="str">
        <f t="shared" si="22"/>
        <v>09001C</v>
      </c>
      <c r="P85" s="213" t="str">
        <f t="shared" si="23"/>
        <v>Supervisor Shelter Veterinarian</v>
      </c>
      <c r="Q85" s="285" t="str">
        <f t="shared" si="24"/>
        <v>E50</v>
      </c>
      <c r="R85" s="286">
        <f t="shared" ca="1" si="21"/>
        <v>93164.892964178987</v>
      </c>
      <c r="S85" s="286">
        <f t="shared" ca="1" si="21"/>
        <v>95959.839753104345</v>
      </c>
      <c r="T85" s="286">
        <f t="shared" ca="1" si="21"/>
        <v>98838.634945697486</v>
      </c>
      <c r="U85" s="286">
        <f t="shared" ca="1" si="21"/>
        <v>101803.7939940684</v>
      </c>
    </row>
    <row r="86" spans="1:21" s="19" customFormat="1">
      <c r="A86" s="3" t="s">
        <v>139</v>
      </c>
      <c r="B86" s="29" t="s">
        <v>12</v>
      </c>
      <c r="C86" s="4">
        <v>505</v>
      </c>
      <c r="D86" s="35" t="s">
        <v>140</v>
      </c>
      <c r="E86" s="47">
        <v>11</v>
      </c>
      <c r="F86" s="47" t="s">
        <v>13</v>
      </c>
      <c r="G86" s="306" t="s">
        <v>92</v>
      </c>
      <c r="H86" s="334">
        <f t="shared" ca="1" si="25"/>
        <v>93164.892964178987</v>
      </c>
      <c r="I86" s="334">
        <f t="shared" ca="1" si="26"/>
        <v>95959.839753104345</v>
      </c>
      <c r="J86" s="334">
        <f t="shared" ca="1" si="27"/>
        <v>98838.634945697486</v>
      </c>
      <c r="K86" s="334">
        <f t="shared" ca="1" si="28"/>
        <v>101803.7939940684</v>
      </c>
      <c r="L86" s="30"/>
      <c r="N86" s="256" t="s">
        <v>611</v>
      </c>
      <c r="O86" s="213" t="str">
        <f t="shared" si="22"/>
        <v>10095C</v>
      </c>
      <c r="P86" s="213" t="str">
        <f t="shared" si="23"/>
        <v>Supervisor Water Distribution</v>
      </c>
      <c r="Q86" s="285" t="str">
        <f t="shared" si="24"/>
        <v>E50</v>
      </c>
      <c r="R86" s="286">
        <f t="shared" ca="1" si="21"/>
        <v>93164.892964178987</v>
      </c>
      <c r="S86" s="286">
        <f t="shared" ca="1" si="21"/>
        <v>95959.839753104345</v>
      </c>
      <c r="T86" s="286">
        <f t="shared" ca="1" si="21"/>
        <v>98838.634945697486</v>
      </c>
      <c r="U86" s="286">
        <f t="shared" ca="1" si="21"/>
        <v>101803.7939940684</v>
      </c>
    </row>
    <row r="87" spans="1:21" s="19" customFormat="1">
      <c r="A87" s="3" t="s">
        <v>141</v>
      </c>
      <c r="B87" s="29" t="s">
        <v>12</v>
      </c>
      <c r="C87" s="4">
        <v>498</v>
      </c>
      <c r="D87" s="35" t="s">
        <v>142</v>
      </c>
      <c r="E87" s="47">
        <v>11</v>
      </c>
      <c r="F87" s="47" t="s">
        <v>13</v>
      </c>
      <c r="G87" s="306" t="s">
        <v>92</v>
      </c>
      <c r="H87" s="334">
        <f t="shared" ca="1" si="25"/>
        <v>93164.892964178987</v>
      </c>
      <c r="I87" s="334">
        <f t="shared" ca="1" si="26"/>
        <v>95959.839753104345</v>
      </c>
      <c r="J87" s="334">
        <f t="shared" ca="1" si="27"/>
        <v>98838.634945697486</v>
      </c>
      <c r="K87" s="334">
        <f t="shared" ca="1" si="28"/>
        <v>101803.7939940684</v>
      </c>
      <c r="L87" s="30"/>
      <c r="N87" s="256" t="s">
        <v>611</v>
      </c>
      <c r="O87" s="213" t="str">
        <f t="shared" si="22"/>
        <v>10907C</v>
      </c>
      <c r="P87" s="213" t="str">
        <f t="shared" si="23"/>
        <v>Water Resources Regulatory Coordinator</v>
      </c>
      <c r="Q87" s="285" t="str">
        <f t="shared" si="24"/>
        <v>E50</v>
      </c>
      <c r="R87" s="286">
        <f t="shared" ca="1" si="21"/>
        <v>93164.892964178987</v>
      </c>
      <c r="S87" s="286">
        <f t="shared" ca="1" si="21"/>
        <v>95959.839753104345</v>
      </c>
      <c r="T87" s="286">
        <f t="shared" ca="1" si="21"/>
        <v>98838.634945697486</v>
      </c>
      <c r="U87" s="286">
        <f t="shared" ca="1" si="21"/>
        <v>101803.7939940684</v>
      </c>
    </row>
    <row r="88" spans="1:21" s="19" customFormat="1">
      <c r="A88" s="3"/>
      <c r="B88" s="4"/>
      <c r="C88" s="4"/>
      <c r="D88" s="35"/>
      <c r="E88" s="4"/>
      <c r="F88" s="4"/>
      <c r="G88" s="30"/>
      <c r="H88" s="179"/>
      <c r="I88" s="179"/>
      <c r="J88" s="179"/>
      <c r="K88" s="179"/>
      <c r="L88" s="30"/>
      <c r="N88" s="249"/>
      <c r="O88" s="214"/>
      <c r="P88" s="214"/>
      <c r="Q88" s="214"/>
      <c r="R88" s="214"/>
      <c r="S88" s="214"/>
      <c r="T88" s="214"/>
      <c r="U88" s="214"/>
    </row>
    <row r="89" spans="1:21" s="19" customFormat="1">
      <c r="A89" s="3"/>
      <c r="B89" s="4"/>
      <c r="C89" s="4"/>
      <c r="D89" s="35"/>
      <c r="E89" s="4"/>
      <c r="F89" s="4"/>
      <c r="G89" s="30"/>
      <c r="H89" s="179"/>
      <c r="I89" s="179"/>
      <c r="J89" s="179"/>
      <c r="K89" s="179"/>
      <c r="L89" s="30"/>
      <c r="N89" s="249"/>
      <c r="O89" s="214"/>
      <c r="P89" s="214"/>
      <c r="Q89" s="214"/>
      <c r="R89" s="214"/>
      <c r="S89" s="214"/>
      <c r="T89" s="214"/>
      <c r="U89" s="214"/>
    </row>
    <row r="90" spans="1:21" s="19" customFormat="1" ht="26.25" thickBot="1">
      <c r="A90" s="280" t="s">
        <v>2</v>
      </c>
      <c r="B90" s="280" t="s">
        <v>3</v>
      </c>
      <c r="C90" s="280" t="s">
        <v>519</v>
      </c>
      <c r="D90" s="24" t="s">
        <v>143</v>
      </c>
      <c r="E90" s="280" t="s">
        <v>617</v>
      </c>
      <c r="F90" s="280" t="s">
        <v>6</v>
      </c>
      <c r="G90" s="280" t="s">
        <v>7</v>
      </c>
      <c r="H90" s="26" t="s">
        <v>8</v>
      </c>
      <c r="I90" s="26" t="s">
        <v>9</v>
      </c>
      <c r="J90" s="26" t="s">
        <v>10</v>
      </c>
      <c r="K90" s="27" t="s">
        <v>11</v>
      </c>
      <c r="L90" s="15"/>
      <c r="N90" s="251" t="s">
        <v>610</v>
      </c>
      <c r="O90" s="251" t="s">
        <v>2</v>
      </c>
      <c r="P90" s="252" t="s">
        <v>612</v>
      </c>
      <c r="Q90" s="252" t="s">
        <v>606</v>
      </c>
      <c r="R90" s="254" t="s">
        <v>8</v>
      </c>
      <c r="S90" s="254" t="s">
        <v>9</v>
      </c>
      <c r="T90" s="254" t="s">
        <v>10</v>
      </c>
      <c r="U90" s="251" t="s">
        <v>11</v>
      </c>
    </row>
    <row r="91" spans="1:21" s="19" customFormat="1">
      <c r="A91" s="3"/>
      <c r="B91" s="4"/>
      <c r="C91" s="4"/>
      <c r="D91" s="31" t="s">
        <v>15</v>
      </c>
      <c r="E91" s="4"/>
      <c r="F91" s="4"/>
      <c r="G91" s="30"/>
      <c r="H91" s="178"/>
      <c r="I91" s="178"/>
      <c r="J91" s="178"/>
      <c r="K91" s="178"/>
      <c r="N91" s="219"/>
      <c r="O91" s="213"/>
      <c r="P91" s="213"/>
      <c r="Q91" s="213"/>
      <c r="R91" s="213"/>
      <c r="S91" s="213"/>
      <c r="T91" s="213"/>
      <c r="U91" s="213"/>
    </row>
    <row r="92" spans="1:21" s="19" customFormat="1">
      <c r="A92" s="3" t="s">
        <v>145</v>
      </c>
      <c r="B92" s="29" t="s">
        <v>12</v>
      </c>
      <c r="C92" s="4">
        <v>550</v>
      </c>
      <c r="D92" s="35" t="s">
        <v>146</v>
      </c>
      <c r="E92" s="47">
        <v>12</v>
      </c>
      <c r="F92" s="47" t="s">
        <v>13</v>
      </c>
      <c r="G92" s="306" t="s">
        <v>144</v>
      </c>
      <c r="H92" s="178">
        <f t="shared" ref="H92:K94" ca="1" si="29">R92</f>
        <v>99837.281672386103</v>
      </c>
      <c r="I92" s="178">
        <f t="shared" ca="1" si="29"/>
        <v>102832.40012255769</v>
      </c>
      <c r="J92" s="178">
        <f t="shared" ca="1" si="29"/>
        <v>105917.37212623443</v>
      </c>
      <c r="K92" s="178">
        <f t="shared" ca="1" si="29"/>
        <v>109094.89329002146</v>
      </c>
      <c r="M92" s="105"/>
      <c r="N92" s="256" t="s">
        <v>611</v>
      </c>
      <c r="O92" s="213" t="str">
        <f t="shared" ref="O92:O97" si="30">A92</f>
        <v>03620C</v>
      </c>
      <c r="P92" s="213" t="str">
        <f t="shared" ref="P92:P97" si="31">D92</f>
        <v xml:space="preserve">District Street Supervisor III  </v>
      </c>
      <c r="Q92" s="285" t="str">
        <f t="shared" ref="Q92:Q97" si="32">G92</f>
        <v>E60</v>
      </c>
      <c r="R92" s="286">
        <f t="shared" ref="R92:U95" ca="1" si="33">IF($N92="Y",VLOOKUP($O92,INDIRECT($N$2),R$4,0)*PercIncrNov2019,VLOOKUP($O92,INDIRECT($N$2),R$4,0))</f>
        <v>99837.281672386103</v>
      </c>
      <c r="S92" s="286">
        <f t="shared" ca="1" si="33"/>
        <v>102832.40012255769</v>
      </c>
      <c r="T92" s="286">
        <f t="shared" ca="1" si="33"/>
        <v>105917.37212623443</v>
      </c>
      <c r="U92" s="286">
        <f t="shared" ca="1" si="33"/>
        <v>109094.89329002146</v>
      </c>
    </row>
    <row r="93" spans="1:21">
      <c r="A93" s="3" t="s">
        <v>147</v>
      </c>
      <c r="B93" s="29" t="s">
        <v>12</v>
      </c>
      <c r="C93" s="4">
        <v>543</v>
      </c>
      <c r="D93" s="35" t="s">
        <v>148</v>
      </c>
      <c r="E93" s="47">
        <v>12</v>
      </c>
      <c r="F93" s="47" t="s">
        <v>13</v>
      </c>
      <c r="G93" s="306" t="s">
        <v>144</v>
      </c>
      <c r="H93" s="178">
        <f t="shared" ca="1" si="29"/>
        <v>99837.281672386103</v>
      </c>
      <c r="I93" s="178">
        <f t="shared" ca="1" si="29"/>
        <v>102832.40012255769</v>
      </c>
      <c r="J93" s="178">
        <f t="shared" ca="1" si="29"/>
        <v>105917.37212623443</v>
      </c>
      <c r="K93" s="178">
        <f t="shared" ca="1" si="29"/>
        <v>109094.89329002146</v>
      </c>
      <c r="N93" s="256" t="s">
        <v>611</v>
      </c>
      <c r="O93" s="213" t="str">
        <f t="shared" si="30"/>
        <v>06637C</v>
      </c>
      <c r="P93" s="213" t="str">
        <f t="shared" si="31"/>
        <v>Manager Crime Lab</v>
      </c>
      <c r="Q93" s="285" t="str">
        <f t="shared" si="32"/>
        <v>E60</v>
      </c>
      <c r="R93" s="286">
        <f t="shared" ca="1" si="33"/>
        <v>99837.281672386103</v>
      </c>
      <c r="S93" s="286">
        <f t="shared" ca="1" si="33"/>
        <v>102832.40012255769</v>
      </c>
      <c r="T93" s="286">
        <f t="shared" ca="1" si="33"/>
        <v>105917.37212623443</v>
      </c>
      <c r="U93" s="286">
        <f t="shared" ca="1" si="33"/>
        <v>109094.89329002146</v>
      </c>
    </row>
    <row r="94" spans="1:21">
      <c r="A94" s="3" t="s">
        <v>149</v>
      </c>
      <c r="B94" s="29" t="s">
        <v>12</v>
      </c>
      <c r="C94" s="4">
        <v>548</v>
      </c>
      <c r="D94" s="3" t="s">
        <v>150</v>
      </c>
      <c r="E94" s="47">
        <v>12</v>
      </c>
      <c r="F94" s="47" t="s">
        <v>13</v>
      </c>
      <c r="G94" s="306" t="s">
        <v>144</v>
      </c>
      <c r="H94" s="178">
        <f t="shared" ca="1" si="29"/>
        <v>99837.281672386103</v>
      </c>
      <c r="I94" s="178">
        <f t="shared" ca="1" si="29"/>
        <v>102832.40012255769</v>
      </c>
      <c r="J94" s="178">
        <f t="shared" ca="1" si="29"/>
        <v>105917.37212623443</v>
      </c>
      <c r="K94" s="178">
        <f t="shared" ca="1" si="29"/>
        <v>109094.89329002146</v>
      </c>
      <c r="N94" s="256" t="s">
        <v>611</v>
      </c>
      <c r="O94" s="213" t="str">
        <f t="shared" si="30"/>
        <v>06641C</v>
      </c>
      <c r="P94" s="213" t="str">
        <f t="shared" si="31"/>
        <v>Manager Construction Code Inspection Services</v>
      </c>
      <c r="Q94" s="285" t="str">
        <f t="shared" si="32"/>
        <v>E60</v>
      </c>
      <c r="R94" s="286">
        <f t="shared" ca="1" si="33"/>
        <v>99837.281672386103</v>
      </c>
      <c r="S94" s="286">
        <f t="shared" ca="1" si="33"/>
        <v>102832.40012255769</v>
      </c>
      <c r="T94" s="286">
        <f t="shared" ca="1" si="33"/>
        <v>105917.37212623443</v>
      </c>
      <c r="U94" s="286">
        <f t="shared" ca="1" si="33"/>
        <v>109094.89329002146</v>
      </c>
    </row>
    <row r="95" spans="1:21" s="19" customFormat="1">
      <c r="A95" s="3" t="s">
        <v>121</v>
      </c>
      <c r="B95" s="29" t="s">
        <v>12</v>
      </c>
      <c r="C95" s="4">
        <v>545</v>
      </c>
      <c r="D95" s="35" t="s">
        <v>122</v>
      </c>
      <c r="E95" s="47">
        <v>12</v>
      </c>
      <c r="F95" s="47" t="s">
        <v>13</v>
      </c>
      <c r="G95" s="306" t="s">
        <v>144</v>
      </c>
      <c r="H95" s="178">
        <f t="shared" ref="H95:K96" ca="1" si="34">H94</f>
        <v>99837.281672386103</v>
      </c>
      <c r="I95" s="178">
        <f t="shared" ca="1" si="34"/>
        <v>102832.40012255769</v>
      </c>
      <c r="J95" s="178">
        <f t="shared" ca="1" si="34"/>
        <v>105917.37212623443</v>
      </c>
      <c r="K95" s="178">
        <f t="shared" ca="1" si="34"/>
        <v>109094.89329002146</v>
      </c>
      <c r="L95" s="30"/>
      <c r="N95" s="256" t="s">
        <v>611</v>
      </c>
      <c r="O95" s="213" t="str">
        <f t="shared" si="30"/>
        <v>00560C</v>
      </c>
      <c r="P95" s="213" t="str">
        <f t="shared" si="31"/>
        <v>Manager Fire Inspection Services</v>
      </c>
      <c r="Q95" s="285" t="str">
        <f t="shared" si="32"/>
        <v>E60</v>
      </c>
      <c r="R95" s="330">
        <f t="shared" ca="1" si="33"/>
        <v>93164.892964178987</v>
      </c>
      <c r="S95" s="330">
        <f t="shared" ca="1" si="33"/>
        <v>95959.839753104345</v>
      </c>
      <c r="T95" s="330">
        <f t="shared" ca="1" si="33"/>
        <v>98838.634945697486</v>
      </c>
      <c r="U95" s="330">
        <f t="shared" ca="1" si="33"/>
        <v>101803.7939940684</v>
      </c>
    </row>
    <row r="96" spans="1:21" s="19" customFormat="1">
      <c r="A96" s="3" t="s">
        <v>387</v>
      </c>
      <c r="B96" s="29" t="s">
        <v>12</v>
      </c>
      <c r="C96" s="4">
        <v>548</v>
      </c>
      <c r="D96" s="35" t="s">
        <v>524</v>
      </c>
      <c r="E96" s="47">
        <v>12</v>
      </c>
      <c r="F96" s="47" t="s">
        <v>13</v>
      </c>
      <c r="G96" s="306" t="s">
        <v>144</v>
      </c>
      <c r="H96" s="178">
        <f t="shared" ca="1" si="34"/>
        <v>99837.281672386103</v>
      </c>
      <c r="I96" s="178">
        <f t="shared" ca="1" si="34"/>
        <v>102832.40012255769</v>
      </c>
      <c r="J96" s="178">
        <f t="shared" ca="1" si="34"/>
        <v>105917.37212623443</v>
      </c>
      <c r="K96" s="178">
        <f t="shared" ca="1" si="34"/>
        <v>109094.89329002146</v>
      </c>
      <c r="L96" s="30"/>
      <c r="N96" s="256" t="s">
        <v>611</v>
      </c>
      <c r="O96" s="213" t="str">
        <f t="shared" si="30"/>
        <v>06917C</v>
      </c>
      <c r="P96" s="213" t="str">
        <f t="shared" si="31"/>
        <v>Manager Problem Properties</v>
      </c>
      <c r="Q96" s="285" t="str">
        <f t="shared" si="32"/>
        <v>E60</v>
      </c>
      <c r="R96" s="330">
        <v>93164.892964178987</v>
      </c>
      <c r="S96" s="330">
        <v>95959.839753104345</v>
      </c>
      <c r="T96" s="330">
        <v>98838.634945697486</v>
      </c>
      <c r="U96" s="330">
        <v>101803.7939940684</v>
      </c>
    </row>
    <row r="97" spans="1:21" s="19" customFormat="1">
      <c r="A97" s="3" t="s">
        <v>151</v>
      </c>
      <c r="B97" s="29" t="s">
        <v>12</v>
      </c>
      <c r="C97" s="4">
        <v>568</v>
      </c>
      <c r="D97" s="35" t="s">
        <v>152</v>
      </c>
      <c r="E97" s="47">
        <v>12</v>
      </c>
      <c r="F97" s="47" t="s">
        <v>13</v>
      </c>
      <c r="G97" s="306" t="s">
        <v>144</v>
      </c>
      <c r="H97" s="178">
        <f ca="1">R97</f>
        <v>99837.281672386103</v>
      </c>
      <c r="I97" s="178">
        <f ca="1">S97</f>
        <v>102832.40012255769</v>
      </c>
      <c r="J97" s="178">
        <f ca="1">T97</f>
        <v>105917.37212623443</v>
      </c>
      <c r="K97" s="178">
        <f ca="1">U97</f>
        <v>109094.89329002146</v>
      </c>
      <c r="L97" s="30"/>
      <c r="N97" s="256" t="s">
        <v>611</v>
      </c>
      <c r="O97" s="213" t="str">
        <f t="shared" si="30"/>
        <v>10903C</v>
      </c>
      <c r="P97" s="213" t="str">
        <f t="shared" si="31"/>
        <v xml:space="preserve">Manager Water Resources Programs </v>
      </c>
      <c r="Q97" s="285" t="str">
        <f t="shared" si="32"/>
        <v>E60</v>
      </c>
      <c r="R97" s="286">
        <f ca="1">IF($N97="Y",VLOOKUP($O97,INDIRECT($N$2),R$4,0)*PercIncrNov2019,VLOOKUP($O97,INDIRECT($N$2),R$4,0))</f>
        <v>99837.281672386103</v>
      </c>
      <c r="S97" s="286">
        <f ca="1">IF($N97="Y",VLOOKUP($O97,INDIRECT($N$2),S$4,0)*PercIncrNov2019,VLOOKUP($O97,INDIRECT($N$2),S$4,0))</f>
        <v>102832.40012255769</v>
      </c>
      <c r="T97" s="286">
        <f ca="1">IF($N97="Y",VLOOKUP($O97,INDIRECT($N$2),T$4,0)*PercIncrNov2019,VLOOKUP($O97,INDIRECT($N$2),T$4,0))</f>
        <v>105917.37212623443</v>
      </c>
      <c r="U97" s="286">
        <f ca="1">IF($N97="Y",VLOOKUP($O97,INDIRECT($N$2),U$4,0)*PercIncrNov2019,VLOOKUP($O97,INDIRECT($N$2),U$4,0))</f>
        <v>109094.89329002146</v>
      </c>
    </row>
    <row r="98" spans="1:21" s="19" customFormat="1">
      <c r="A98" s="3"/>
      <c r="B98" s="4"/>
      <c r="C98" s="4"/>
      <c r="D98" s="35"/>
      <c r="E98" s="4"/>
      <c r="F98" s="4"/>
      <c r="G98" s="30"/>
      <c r="H98" s="179"/>
      <c r="I98" s="179"/>
      <c r="J98" s="179"/>
      <c r="K98" s="179"/>
      <c r="L98" s="30"/>
      <c r="N98" s="249"/>
      <c r="O98" s="214"/>
      <c r="P98" s="214"/>
      <c r="Q98" s="214"/>
      <c r="R98" s="214"/>
      <c r="S98" s="214"/>
      <c r="T98" s="214"/>
      <c r="U98" s="214"/>
    </row>
    <row r="99" spans="1:21" s="19" customFormat="1">
      <c r="A99" s="3"/>
      <c r="B99" s="4"/>
      <c r="C99" s="4"/>
      <c r="D99" s="35"/>
      <c r="E99" s="4"/>
      <c r="F99" s="4"/>
      <c r="G99" s="30"/>
      <c r="H99" s="179"/>
      <c r="I99" s="179"/>
      <c r="J99" s="179"/>
      <c r="K99" s="179"/>
      <c r="L99" s="30"/>
      <c r="N99" s="249"/>
      <c r="O99" s="214"/>
      <c r="P99" s="214"/>
      <c r="Q99" s="214"/>
      <c r="R99" s="214"/>
      <c r="S99" s="214"/>
      <c r="T99" s="214"/>
      <c r="U99" s="214"/>
    </row>
    <row r="100" spans="1:21">
      <c r="A100" s="7" t="s">
        <v>153</v>
      </c>
      <c r="B100" s="19"/>
      <c r="C100" s="19"/>
      <c r="D100" s="281"/>
      <c r="E100" s="19"/>
      <c r="F100" s="19"/>
      <c r="G100" s="19"/>
      <c r="H100" s="17"/>
      <c r="I100" s="17"/>
      <c r="J100" s="17"/>
      <c r="K100" s="18"/>
      <c r="L100" s="10"/>
    </row>
    <row r="101" spans="1:21" s="19" customFormat="1" ht="26.25" thickBot="1">
      <c r="A101" s="280" t="s">
        <v>2</v>
      </c>
      <c r="B101" s="280" t="s">
        <v>3</v>
      </c>
      <c r="C101" s="280"/>
      <c r="D101" s="24" t="s">
        <v>154</v>
      </c>
      <c r="E101" s="280" t="s">
        <v>617</v>
      </c>
      <c r="F101" s="280" t="s">
        <v>6</v>
      </c>
      <c r="G101" s="280" t="s">
        <v>7</v>
      </c>
      <c r="H101" s="26" t="s">
        <v>8</v>
      </c>
      <c r="I101" s="26" t="s">
        <v>9</v>
      </c>
      <c r="J101" s="26" t="s">
        <v>10</v>
      </c>
      <c r="K101" s="27" t="s">
        <v>11</v>
      </c>
      <c r="N101" s="251" t="s">
        <v>610</v>
      </c>
      <c r="O101" s="251" t="s">
        <v>2</v>
      </c>
      <c r="P101" s="252" t="s">
        <v>612</v>
      </c>
      <c r="Q101" s="252" t="s">
        <v>606</v>
      </c>
      <c r="R101" s="254" t="s">
        <v>8</v>
      </c>
      <c r="S101" s="254" t="s">
        <v>9</v>
      </c>
      <c r="T101" s="254" t="s">
        <v>10</v>
      </c>
      <c r="U101" s="251" t="s">
        <v>11</v>
      </c>
    </row>
    <row r="102" spans="1:21" s="19" customFormat="1">
      <c r="A102" s="3"/>
      <c r="B102" s="4"/>
      <c r="C102" s="4"/>
      <c r="D102" s="31" t="s">
        <v>15</v>
      </c>
      <c r="E102" s="4"/>
      <c r="F102" s="4"/>
      <c r="G102" s="40"/>
      <c r="H102" s="172"/>
      <c r="I102" s="172"/>
      <c r="J102" s="172"/>
      <c r="K102" s="172"/>
      <c r="N102" s="219"/>
      <c r="O102" s="213"/>
      <c r="P102" s="213"/>
      <c r="Q102" s="213"/>
      <c r="R102" s="213"/>
      <c r="S102" s="213"/>
      <c r="T102" s="213"/>
      <c r="U102" s="213"/>
    </row>
    <row r="103" spans="1:21">
      <c r="A103" s="34" t="s">
        <v>521</v>
      </c>
      <c r="B103" s="29" t="s">
        <v>155</v>
      </c>
      <c r="C103" s="4">
        <v>338</v>
      </c>
      <c r="D103" s="34" t="s">
        <v>323</v>
      </c>
      <c r="E103" s="47">
        <v>7</v>
      </c>
      <c r="F103" s="47" t="s">
        <v>156</v>
      </c>
      <c r="G103" s="247" t="s">
        <v>157</v>
      </c>
      <c r="H103" s="76">
        <f t="shared" ref="H103:K108" si="35">R103</f>
        <v>31.076559062240605</v>
      </c>
      <c r="I103" s="76">
        <f t="shared" si="35"/>
        <v>32.008855834107827</v>
      </c>
      <c r="J103" s="76">
        <f t="shared" si="35"/>
        <v>32.969121509131057</v>
      </c>
      <c r="K103" s="76">
        <f t="shared" si="35"/>
        <v>33.95819515440499</v>
      </c>
      <c r="L103" s="186"/>
      <c r="N103" s="256" t="s">
        <v>619</v>
      </c>
      <c r="O103" s="213" t="str">
        <f t="shared" ref="O103:O108" si="36">A103</f>
        <v xml:space="preserve">52949C </v>
      </c>
      <c r="P103" s="213" t="str">
        <f t="shared" ref="P103:P108" si="37">D103</f>
        <v>Shop Repair Supervisor</v>
      </c>
      <c r="Q103" s="285" t="str">
        <f t="shared" ref="Q103:Q108" si="38">G103</f>
        <v>N10</v>
      </c>
      <c r="R103" s="221">
        <v>31.076559062240605</v>
      </c>
      <c r="S103" s="221">
        <v>32.008855834107827</v>
      </c>
      <c r="T103" s="221">
        <v>32.969121509131057</v>
      </c>
      <c r="U103" s="221">
        <v>33.95819515440499</v>
      </c>
    </row>
    <row r="104" spans="1:21" s="19" customFormat="1">
      <c r="A104" s="3" t="s">
        <v>158</v>
      </c>
      <c r="B104" s="29" t="s">
        <v>155</v>
      </c>
      <c r="C104" s="4">
        <v>333</v>
      </c>
      <c r="D104" s="35" t="s">
        <v>159</v>
      </c>
      <c r="E104" s="47">
        <v>7</v>
      </c>
      <c r="F104" s="47" t="s">
        <v>156</v>
      </c>
      <c r="G104" s="247" t="s">
        <v>157</v>
      </c>
      <c r="H104" s="76">
        <f t="shared" ca="1" si="35"/>
        <v>31.076559062240605</v>
      </c>
      <c r="I104" s="76">
        <f t="shared" ca="1" si="35"/>
        <v>32.008855834107827</v>
      </c>
      <c r="J104" s="76">
        <f t="shared" ca="1" si="35"/>
        <v>32.969121509131057</v>
      </c>
      <c r="K104" s="76">
        <f t="shared" ca="1" si="35"/>
        <v>33.95819515440499</v>
      </c>
      <c r="L104" s="40"/>
      <c r="N104" s="256" t="s">
        <v>619</v>
      </c>
      <c r="O104" s="213" t="str">
        <f t="shared" si="36"/>
        <v>09932C</v>
      </c>
      <c r="P104" s="213" t="str">
        <f t="shared" si="37"/>
        <v xml:space="preserve">Supervisor Customer Services - Field </v>
      </c>
      <c r="Q104" s="285" t="str">
        <f t="shared" si="38"/>
        <v>N10</v>
      </c>
      <c r="R104" s="221">
        <f t="shared" ref="R104:U108" ca="1" si="39">IF($N104="Y",VLOOKUP($O104,INDIRECT($N$2),R$4,0)*PercIncrNov2019,VLOOKUP($O104,INDIRECT($N$2),R$4,0))</f>
        <v>31.076559062240605</v>
      </c>
      <c r="S104" s="221">
        <f t="shared" ca="1" si="39"/>
        <v>32.008855834107827</v>
      </c>
      <c r="T104" s="221">
        <f t="shared" ca="1" si="39"/>
        <v>32.969121509131057</v>
      </c>
      <c r="U104" s="221">
        <f t="shared" ca="1" si="39"/>
        <v>33.95819515440499</v>
      </c>
    </row>
    <row r="105" spans="1:21" s="19" customFormat="1">
      <c r="A105" s="3" t="s">
        <v>160</v>
      </c>
      <c r="B105" s="29" t="s">
        <v>155</v>
      </c>
      <c r="C105" s="4">
        <v>328</v>
      </c>
      <c r="D105" s="35" t="s">
        <v>161</v>
      </c>
      <c r="E105" s="47">
        <v>7</v>
      </c>
      <c r="F105" s="47" t="s">
        <v>156</v>
      </c>
      <c r="G105" s="247" t="s">
        <v>157</v>
      </c>
      <c r="H105" s="76">
        <f t="shared" ca="1" si="35"/>
        <v>31.076559062240605</v>
      </c>
      <c r="I105" s="76">
        <f t="shared" ca="1" si="35"/>
        <v>32.008855834107827</v>
      </c>
      <c r="J105" s="76">
        <f t="shared" ca="1" si="35"/>
        <v>32.969121509131057</v>
      </c>
      <c r="K105" s="76">
        <f t="shared" ca="1" si="35"/>
        <v>33.95819515440499</v>
      </c>
      <c r="L105" s="40"/>
      <c r="N105" s="256" t="s">
        <v>619</v>
      </c>
      <c r="O105" s="213" t="str">
        <f t="shared" si="36"/>
        <v>10200C</v>
      </c>
      <c r="P105" s="213" t="str">
        <f t="shared" si="37"/>
        <v xml:space="preserve">Supervisor Police Warehouse Facility  </v>
      </c>
      <c r="Q105" s="285" t="str">
        <f t="shared" si="38"/>
        <v>N10</v>
      </c>
      <c r="R105" s="221">
        <f t="shared" ca="1" si="39"/>
        <v>31.076559062240605</v>
      </c>
      <c r="S105" s="221">
        <f t="shared" ca="1" si="39"/>
        <v>32.008855834107827</v>
      </c>
      <c r="T105" s="221">
        <f t="shared" ca="1" si="39"/>
        <v>32.969121509131057</v>
      </c>
      <c r="U105" s="221">
        <f t="shared" ca="1" si="39"/>
        <v>33.95819515440499</v>
      </c>
    </row>
    <row r="106" spans="1:21" s="19" customFormat="1">
      <c r="A106" s="3" t="s">
        <v>162</v>
      </c>
      <c r="B106" s="29" t="s">
        <v>155</v>
      </c>
      <c r="C106" s="4">
        <v>350</v>
      </c>
      <c r="D106" s="35" t="s">
        <v>163</v>
      </c>
      <c r="E106" s="47">
        <v>7</v>
      </c>
      <c r="F106" s="47" t="s">
        <v>156</v>
      </c>
      <c r="G106" s="247" t="s">
        <v>157</v>
      </c>
      <c r="H106" s="76">
        <f t="shared" ca="1" si="35"/>
        <v>31.076559062240605</v>
      </c>
      <c r="I106" s="76">
        <f t="shared" ca="1" si="35"/>
        <v>32.008855834107827</v>
      </c>
      <c r="J106" s="76">
        <f t="shared" ca="1" si="35"/>
        <v>32.969121509131057</v>
      </c>
      <c r="K106" s="76">
        <f t="shared" ca="1" si="35"/>
        <v>33.95819515440499</v>
      </c>
      <c r="L106" s="40"/>
      <c r="N106" s="256" t="s">
        <v>619</v>
      </c>
      <c r="O106" s="213" t="str">
        <f t="shared" si="36"/>
        <v>00945C</v>
      </c>
      <c r="P106" s="213" t="str">
        <f t="shared" si="37"/>
        <v>Water Meter Operations Specialist</v>
      </c>
      <c r="Q106" s="285" t="str">
        <f t="shared" si="38"/>
        <v>N10</v>
      </c>
      <c r="R106" s="221">
        <f t="shared" ca="1" si="39"/>
        <v>31.076559062240605</v>
      </c>
      <c r="S106" s="221">
        <f t="shared" ca="1" si="39"/>
        <v>32.008855834107827</v>
      </c>
      <c r="T106" s="221">
        <f t="shared" ca="1" si="39"/>
        <v>32.969121509131057</v>
      </c>
      <c r="U106" s="221">
        <f t="shared" ca="1" si="39"/>
        <v>33.95819515440499</v>
      </c>
    </row>
    <row r="107" spans="1:21" s="19" customFormat="1">
      <c r="A107" s="3" t="s">
        <v>164</v>
      </c>
      <c r="B107" s="29" t="s">
        <v>155</v>
      </c>
      <c r="C107" s="4">
        <v>318</v>
      </c>
      <c r="D107" s="43" t="s">
        <v>165</v>
      </c>
      <c r="E107" s="47">
        <v>7</v>
      </c>
      <c r="F107" s="47" t="s">
        <v>156</v>
      </c>
      <c r="G107" s="247" t="s">
        <v>157</v>
      </c>
      <c r="H107" s="76">
        <f t="shared" ca="1" si="35"/>
        <v>31.076559062240605</v>
      </c>
      <c r="I107" s="76">
        <f t="shared" ca="1" si="35"/>
        <v>32.008855834107827</v>
      </c>
      <c r="J107" s="76">
        <f t="shared" ca="1" si="35"/>
        <v>32.969121509131057</v>
      </c>
      <c r="K107" s="76">
        <f t="shared" ca="1" si="35"/>
        <v>33.95819515440499</v>
      </c>
      <c r="L107" s="40"/>
      <c r="N107" s="256" t="s">
        <v>619</v>
      </c>
      <c r="O107" s="213" t="str">
        <f t="shared" si="36"/>
        <v>10905C</v>
      </c>
      <c r="P107" s="213" t="str">
        <f t="shared" si="37"/>
        <v>Water Service Maintenance Repair Coordinator</v>
      </c>
      <c r="Q107" s="285" t="str">
        <f t="shared" si="38"/>
        <v>N10</v>
      </c>
      <c r="R107" s="221">
        <f t="shared" ca="1" si="39"/>
        <v>31.076559062240605</v>
      </c>
      <c r="S107" s="221">
        <f t="shared" ca="1" si="39"/>
        <v>32.008855834107827</v>
      </c>
      <c r="T107" s="221">
        <f t="shared" ca="1" si="39"/>
        <v>32.969121509131057</v>
      </c>
      <c r="U107" s="221">
        <f t="shared" ca="1" si="39"/>
        <v>33.95819515440499</v>
      </c>
    </row>
    <row r="108" spans="1:21" s="19" customFormat="1">
      <c r="A108" s="3" t="s">
        <v>166</v>
      </c>
      <c r="B108" s="29" t="s">
        <v>155</v>
      </c>
      <c r="C108" s="4">
        <v>333</v>
      </c>
      <c r="D108" s="35" t="s">
        <v>167</v>
      </c>
      <c r="E108" s="47">
        <v>7</v>
      </c>
      <c r="F108" s="47" t="s">
        <v>156</v>
      </c>
      <c r="G108" s="247" t="s">
        <v>157</v>
      </c>
      <c r="H108" s="76">
        <f t="shared" ca="1" si="35"/>
        <v>31.076559062240605</v>
      </c>
      <c r="I108" s="76">
        <f t="shared" ca="1" si="35"/>
        <v>32.008855834107827</v>
      </c>
      <c r="J108" s="76">
        <f t="shared" ca="1" si="35"/>
        <v>32.969121509131057</v>
      </c>
      <c r="K108" s="76">
        <f t="shared" ca="1" si="35"/>
        <v>33.95819515440499</v>
      </c>
      <c r="L108" s="40"/>
      <c r="N108" s="256" t="s">
        <v>619</v>
      </c>
      <c r="O108" s="213" t="str">
        <f t="shared" si="36"/>
        <v>11045C</v>
      </c>
      <c r="P108" s="213" t="str">
        <f t="shared" si="37"/>
        <v xml:space="preserve">Yard Supervisor Impound Lot  </v>
      </c>
      <c r="Q108" s="285" t="str">
        <f t="shared" si="38"/>
        <v>N10</v>
      </c>
      <c r="R108" s="221">
        <f t="shared" ca="1" si="39"/>
        <v>31.076559062240605</v>
      </c>
      <c r="S108" s="221">
        <f t="shared" ca="1" si="39"/>
        <v>32.008855834107827</v>
      </c>
      <c r="T108" s="221">
        <f t="shared" ca="1" si="39"/>
        <v>32.969121509131057</v>
      </c>
      <c r="U108" s="221">
        <f t="shared" ca="1" si="39"/>
        <v>33.95819515440499</v>
      </c>
    </row>
    <row r="109" spans="1:21" s="19" customFormat="1">
      <c r="A109" s="3"/>
      <c r="B109" s="4"/>
      <c r="C109" s="4"/>
      <c r="D109" s="35"/>
      <c r="E109" s="4"/>
      <c r="F109" s="15"/>
      <c r="G109" s="16"/>
      <c r="H109" s="39"/>
      <c r="I109" s="39"/>
      <c r="J109" s="39"/>
      <c r="L109" s="15"/>
      <c r="N109" s="249"/>
      <c r="O109" s="214"/>
      <c r="P109" s="214"/>
      <c r="Q109" s="214"/>
      <c r="R109" s="214"/>
      <c r="S109" s="214"/>
      <c r="T109" s="214"/>
      <c r="U109" s="214"/>
    </row>
    <row r="110" spans="1:21">
      <c r="A110" s="19"/>
      <c r="B110" s="19"/>
      <c r="C110" s="19"/>
      <c r="D110" s="281"/>
      <c r="E110" s="19"/>
      <c r="F110" s="19"/>
      <c r="G110" s="19"/>
      <c r="H110" s="17"/>
      <c r="I110" s="17"/>
      <c r="J110" s="17"/>
      <c r="K110" s="18"/>
      <c r="L110" s="10"/>
    </row>
    <row r="111" spans="1:21" s="19" customFormat="1" ht="26.25" thickBot="1">
      <c r="A111" s="280" t="s">
        <v>2</v>
      </c>
      <c r="B111" s="280" t="s">
        <v>3</v>
      </c>
      <c r="C111" s="280"/>
      <c r="D111" s="24" t="s">
        <v>168</v>
      </c>
      <c r="E111" s="280" t="s">
        <v>617</v>
      </c>
      <c r="F111" s="280" t="s">
        <v>6</v>
      </c>
      <c r="G111" s="280" t="s">
        <v>7</v>
      </c>
      <c r="H111" s="26" t="s">
        <v>8</v>
      </c>
      <c r="I111" s="26" t="s">
        <v>9</v>
      </c>
      <c r="J111" s="26" t="s">
        <v>10</v>
      </c>
      <c r="K111" s="27" t="s">
        <v>11</v>
      </c>
      <c r="N111" s="251" t="s">
        <v>610</v>
      </c>
      <c r="O111" s="251" t="s">
        <v>2</v>
      </c>
      <c r="P111" s="252" t="s">
        <v>612</v>
      </c>
      <c r="Q111" s="252" t="s">
        <v>606</v>
      </c>
      <c r="R111" s="254" t="s">
        <v>8</v>
      </c>
      <c r="S111" s="254" t="s">
        <v>9</v>
      </c>
      <c r="T111" s="254" t="s">
        <v>10</v>
      </c>
      <c r="U111" s="251" t="s">
        <v>11</v>
      </c>
    </row>
    <row r="112" spans="1:21" s="19" customFormat="1">
      <c r="B112" s="20"/>
      <c r="C112" s="20"/>
      <c r="D112" s="31" t="s">
        <v>15</v>
      </c>
      <c r="E112" s="20"/>
      <c r="F112" s="20"/>
      <c r="G112" s="40"/>
      <c r="H112" s="40"/>
      <c r="I112" s="40"/>
      <c r="J112" s="40"/>
      <c r="K112" s="40"/>
      <c r="N112" s="219"/>
      <c r="O112" s="213"/>
      <c r="P112" s="213"/>
      <c r="Q112" s="213"/>
      <c r="R112" s="213"/>
      <c r="S112" s="213"/>
      <c r="T112" s="213"/>
      <c r="U112" s="213"/>
    </row>
    <row r="113" spans="1:21" s="19" customFormat="1">
      <c r="A113" s="3" t="s">
        <v>172</v>
      </c>
      <c r="B113" s="29" t="s">
        <v>155</v>
      </c>
      <c r="C113" s="4">
        <v>393</v>
      </c>
      <c r="D113" s="35" t="s">
        <v>173</v>
      </c>
      <c r="E113" s="47">
        <v>8</v>
      </c>
      <c r="F113" s="47" t="s">
        <v>156</v>
      </c>
      <c r="G113" s="247" t="s">
        <v>169</v>
      </c>
      <c r="H113" s="76">
        <f t="shared" ref="H113:H119" ca="1" si="40">R113</f>
        <v>34.251144889037462</v>
      </c>
      <c r="I113" s="76">
        <f t="shared" ref="I113:I119" ca="1" si="41">S113</f>
        <v>35.278679235708594</v>
      </c>
      <c r="J113" s="76">
        <f t="shared" ref="J113:J119" ca="1" si="42">T113</f>
        <v>36.337039612779847</v>
      </c>
      <c r="K113" s="76">
        <f t="shared" ref="K113:K119" ca="1" si="43">U113</f>
        <v>37.427150801163243</v>
      </c>
      <c r="L113" s="40"/>
      <c r="N113" s="256" t="s">
        <v>619</v>
      </c>
      <c r="O113" s="213" t="str">
        <f t="shared" ref="O113:O119" si="44">A113</f>
        <v>04315C</v>
      </c>
      <c r="P113" s="213" t="str">
        <f t="shared" ref="P113:P119" si="45">D113</f>
        <v>Field Supervisor Code Compliance (Traffic)</v>
      </c>
      <c r="Q113" s="285" t="str">
        <f t="shared" ref="Q113:Q119" si="46">G113</f>
        <v>N20</v>
      </c>
      <c r="R113" s="221">
        <f t="shared" ref="R113:U119" ca="1" si="47">IF($N113="Y",VLOOKUP($O113,INDIRECT($N$2),R$4,0)*PercIncrNov2019,VLOOKUP($O113,INDIRECT($N$2),R$4,0))</f>
        <v>34.251144889037462</v>
      </c>
      <c r="S113" s="221">
        <f t="shared" ca="1" si="47"/>
        <v>35.278679235708594</v>
      </c>
      <c r="T113" s="221">
        <f t="shared" ca="1" si="47"/>
        <v>36.337039612779847</v>
      </c>
      <c r="U113" s="221">
        <f t="shared" ca="1" si="47"/>
        <v>37.427150801163243</v>
      </c>
    </row>
    <row r="114" spans="1:21" s="19" customFormat="1">
      <c r="A114" s="3" t="s">
        <v>176</v>
      </c>
      <c r="B114" s="29" t="s">
        <v>155</v>
      </c>
      <c r="C114" s="4">
        <v>368</v>
      </c>
      <c r="D114" s="35" t="s">
        <v>177</v>
      </c>
      <c r="E114" s="47">
        <v>8</v>
      </c>
      <c r="F114" s="47" t="s">
        <v>156</v>
      </c>
      <c r="G114" s="247" t="s">
        <v>169</v>
      </c>
      <c r="H114" s="76">
        <f t="shared" ca="1" si="40"/>
        <v>34.251144889037462</v>
      </c>
      <c r="I114" s="76">
        <f t="shared" ca="1" si="41"/>
        <v>35.278679235708594</v>
      </c>
      <c r="J114" s="76">
        <f t="shared" ca="1" si="42"/>
        <v>36.337039612779847</v>
      </c>
      <c r="K114" s="76">
        <f t="shared" ca="1" si="43"/>
        <v>37.427150801163243</v>
      </c>
      <c r="L114" s="40"/>
      <c r="N114" s="256" t="s">
        <v>619</v>
      </c>
      <c r="O114" s="213" t="str">
        <f t="shared" si="44"/>
        <v>09927C</v>
      </c>
      <c r="P114" s="213" t="str">
        <f t="shared" si="45"/>
        <v>Supervisor Custodial Operations</v>
      </c>
      <c r="Q114" s="285" t="str">
        <f t="shared" si="46"/>
        <v>N20</v>
      </c>
      <c r="R114" s="221">
        <f t="shared" ca="1" si="47"/>
        <v>34.251144889037462</v>
      </c>
      <c r="S114" s="221">
        <f t="shared" ca="1" si="47"/>
        <v>35.278679235708594</v>
      </c>
      <c r="T114" s="221">
        <f t="shared" ca="1" si="47"/>
        <v>36.337039612779847</v>
      </c>
      <c r="U114" s="221">
        <f t="shared" ca="1" si="47"/>
        <v>37.427150801163243</v>
      </c>
    </row>
    <row r="115" spans="1:21" s="19" customFormat="1">
      <c r="A115" s="3" t="s">
        <v>178</v>
      </c>
      <c r="B115" s="29" t="s">
        <v>155</v>
      </c>
      <c r="C115" s="4">
        <v>388</v>
      </c>
      <c r="D115" s="35" t="s">
        <v>179</v>
      </c>
      <c r="E115" s="47">
        <v>8</v>
      </c>
      <c r="F115" s="47" t="s">
        <v>156</v>
      </c>
      <c r="G115" s="247" t="s">
        <v>169</v>
      </c>
      <c r="H115" s="76">
        <f t="shared" ca="1" si="40"/>
        <v>34.251144889037462</v>
      </c>
      <c r="I115" s="76">
        <f t="shared" ca="1" si="41"/>
        <v>35.278679235708594</v>
      </c>
      <c r="J115" s="76">
        <f t="shared" ca="1" si="42"/>
        <v>36.337039612779847</v>
      </c>
      <c r="K115" s="76">
        <f t="shared" ca="1" si="43"/>
        <v>37.427150801163243</v>
      </c>
      <c r="L115" s="40"/>
      <c r="N115" s="256" t="s">
        <v>619</v>
      </c>
      <c r="O115" s="213" t="str">
        <f t="shared" si="44"/>
        <v>09950C</v>
      </c>
      <c r="P115" s="213" t="str">
        <f t="shared" si="45"/>
        <v xml:space="preserve">Supervisor Distribution Center  </v>
      </c>
      <c r="Q115" s="285" t="str">
        <f t="shared" si="46"/>
        <v>N20</v>
      </c>
      <c r="R115" s="221">
        <f t="shared" ca="1" si="47"/>
        <v>34.251144889037462</v>
      </c>
      <c r="S115" s="221">
        <f t="shared" ca="1" si="47"/>
        <v>35.278679235708594</v>
      </c>
      <c r="T115" s="221">
        <f t="shared" ca="1" si="47"/>
        <v>36.337039612779847</v>
      </c>
      <c r="U115" s="221">
        <f t="shared" ca="1" si="47"/>
        <v>37.427150801163243</v>
      </c>
    </row>
    <row r="116" spans="1:21" s="19" customFormat="1">
      <c r="A116" s="3" t="s">
        <v>180</v>
      </c>
      <c r="B116" s="29" t="s">
        <v>155</v>
      </c>
      <c r="C116" s="4">
        <v>390</v>
      </c>
      <c r="D116" s="35" t="s">
        <v>181</v>
      </c>
      <c r="E116" s="47">
        <v>8</v>
      </c>
      <c r="F116" s="47" t="s">
        <v>156</v>
      </c>
      <c r="G116" s="247" t="s">
        <v>169</v>
      </c>
      <c r="H116" s="76">
        <f t="shared" ca="1" si="40"/>
        <v>34.251144889037462</v>
      </c>
      <c r="I116" s="76">
        <f t="shared" ca="1" si="41"/>
        <v>35.278679235708594</v>
      </c>
      <c r="J116" s="76">
        <f t="shared" ca="1" si="42"/>
        <v>36.337039612779847</v>
      </c>
      <c r="K116" s="76">
        <f t="shared" ca="1" si="43"/>
        <v>37.427150801163243</v>
      </c>
      <c r="L116" s="40"/>
      <c r="N116" s="256" t="s">
        <v>619</v>
      </c>
      <c r="O116" s="213" t="str">
        <f t="shared" si="44"/>
        <v>09983C</v>
      </c>
      <c r="P116" s="213" t="str">
        <f t="shared" si="45"/>
        <v xml:space="preserve">Supervisor Engineering Technician I   </v>
      </c>
      <c r="Q116" s="285" t="str">
        <f t="shared" si="46"/>
        <v>N20</v>
      </c>
      <c r="R116" s="221">
        <f t="shared" ca="1" si="47"/>
        <v>34.251144889037462</v>
      </c>
      <c r="S116" s="221">
        <f t="shared" ca="1" si="47"/>
        <v>35.278679235708594</v>
      </c>
      <c r="T116" s="221">
        <f t="shared" ca="1" si="47"/>
        <v>36.337039612779847</v>
      </c>
      <c r="U116" s="221">
        <f t="shared" ca="1" si="47"/>
        <v>37.427150801163243</v>
      </c>
    </row>
    <row r="117" spans="1:21" s="19" customFormat="1">
      <c r="A117" s="3" t="s">
        <v>182</v>
      </c>
      <c r="B117" s="29" t="s">
        <v>155</v>
      </c>
      <c r="C117" s="4">
        <v>390</v>
      </c>
      <c r="D117" s="35" t="s">
        <v>183</v>
      </c>
      <c r="E117" s="47">
        <v>8</v>
      </c>
      <c r="F117" s="47" t="s">
        <v>156</v>
      </c>
      <c r="G117" s="247" t="s">
        <v>169</v>
      </c>
      <c r="H117" s="76">
        <f t="shared" ca="1" si="40"/>
        <v>34.251144889037462</v>
      </c>
      <c r="I117" s="76">
        <f t="shared" ca="1" si="41"/>
        <v>35.278679235708594</v>
      </c>
      <c r="J117" s="76">
        <f t="shared" ca="1" si="42"/>
        <v>36.337039612779847</v>
      </c>
      <c r="K117" s="76">
        <f t="shared" ca="1" si="43"/>
        <v>37.427150801163243</v>
      </c>
      <c r="L117" s="40"/>
      <c r="N117" s="256" t="s">
        <v>619</v>
      </c>
      <c r="O117" s="213" t="str">
        <f t="shared" si="44"/>
        <v>09984C</v>
      </c>
      <c r="P117" s="213" t="str">
        <f t="shared" si="45"/>
        <v>Supervisor Engineering Technician I - Laboratory</v>
      </c>
      <c r="Q117" s="285" t="str">
        <f t="shared" si="46"/>
        <v>N20</v>
      </c>
      <c r="R117" s="221">
        <f t="shared" ca="1" si="47"/>
        <v>34.251144889037462</v>
      </c>
      <c r="S117" s="221">
        <f t="shared" ca="1" si="47"/>
        <v>35.278679235708594</v>
      </c>
      <c r="T117" s="221">
        <f t="shared" ca="1" si="47"/>
        <v>36.337039612779847</v>
      </c>
      <c r="U117" s="221">
        <f t="shared" ca="1" si="47"/>
        <v>37.427150801163243</v>
      </c>
    </row>
    <row r="118" spans="1:21" s="19" customFormat="1">
      <c r="A118" s="3" t="s">
        <v>186</v>
      </c>
      <c r="B118" s="29" t="s">
        <v>155</v>
      </c>
      <c r="C118" s="4">
        <v>370</v>
      </c>
      <c r="D118" s="35" t="s">
        <v>187</v>
      </c>
      <c r="E118" s="47">
        <v>8</v>
      </c>
      <c r="F118" s="47" t="s">
        <v>156</v>
      </c>
      <c r="G118" s="247" t="s">
        <v>169</v>
      </c>
      <c r="H118" s="76">
        <f t="shared" ca="1" si="40"/>
        <v>34.251144889037462</v>
      </c>
      <c r="I118" s="76">
        <f t="shared" ca="1" si="41"/>
        <v>35.278679235708594</v>
      </c>
      <c r="J118" s="76">
        <f t="shared" ca="1" si="42"/>
        <v>36.337039612779847</v>
      </c>
      <c r="K118" s="76">
        <f t="shared" ca="1" si="43"/>
        <v>37.427150801163243</v>
      </c>
      <c r="L118" s="15"/>
      <c r="N118" s="256" t="s">
        <v>619</v>
      </c>
      <c r="O118" s="213" t="str">
        <f t="shared" si="44"/>
        <v>10081C</v>
      </c>
      <c r="P118" s="213" t="str">
        <f t="shared" si="45"/>
        <v xml:space="preserve">Supervisor Meter Service Workers  </v>
      </c>
      <c r="Q118" s="285" t="str">
        <f t="shared" si="46"/>
        <v>N20</v>
      </c>
      <c r="R118" s="221">
        <f t="shared" ca="1" si="47"/>
        <v>34.251144889037462</v>
      </c>
      <c r="S118" s="221">
        <f t="shared" ca="1" si="47"/>
        <v>35.278679235708594</v>
      </c>
      <c r="T118" s="221">
        <f t="shared" ca="1" si="47"/>
        <v>36.337039612779847</v>
      </c>
      <c r="U118" s="221">
        <f t="shared" ca="1" si="47"/>
        <v>37.427150801163243</v>
      </c>
    </row>
    <row r="119" spans="1:21" s="19" customFormat="1">
      <c r="A119" s="3" t="s">
        <v>188</v>
      </c>
      <c r="B119" s="29" t="s">
        <v>155</v>
      </c>
      <c r="C119" s="4">
        <v>368</v>
      </c>
      <c r="D119" s="35" t="s">
        <v>189</v>
      </c>
      <c r="E119" s="47">
        <v>8</v>
      </c>
      <c r="F119" s="47" t="s">
        <v>156</v>
      </c>
      <c r="G119" s="247" t="s">
        <v>169</v>
      </c>
      <c r="H119" s="76">
        <f t="shared" ca="1" si="40"/>
        <v>34.251144889037462</v>
      </c>
      <c r="I119" s="76">
        <f t="shared" ca="1" si="41"/>
        <v>35.278679235708594</v>
      </c>
      <c r="J119" s="76">
        <f t="shared" ca="1" si="42"/>
        <v>36.337039612779847</v>
      </c>
      <c r="K119" s="76">
        <f t="shared" ca="1" si="43"/>
        <v>37.427150801163243</v>
      </c>
      <c r="L119" s="15"/>
      <c r="N119" s="256" t="s">
        <v>619</v>
      </c>
      <c r="O119" s="213" t="str">
        <f t="shared" si="44"/>
        <v>10079C</v>
      </c>
      <c r="P119" s="213" t="str">
        <f t="shared" si="45"/>
        <v>Supervisor Operations Support</v>
      </c>
      <c r="Q119" s="285" t="str">
        <f t="shared" si="46"/>
        <v>N20</v>
      </c>
      <c r="R119" s="221">
        <f t="shared" ca="1" si="47"/>
        <v>34.251144889037462</v>
      </c>
      <c r="S119" s="221">
        <f t="shared" ca="1" si="47"/>
        <v>35.278679235708594</v>
      </c>
      <c r="T119" s="221">
        <f t="shared" ca="1" si="47"/>
        <v>36.337039612779847</v>
      </c>
      <c r="U119" s="221">
        <f t="shared" ca="1" si="47"/>
        <v>37.427150801163243</v>
      </c>
    </row>
    <row r="120" spans="1:21" s="19" customFormat="1">
      <c r="A120" s="3"/>
      <c r="B120" s="4"/>
      <c r="C120" s="4"/>
      <c r="D120" s="35"/>
      <c r="E120" s="4"/>
      <c r="F120" s="15"/>
      <c r="G120" s="16"/>
      <c r="H120" s="39"/>
      <c r="I120" s="39"/>
      <c r="J120" s="39"/>
      <c r="K120" s="18"/>
      <c r="L120" s="15"/>
      <c r="N120" s="249"/>
      <c r="O120" s="214"/>
      <c r="P120" s="214"/>
      <c r="Q120" s="214"/>
      <c r="R120" s="214"/>
      <c r="S120" s="214"/>
      <c r="T120" s="214"/>
      <c r="U120" s="214"/>
    </row>
    <row r="121" spans="1:21">
      <c r="A121" s="19"/>
      <c r="B121" s="19"/>
      <c r="C121" s="19"/>
      <c r="D121" s="281"/>
      <c r="E121" s="283"/>
      <c r="F121" s="281"/>
      <c r="G121" s="283"/>
      <c r="H121" s="17"/>
      <c r="I121" s="17"/>
      <c r="J121" s="17"/>
      <c r="K121" s="18"/>
      <c r="L121" s="10"/>
    </row>
    <row r="122" spans="1:21" s="19" customFormat="1" ht="26.25" thickBot="1">
      <c r="A122" s="280" t="s">
        <v>2</v>
      </c>
      <c r="B122" s="280" t="s">
        <v>3</v>
      </c>
      <c r="C122" s="280"/>
      <c r="D122" s="24" t="s">
        <v>190</v>
      </c>
      <c r="E122" s="280" t="s">
        <v>617</v>
      </c>
      <c r="F122" s="280" t="s">
        <v>6</v>
      </c>
      <c r="G122" s="280" t="s">
        <v>7</v>
      </c>
      <c r="H122" s="26" t="s">
        <v>8</v>
      </c>
      <c r="I122" s="26" t="s">
        <v>9</v>
      </c>
      <c r="J122" s="26" t="s">
        <v>10</v>
      </c>
      <c r="K122" s="27" t="s">
        <v>11</v>
      </c>
      <c r="N122" s="251" t="s">
        <v>610</v>
      </c>
      <c r="O122" s="251" t="s">
        <v>2</v>
      </c>
      <c r="P122" s="252" t="s">
        <v>612</v>
      </c>
      <c r="Q122" s="252" t="s">
        <v>606</v>
      </c>
      <c r="R122" s="254" t="s">
        <v>8</v>
      </c>
      <c r="S122" s="254" t="s">
        <v>9</v>
      </c>
      <c r="T122" s="254" t="s">
        <v>10</v>
      </c>
      <c r="U122" s="251" t="s">
        <v>11</v>
      </c>
    </row>
    <row r="123" spans="1:21" s="19" customFormat="1">
      <c r="B123" s="29"/>
      <c r="C123" s="29"/>
      <c r="D123" s="31" t="s">
        <v>15</v>
      </c>
      <c r="E123" s="29"/>
      <c r="F123" s="29"/>
      <c r="G123" s="39"/>
      <c r="H123" s="39"/>
      <c r="I123" s="39"/>
      <c r="J123" s="39"/>
      <c r="K123" s="39"/>
      <c r="N123" s="219"/>
      <c r="O123" s="213"/>
      <c r="P123" s="213"/>
      <c r="Q123" s="213"/>
      <c r="R123" s="213"/>
      <c r="S123" s="213"/>
      <c r="T123" s="213"/>
      <c r="U123" s="213"/>
    </row>
    <row r="124" spans="1:21">
      <c r="A124" s="3" t="s">
        <v>191</v>
      </c>
      <c r="B124" s="29" t="s">
        <v>155</v>
      </c>
      <c r="C124" s="4">
        <v>428</v>
      </c>
      <c r="D124" s="43" t="s">
        <v>192</v>
      </c>
      <c r="E124" s="47">
        <v>9</v>
      </c>
      <c r="F124" s="47" t="s">
        <v>156</v>
      </c>
      <c r="G124" s="247" t="s">
        <v>193</v>
      </c>
      <c r="H124" s="76">
        <f t="shared" ref="H124:K126" ca="1" si="48">R124</f>
        <v>37.992039616072482</v>
      </c>
      <c r="I124" s="76">
        <f t="shared" ca="1" si="48"/>
        <v>39.131800804554651</v>
      </c>
      <c r="J124" s="76">
        <f t="shared" ca="1" si="48"/>
        <v>40.305754828691292</v>
      </c>
      <c r="K124" s="76">
        <f t="shared" ca="1" si="48"/>
        <v>41.514927473552035</v>
      </c>
      <c r="N124" s="256" t="s">
        <v>619</v>
      </c>
      <c r="O124" s="213" t="str">
        <f>A124</f>
        <v>04970C</v>
      </c>
      <c r="P124" s="213" t="str">
        <f>D124</f>
        <v xml:space="preserve">Foreman Stationary Engineers </v>
      </c>
      <c r="Q124" s="285" t="str">
        <f>G124</f>
        <v>N30</v>
      </c>
      <c r="R124" s="221">
        <f ca="1">IF($N124="Y",VLOOKUP($O124,INDIRECT($N$2),R$4,0)*PercIncrNov2019,VLOOKUP($O124,INDIRECT($N$2),R$4,0))</f>
        <v>37.992039616072482</v>
      </c>
      <c r="S124" s="221">
        <f ca="1">IF($N124="Y",VLOOKUP($O124,INDIRECT($N$2),S$4,0)*PercIncrNov2019,VLOOKUP($O124,INDIRECT($N$2),S$4,0))</f>
        <v>39.131800804554651</v>
      </c>
      <c r="T124" s="221">
        <f ca="1">IF($N124="Y",VLOOKUP($O124,INDIRECT($N$2),T$4,0)*PercIncrNov2019,VLOOKUP($O124,INDIRECT($N$2),T$4,0))</f>
        <v>40.305754828691292</v>
      </c>
      <c r="U124" s="221">
        <f ca="1">IF($N124="Y",VLOOKUP($O124,INDIRECT($N$2),U$4,0)*PercIncrNov2019,VLOOKUP($O124,INDIRECT($N$2),U$4,0))</f>
        <v>41.514927473552035</v>
      </c>
    </row>
    <row r="125" spans="1:21">
      <c r="A125" s="34" t="s">
        <v>273</v>
      </c>
      <c r="B125" s="29" t="s">
        <v>155</v>
      </c>
      <c r="C125" s="4">
        <v>413</v>
      </c>
      <c r="D125" s="34" t="s">
        <v>534</v>
      </c>
      <c r="E125" s="47">
        <v>9</v>
      </c>
      <c r="F125" s="47" t="s">
        <v>156</v>
      </c>
      <c r="G125" s="247" t="s">
        <v>193</v>
      </c>
      <c r="H125" s="76">
        <f t="shared" si="48"/>
        <v>37.992039616072482</v>
      </c>
      <c r="I125" s="76">
        <f t="shared" si="48"/>
        <v>39.131800804554651</v>
      </c>
      <c r="J125" s="76">
        <f t="shared" si="48"/>
        <v>40.305754828691292</v>
      </c>
      <c r="K125" s="76">
        <f t="shared" si="48"/>
        <v>41.514927473552035</v>
      </c>
      <c r="L125" s="186"/>
      <c r="N125" s="256" t="s">
        <v>619</v>
      </c>
      <c r="O125" s="213" t="str">
        <f>A125</f>
        <v>52932C</v>
      </c>
      <c r="P125" s="213" t="str">
        <f>D125</f>
        <v>Technical Field Supervisor Parking and Traffic</v>
      </c>
      <c r="Q125" s="285" t="str">
        <f>G125</f>
        <v>N30</v>
      </c>
      <c r="R125" s="221">
        <v>37.992039616072482</v>
      </c>
      <c r="S125" s="221">
        <v>39.131800804554651</v>
      </c>
      <c r="T125" s="221">
        <v>40.305754828691292</v>
      </c>
      <c r="U125" s="221">
        <v>41.514927473552035</v>
      </c>
    </row>
    <row r="126" spans="1:21">
      <c r="A126" s="3" t="s">
        <v>266</v>
      </c>
      <c r="B126" s="29" t="s">
        <v>155</v>
      </c>
      <c r="C126" s="4">
        <v>428</v>
      </c>
      <c r="D126" s="43" t="s">
        <v>267</v>
      </c>
      <c r="E126" s="47">
        <v>9</v>
      </c>
      <c r="F126" s="47" t="s">
        <v>156</v>
      </c>
      <c r="G126" s="247" t="s">
        <v>193</v>
      </c>
      <c r="H126" s="76">
        <f t="shared" ca="1" si="48"/>
        <v>37.992039616072482</v>
      </c>
      <c r="I126" s="76">
        <f t="shared" ca="1" si="48"/>
        <v>39.131800804554651</v>
      </c>
      <c r="J126" s="76">
        <f t="shared" ca="1" si="48"/>
        <v>40.305754828691292</v>
      </c>
      <c r="K126" s="76">
        <f t="shared" ca="1" si="48"/>
        <v>41.514927473552035</v>
      </c>
      <c r="N126" s="256" t="s">
        <v>619</v>
      </c>
      <c r="O126" s="213" t="str">
        <f>A126</f>
        <v>52911C</v>
      </c>
      <c r="P126" s="213" t="str">
        <f>D126</f>
        <v>Supervisor Water Mech Mait and Mach</v>
      </c>
      <c r="Q126" s="285" t="str">
        <f>G126</f>
        <v>N30</v>
      </c>
      <c r="R126" s="221">
        <f ca="1">IF($N126="Y",VLOOKUP($O126,INDIRECT($N$2),R$4,0)*PercIncrNov2019,VLOOKUP($O126,INDIRECT($N$2),R$4,0))</f>
        <v>37.992039616072482</v>
      </c>
      <c r="S126" s="221">
        <f ca="1">IF($N126="Y",VLOOKUP($O126,INDIRECT($N$2),S$4,0)*PercIncrNov2019,VLOOKUP($O126,INDIRECT($N$2),S$4,0))</f>
        <v>39.131800804554651</v>
      </c>
      <c r="T126" s="221">
        <f ca="1">IF($N126="Y",VLOOKUP($O126,INDIRECT($N$2),T$4,0)*PercIncrNov2019,VLOOKUP($O126,INDIRECT($N$2),T$4,0))</f>
        <v>40.305754828691292</v>
      </c>
      <c r="U126" s="221">
        <f ca="1">IF($N126="Y",VLOOKUP($O126,INDIRECT($N$2),U$4,0)*PercIncrNov2019,VLOOKUP($O126,INDIRECT($N$2),U$4,0))</f>
        <v>41.514927473552035</v>
      </c>
    </row>
    <row r="127" spans="1:21">
      <c r="B127" s="5"/>
      <c r="C127" s="5"/>
      <c r="D127" s="43"/>
      <c r="E127" s="5"/>
      <c r="F127" s="5"/>
      <c r="G127" s="5"/>
      <c r="H127" s="46"/>
      <c r="I127" s="5"/>
      <c r="J127" s="5"/>
      <c r="K127" s="5"/>
    </row>
    <row r="128" spans="1:21" ht="26.25" thickBot="1">
      <c r="A128" s="280" t="s">
        <v>2</v>
      </c>
      <c r="B128" s="280" t="s">
        <v>3</v>
      </c>
      <c r="C128" s="280"/>
      <c r="D128" s="24" t="s">
        <v>194</v>
      </c>
      <c r="E128" s="280" t="s">
        <v>617</v>
      </c>
      <c r="F128" s="280" t="s">
        <v>6</v>
      </c>
      <c r="G128" s="280" t="s">
        <v>7</v>
      </c>
      <c r="H128" s="26" t="s">
        <v>8</v>
      </c>
      <c r="I128" s="284"/>
      <c r="J128" s="284"/>
      <c r="K128" s="284"/>
      <c r="L128" s="10"/>
      <c r="N128" s="251" t="s">
        <v>610</v>
      </c>
      <c r="O128" s="251" t="s">
        <v>2</v>
      </c>
      <c r="P128" s="252" t="s">
        <v>612</v>
      </c>
      <c r="Q128" s="252" t="s">
        <v>606</v>
      </c>
      <c r="R128" s="254" t="s">
        <v>8</v>
      </c>
      <c r="S128" s="254" t="s">
        <v>9</v>
      </c>
      <c r="T128" s="254" t="s">
        <v>10</v>
      </c>
      <c r="U128" s="251" t="s">
        <v>11</v>
      </c>
    </row>
    <row r="129" spans="1:21">
      <c r="A129" s="5"/>
      <c r="B129" s="29"/>
      <c r="C129" s="29"/>
      <c r="D129" s="31" t="s">
        <v>15</v>
      </c>
      <c r="E129" s="29"/>
      <c r="F129" s="29"/>
      <c r="G129" s="17"/>
      <c r="H129" s="48"/>
      <c r="I129" s="48"/>
      <c r="J129" s="48"/>
      <c r="K129" s="48"/>
      <c r="L129" s="48"/>
    </row>
    <row r="130" spans="1:21">
      <c r="A130" s="5" t="s">
        <v>197</v>
      </c>
      <c r="B130" s="29" t="s">
        <v>155</v>
      </c>
      <c r="C130" s="4">
        <v>475</v>
      </c>
      <c r="D130" s="35" t="s">
        <v>198</v>
      </c>
      <c r="E130" s="47">
        <v>10</v>
      </c>
      <c r="F130" s="47" t="s">
        <v>156</v>
      </c>
      <c r="G130" s="306" t="s">
        <v>196</v>
      </c>
      <c r="H130" s="305">
        <f>R130</f>
        <v>51.767000000000003</v>
      </c>
      <c r="I130" s="48"/>
      <c r="J130" s="48"/>
      <c r="K130" s="48"/>
      <c r="L130" s="48"/>
      <c r="N130" s="256" t="s">
        <v>619</v>
      </c>
      <c r="O130" s="213" t="str">
        <f>A130</f>
        <v>05140C</v>
      </c>
      <c r="P130" s="213" t="str">
        <f>D130</f>
        <v xml:space="preserve">General Foreman Electrician* </v>
      </c>
      <c r="Q130" s="285" t="str">
        <f>G130</f>
        <v>N42</v>
      </c>
      <c r="R130" s="329">
        <v>51.767000000000003</v>
      </c>
      <c r="S130" s="221"/>
      <c r="T130" s="221"/>
      <c r="U130" s="221"/>
    </row>
    <row r="131" spans="1:21">
      <c r="A131" s="5" t="s">
        <v>199</v>
      </c>
      <c r="B131" s="29" t="s">
        <v>155</v>
      </c>
      <c r="C131" s="4">
        <v>473</v>
      </c>
      <c r="D131" s="35" t="s">
        <v>200</v>
      </c>
      <c r="E131" s="47">
        <v>10</v>
      </c>
      <c r="F131" s="47" t="s">
        <v>156</v>
      </c>
      <c r="G131" s="306" t="s">
        <v>196</v>
      </c>
      <c r="H131" s="305">
        <f>R131</f>
        <v>51.767000000000003</v>
      </c>
      <c r="I131" s="48"/>
      <c r="J131" s="48"/>
      <c r="K131" s="48"/>
      <c r="L131" s="48"/>
      <c r="N131" s="256" t="s">
        <v>619</v>
      </c>
      <c r="O131" s="213" t="str">
        <f>A131</f>
        <v>10375C</v>
      </c>
      <c r="P131" s="213" t="str">
        <f>D131</f>
        <v>Supervisor Water Plant Electrical and Control Systems*</v>
      </c>
      <c r="Q131" s="285" t="str">
        <f>G131</f>
        <v>N42</v>
      </c>
      <c r="R131" s="329">
        <v>51.767000000000003</v>
      </c>
    </row>
    <row r="132" spans="1:21">
      <c r="B132" s="3"/>
      <c r="C132" s="3"/>
    </row>
    <row r="133" spans="1:21">
      <c r="A133" s="3" t="s">
        <v>201</v>
      </c>
      <c r="E133" s="4"/>
      <c r="F133" s="4"/>
      <c r="G133" s="32"/>
      <c r="H133" s="32"/>
      <c r="I133" s="32"/>
      <c r="J133" s="32"/>
      <c r="K133" s="32"/>
      <c r="L133" s="32"/>
    </row>
    <row r="134" spans="1:21">
      <c r="A134" s="188" t="s">
        <v>202</v>
      </c>
      <c r="H134" s="32"/>
      <c r="I134" s="32"/>
      <c r="J134" s="32"/>
      <c r="K134" s="32"/>
      <c r="L134" s="32"/>
    </row>
    <row r="135" spans="1:21">
      <c r="A135" s="188" t="s">
        <v>674</v>
      </c>
      <c r="D135" s="35"/>
      <c r="E135" s="4"/>
      <c r="F135" s="4"/>
      <c r="G135" s="32"/>
      <c r="H135" s="15"/>
      <c r="I135" s="15"/>
      <c r="J135" s="15"/>
      <c r="K135" s="15"/>
      <c r="L135" s="15"/>
    </row>
    <row r="136" spans="1:21">
      <c r="A136" s="188"/>
      <c r="D136" s="35"/>
      <c r="E136" s="4"/>
      <c r="F136" s="4"/>
      <c r="G136" s="32"/>
      <c r="H136" s="15"/>
      <c r="I136" s="15"/>
      <c r="J136" s="15"/>
      <c r="K136" s="15"/>
      <c r="L136" s="15"/>
    </row>
    <row r="137" spans="1:21">
      <c r="A137" s="188"/>
      <c r="D137" s="35"/>
      <c r="E137" s="4"/>
      <c r="F137" s="4"/>
      <c r="G137" s="32"/>
      <c r="H137" s="15"/>
      <c r="I137" s="15"/>
      <c r="J137" s="15"/>
      <c r="K137" s="15"/>
      <c r="L137" s="15"/>
    </row>
    <row r="138" spans="1:21">
      <c r="A138" s="188"/>
      <c r="D138" s="35"/>
      <c r="E138" s="4"/>
      <c r="F138" s="4"/>
      <c r="G138" s="32"/>
      <c r="H138" s="10"/>
      <c r="I138" s="10"/>
      <c r="J138" s="10"/>
      <c r="K138" s="10"/>
      <c r="L138" s="10"/>
    </row>
    <row r="139" spans="1:21" ht="26.25" thickBot="1">
      <c r="A139" s="280" t="s">
        <v>2</v>
      </c>
      <c r="B139" s="280" t="s">
        <v>3</v>
      </c>
      <c r="C139" s="280"/>
      <c r="D139" s="24" t="s">
        <v>204</v>
      </c>
      <c r="E139" s="280" t="s">
        <v>617</v>
      </c>
      <c r="F139" s="280" t="s">
        <v>6</v>
      </c>
      <c r="G139" s="280" t="s">
        <v>7</v>
      </c>
      <c r="H139" s="26" t="s">
        <v>8</v>
      </c>
      <c r="I139" s="26" t="s">
        <v>9</v>
      </c>
      <c r="J139" s="26" t="s">
        <v>10</v>
      </c>
      <c r="K139" s="27" t="s">
        <v>11</v>
      </c>
      <c r="L139" s="10"/>
      <c r="N139" s="251" t="s">
        <v>610</v>
      </c>
      <c r="O139" s="251" t="s">
        <v>2</v>
      </c>
      <c r="P139" s="252" t="s">
        <v>612</v>
      </c>
      <c r="Q139" s="252" t="s">
        <v>606</v>
      </c>
      <c r="R139" s="254" t="s">
        <v>8</v>
      </c>
      <c r="S139" s="254" t="s">
        <v>9</v>
      </c>
      <c r="T139" s="254" t="s">
        <v>10</v>
      </c>
      <c r="U139" s="251" t="s">
        <v>11</v>
      </c>
    </row>
    <row r="140" spans="1:21">
      <c r="A140" s="5"/>
      <c r="B140" s="29"/>
      <c r="C140" s="29"/>
      <c r="D140" s="31" t="s">
        <v>15</v>
      </c>
      <c r="E140" s="29"/>
      <c r="F140" s="29"/>
      <c r="G140" s="17"/>
      <c r="H140" s="48"/>
      <c r="I140" s="48"/>
      <c r="J140" s="48"/>
      <c r="K140" s="48"/>
      <c r="L140" s="48"/>
    </row>
    <row r="141" spans="1:21">
      <c r="A141" s="3" t="s">
        <v>205</v>
      </c>
      <c r="B141" s="29" t="s">
        <v>155</v>
      </c>
      <c r="C141" s="4">
        <v>498</v>
      </c>
      <c r="D141" s="35" t="s">
        <v>206</v>
      </c>
      <c r="E141" s="47">
        <v>11</v>
      </c>
      <c r="F141" s="47" t="s">
        <v>156</v>
      </c>
      <c r="G141" s="306" t="s">
        <v>256</v>
      </c>
      <c r="H141" s="307">
        <f ca="1">R141</f>
        <v>44.346242840608937</v>
      </c>
      <c r="I141" s="307">
        <f ca="1">S141</f>
        <v>45.676630125827209</v>
      </c>
      <c r="J141" s="307">
        <f ca="1">T141</f>
        <v>47.046929029602026</v>
      </c>
      <c r="K141" s="307">
        <f ca="1">U141</f>
        <v>48.458336900490096</v>
      </c>
      <c r="L141" s="5"/>
      <c r="N141" s="256" t="s">
        <v>619</v>
      </c>
      <c r="O141" s="213" t="str">
        <f>A141</f>
        <v>10035C</v>
      </c>
      <c r="P141" s="213" t="str">
        <f>D141</f>
        <v>Supervisor Forensic Science</v>
      </c>
      <c r="Q141" s="285" t="str">
        <f>G141</f>
        <v>CSU N50</v>
      </c>
      <c r="R141" s="221">
        <f ca="1">IF($N141="Y",VLOOKUP($O141,INDIRECT($N$2),R$4,0)*PercIncrNov2019,VLOOKUP($O141,INDIRECT($N$2),R$4,0))</f>
        <v>44.346242840608937</v>
      </c>
      <c r="S141" s="221">
        <f ca="1">IF($N141="Y",VLOOKUP($O141,INDIRECT($N$2),S$4,0)*PercIncrNov2019,VLOOKUP($O141,INDIRECT($N$2),S$4,0))</f>
        <v>45.676630125827209</v>
      </c>
      <c r="T141" s="221">
        <f ca="1">IF($N141="Y",VLOOKUP($O141,INDIRECT($N$2),T$4,0)*PercIncrNov2019,VLOOKUP($O141,INDIRECT($N$2),T$4,0))</f>
        <v>47.046929029602026</v>
      </c>
      <c r="U141" s="221">
        <f ca="1">IF($N141="Y",VLOOKUP($O141,INDIRECT($N$2),U$4,0)*PercIncrNov2019,VLOOKUP($O141,INDIRECT($N$2),U$4,0))</f>
        <v>48.458336900490096</v>
      </c>
    </row>
    <row r="142" spans="1:21">
      <c r="B142" s="29"/>
      <c r="C142" s="29"/>
      <c r="D142" s="35"/>
      <c r="E142" s="29"/>
      <c r="F142" s="29"/>
      <c r="G142" s="17"/>
      <c r="H142" s="39"/>
      <c r="I142" s="39"/>
      <c r="J142" s="39"/>
      <c r="K142" s="39"/>
      <c r="L142" s="5"/>
    </row>
    <row r="143" spans="1:21" ht="13.5" thickBot="1">
      <c r="A143" s="51"/>
      <c r="B143" s="27"/>
      <c r="C143" s="27"/>
      <c r="D143" s="53"/>
      <c r="E143" s="27"/>
      <c r="F143" s="27"/>
      <c r="G143" s="54"/>
      <c r="H143" s="55"/>
      <c r="I143" s="55"/>
      <c r="J143" s="55"/>
      <c r="K143" s="55"/>
      <c r="L143" s="5"/>
    </row>
    <row r="144" spans="1:21">
      <c r="B144" s="3"/>
      <c r="C144" s="3"/>
      <c r="D144" s="18" t="s">
        <v>208</v>
      </c>
      <c r="H144" s="9"/>
      <c r="J144" s="39"/>
      <c r="K144" s="39"/>
      <c r="L144" s="5"/>
    </row>
    <row r="145" spans="1:18">
      <c r="A145" s="56" t="s">
        <v>209</v>
      </c>
      <c r="B145" s="9"/>
      <c r="C145" s="9"/>
      <c r="D145" s="14"/>
      <c r="E145" s="57"/>
      <c r="F145" s="57"/>
      <c r="G145" s="9"/>
      <c r="H145" s="9"/>
      <c r="J145" s="39"/>
      <c r="K145" s="39"/>
      <c r="L145" s="5"/>
    </row>
    <row r="146" spans="1:18">
      <c r="A146" s="58"/>
      <c r="B146" s="60">
        <f>'February 2019'!B139</f>
        <v>16.941719285113273</v>
      </c>
      <c r="C146" s="59"/>
      <c r="D146" s="14" t="s">
        <v>210</v>
      </c>
      <c r="F146" s="57"/>
      <c r="G146" s="9"/>
      <c r="H146" s="9"/>
      <c r="K146" s="39"/>
      <c r="L146" s="5"/>
      <c r="N146" s="256" t="s">
        <v>619</v>
      </c>
      <c r="O146" s="213" t="s">
        <v>613</v>
      </c>
      <c r="P146" s="213" t="str">
        <f>D146</f>
        <v>Biweekly longevity at the beginning of the 10th year of service.</v>
      </c>
      <c r="Q146" s="285"/>
      <c r="R146" s="221">
        <f ca="1">IF($N146="Y",VLOOKUP($O146,INDIRECT($N$2),R$4,0)*PercIncrNov2019,VLOOKUP($O146,INDIRECT($N$2),4,0))</f>
        <v>16.941719285113273</v>
      </c>
    </row>
    <row r="147" spans="1:18">
      <c r="A147" s="58"/>
      <c r="B147" s="60">
        <f>'February 2019'!B140</f>
        <v>32.753151503507993</v>
      </c>
      <c r="C147" s="60"/>
      <c r="D147" s="14" t="s">
        <v>211</v>
      </c>
      <c r="F147" s="57"/>
      <c r="G147" s="9"/>
      <c r="H147" s="9"/>
      <c r="J147" s="39"/>
      <c r="K147" s="39"/>
      <c r="L147" s="5"/>
      <c r="N147" s="219" t="s">
        <v>619</v>
      </c>
      <c r="O147" s="213" t="s">
        <v>614</v>
      </c>
      <c r="P147" s="213" t="str">
        <f>D147</f>
        <v>Biweekly longevity at the beginning of the 15th year of service.</v>
      </c>
      <c r="R147" s="221">
        <f ca="1">IF($N147="Y",VLOOKUP($O147,INDIRECT($N$2),R$4,0)*PercIncrNov2019,VLOOKUP($O147,INDIRECT($N$2),4,0))</f>
        <v>32.753151503507993</v>
      </c>
    </row>
    <row r="148" spans="1:18">
      <c r="A148" s="58"/>
      <c r="B148" s="60">
        <f>'February 2019'!B141</f>
        <v>45.600704689499992</v>
      </c>
      <c r="C148" s="60"/>
      <c r="D148" s="14" t="s">
        <v>212</v>
      </c>
      <c r="F148" s="57"/>
      <c r="G148" s="9"/>
      <c r="H148" s="5"/>
      <c r="I148" s="5"/>
      <c r="J148" s="39"/>
      <c r="K148" s="39"/>
      <c r="L148" s="5"/>
      <c r="N148" s="219" t="s">
        <v>619</v>
      </c>
      <c r="O148" s="213" t="s">
        <v>615</v>
      </c>
      <c r="P148" s="213" t="str">
        <f>D148</f>
        <v xml:space="preserve">Biweekly longevity at the beginning of the 20th year of service. </v>
      </c>
      <c r="R148" s="221">
        <f ca="1">IF($N148="Y",VLOOKUP($O148,INDIRECT($N$2),R$4,0)*PercIncrNov2019,VLOOKUP($O148,INDIRECT($N$2),4,0))</f>
        <v>45.600704689499992</v>
      </c>
    </row>
    <row r="149" spans="1:18">
      <c r="A149" s="58"/>
      <c r="B149" s="60">
        <f>'February 2019'!B142</f>
        <v>63.840986565299986</v>
      </c>
      <c r="C149" s="60"/>
      <c r="D149" s="14" t="s">
        <v>213</v>
      </c>
      <c r="F149" s="57"/>
      <c r="G149" s="9"/>
      <c r="H149" s="9"/>
      <c r="J149" s="39"/>
      <c r="K149" s="39"/>
      <c r="L149" s="5"/>
      <c r="N149" s="219" t="s">
        <v>619</v>
      </c>
      <c r="O149" s="213" t="s">
        <v>616</v>
      </c>
      <c r="P149" s="213" t="str">
        <f>D149</f>
        <v>Biweekly longevity at the beginning of the 25th year of service.</v>
      </c>
      <c r="R149" s="221">
        <f ca="1">IF($N149="Y",VLOOKUP($O149,INDIRECT($N$2),R$4,0)*PercIncrNov2019,VLOOKUP($O149,INDIRECT($N$2),4,0))</f>
        <v>63.840986565299986</v>
      </c>
    </row>
    <row r="150" spans="1:18">
      <c r="B150" s="5" t="s">
        <v>214</v>
      </c>
      <c r="C150" s="5"/>
      <c r="D150" s="5"/>
      <c r="E150" s="5"/>
      <c r="F150" s="5"/>
      <c r="G150" s="5"/>
      <c r="J150" s="39"/>
      <c r="K150" s="39"/>
      <c r="L150" s="5"/>
    </row>
    <row r="151" spans="1:18">
      <c r="A151" s="58"/>
      <c r="B151" s="3"/>
      <c r="C151" s="3"/>
      <c r="E151" s="14"/>
      <c r="F151" s="57"/>
      <c r="G151" s="9"/>
      <c r="H151" s="5"/>
      <c r="I151" s="5"/>
      <c r="J151" s="39"/>
      <c r="K151" s="39"/>
      <c r="L151" s="5"/>
    </row>
    <row r="152" spans="1:18" ht="13.5" thickBot="1">
      <c r="A152" s="61"/>
      <c r="B152" s="61"/>
      <c r="C152" s="61"/>
      <c r="D152" s="51"/>
      <c r="E152" s="51"/>
      <c r="F152" s="51"/>
      <c r="G152" s="51"/>
      <c r="H152" s="51"/>
      <c r="I152" s="51"/>
      <c r="J152" s="51"/>
      <c r="K152" s="51"/>
      <c r="L152" s="5"/>
    </row>
    <row r="153" spans="1:18">
      <c r="A153" s="5"/>
      <c r="B153" s="47"/>
      <c r="C153" s="47"/>
      <c r="D153" s="18" t="s">
        <v>215</v>
      </c>
      <c r="E153" s="5"/>
      <c r="F153" s="5"/>
      <c r="G153" s="5"/>
      <c r="H153" s="46"/>
      <c r="I153" s="46"/>
      <c r="J153" s="46"/>
      <c r="K153" s="46"/>
      <c r="L153" s="5"/>
    </row>
    <row r="154" spans="1:18">
      <c r="A154" s="56" t="s">
        <v>216</v>
      </c>
      <c r="B154" s="9"/>
      <c r="C154" s="9"/>
      <c r="D154" s="14"/>
      <c r="E154" s="57"/>
      <c r="F154" s="57"/>
      <c r="G154" s="9"/>
      <c r="H154" s="46"/>
      <c r="I154" s="46"/>
      <c r="J154" s="46"/>
      <c r="K154" s="46"/>
      <c r="L154" s="5"/>
      <c r="N154" s="219" t="s">
        <v>619</v>
      </c>
      <c r="O154" s="265" t="s">
        <v>549</v>
      </c>
      <c r="P154" s="265" t="s">
        <v>562</v>
      </c>
      <c r="R154" s="221">
        <f ca="1">IF($N154="Y",VLOOKUP($O154,INDIRECT($N$2),R$4,0)*PercIncrNov2019,VLOOKUP($O154,INDIRECT($N$2),4,0))</f>
        <v>0.62</v>
      </c>
    </row>
    <row r="155" spans="1:18">
      <c r="A155" s="64" t="s">
        <v>217</v>
      </c>
      <c r="B155" s="46"/>
      <c r="C155" s="46"/>
      <c r="D155" s="66"/>
      <c r="E155" s="67"/>
      <c r="F155" s="67"/>
      <c r="G155" s="46"/>
      <c r="H155" s="46"/>
      <c r="I155" s="46"/>
      <c r="J155" s="46"/>
      <c r="K155" s="46"/>
      <c r="L155" s="5"/>
    </row>
    <row r="156" spans="1:18" ht="13.5" thickBot="1">
      <c r="A156" s="68" t="s">
        <v>218</v>
      </c>
      <c r="B156" s="72"/>
      <c r="C156" s="72"/>
      <c r="D156" s="70"/>
      <c r="E156" s="71"/>
      <c r="F156" s="71"/>
      <c r="G156" s="72"/>
      <c r="H156" s="51"/>
      <c r="I156" s="51"/>
      <c r="J156" s="51"/>
      <c r="K156" s="51"/>
      <c r="L156" s="5"/>
    </row>
    <row r="157" spans="1:18">
      <c r="A157" s="64"/>
      <c r="B157" s="46"/>
      <c r="C157" s="46"/>
      <c r="D157" s="66"/>
      <c r="E157" s="67"/>
      <c r="F157" s="67"/>
      <c r="G157" s="46"/>
      <c r="H157" s="9"/>
      <c r="I157" s="9"/>
      <c r="J157" s="9"/>
      <c r="K157" s="46"/>
      <c r="L157" s="5"/>
    </row>
    <row r="158" spans="1:18">
      <c r="A158" s="64"/>
      <c r="B158" s="46"/>
      <c r="C158" s="46"/>
      <c r="D158" s="73" t="s">
        <v>219</v>
      </c>
      <c r="E158" s="67"/>
      <c r="F158" s="67"/>
      <c r="G158" s="46"/>
      <c r="H158" s="9"/>
      <c r="I158" s="9"/>
      <c r="J158" s="9"/>
      <c r="K158" s="46"/>
      <c r="L158" s="5"/>
    </row>
    <row r="159" spans="1:18">
      <c r="A159" s="75" t="s">
        <v>251</v>
      </c>
      <c r="B159" s="9"/>
      <c r="C159" s="9"/>
      <c r="D159" s="14"/>
      <c r="E159" s="57"/>
      <c r="F159" s="57"/>
      <c r="G159" s="9"/>
      <c r="H159" s="9"/>
      <c r="I159" s="9"/>
      <c r="J159" s="39"/>
      <c r="K159" s="9"/>
      <c r="L159" s="5"/>
      <c r="N159" s="219" t="s">
        <v>619</v>
      </c>
      <c r="O159" s="265" t="s">
        <v>550</v>
      </c>
      <c r="P159" s="265" t="s">
        <v>558</v>
      </c>
      <c r="R159" s="221">
        <f ca="1">IF($N159="Y",VLOOKUP($O159,INDIRECT($N$2),R$4,0)*PercIncrNov2019,VLOOKUP($O159,INDIRECT($N$2),4,0))</f>
        <v>1.4089675522499996</v>
      </c>
    </row>
    <row r="160" spans="1:18">
      <c r="A160" s="75" t="s">
        <v>254</v>
      </c>
      <c r="B160" s="9"/>
      <c r="C160" s="9"/>
      <c r="D160" s="14"/>
      <c r="E160" s="57"/>
      <c r="F160" s="57"/>
      <c r="G160" s="9"/>
      <c r="H160" s="9"/>
      <c r="I160" s="9"/>
      <c r="K160" s="335">
        <f>'February 2019'!J153</f>
        <v>1.4089675522499996</v>
      </c>
      <c r="L160" s="3" t="s">
        <v>220</v>
      </c>
      <c r="N160" s="219" t="s">
        <v>619</v>
      </c>
      <c r="O160" s="265" t="s">
        <v>551</v>
      </c>
      <c r="P160" s="265" t="s">
        <v>563</v>
      </c>
      <c r="R160" s="221">
        <f ca="1">IF($N160="Y",VLOOKUP($O160,INDIRECT($N$2),R$4,0)*PercIncrNov2019,VLOOKUP($O160,INDIRECT($N$2),4,0))</f>
        <v>1.4089675522499996</v>
      </c>
    </row>
    <row r="161" spans="1:21">
      <c r="A161" s="75"/>
      <c r="B161" s="9"/>
      <c r="C161" s="9"/>
      <c r="D161" s="14"/>
      <c r="E161" s="57"/>
      <c r="F161" s="57"/>
      <c r="G161" s="9"/>
      <c r="H161" s="9"/>
      <c r="I161" s="9"/>
      <c r="J161" s="39"/>
      <c r="K161" s="336"/>
      <c r="N161" s="219" t="s">
        <v>619</v>
      </c>
      <c r="O161" s="265" t="s">
        <v>552</v>
      </c>
      <c r="P161" s="265" t="s">
        <v>564</v>
      </c>
      <c r="R161" s="221">
        <f ca="1">IF($N161="Y",VLOOKUP($O161,INDIRECT($N$2),R$4,0)*PercIncrNov2019,VLOOKUP($O161,INDIRECT($N$2),4,0))</f>
        <v>1.409</v>
      </c>
    </row>
    <row r="162" spans="1:21">
      <c r="A162" s="75" t="s">
        <v>239</v>
      </c>
      <c r="B162" s="9"/>
      <c r="C162" s="9"/>
      <c r="D162" s="14"/>
      <c r="E162" s="57"/>
      <c r="F162" s="57"/>
      <c r="G162" s="9"/>
      <c r="H162" s="9"/>
      <c r="I162" s="9"/>
      <c r="J162" s="39"/>
      <c r="K162" s="336"/>
    </row>
    <row r="163" spans="1:21">
      <c r="A163" s="75" t="s">
        <v>221</v>
      </c>
      <c r="B163" s="9"/>
      <c r="C163" s="9"/>
      <c r="D163" s="14"/>
      <c r="E163" s="57"/>
      <c r="F163" s="57"/>
      <c r="G163" s="9"/>
      <c r="H163" s="9"/>
      <c r="I163" s="9"/>
      <c r="K163" s="335">
        <f>'February 2019'!J156</f>
        <v>56.358702089999994</v>
      </c>
      <c r="L163" s="3" t="s">
        <v>222</v>
      </c>
      <c r="R163" s="221"/>
    </row>
    <row r="164" spans="1:21">
      <c r="A164" s="75"/>
      <c r="B164" s="9"/>
      <c r="C164" s="9"/>
      <c r="D164" s="14"/>
      <c r="E164" s="57"/>
      <c r="F164" s="57"/>
      <c r="G164" s="9"/>
      <c r="H164" s="9"/>
      <c r="I164" s="9"/>
      <c r="J164" s="39"/>
      <c r="K164" s="336"/>
    </row>
    <row r="165" spans="1:21" s="5" customFormat="1">
      <c r="A165" s="56" t="s">
        <v>240</v>
      </c>
      <c r="B165" s="9"/>
      <c r="C165" s="9"/>
      <c r="D165" s="14"/>
      <c r="E165" s="57"/>
      <c r="F165" s="57"/>
      <c r="G165" s="9"/>
      <c r="H165" s="3"/>
      <c r="I165" s="3"/>
      <c r="J165" s="39"/>
      <c r="K165" s="336"/>
      <c r="N165" s="274"/>
      <c r="O165" s="218"/>
      <c r="P165" s="218"/>
      <c r="Q165" s="218"/>
      <c r="R165" s="218"/>
      <c r="S165" s="218"/>
      <c r="T165" s="218"/>
      <c r="U165" s="218"/>
    </row>
    <row r="166" spans="1:21">
      <c r="A166" s="75" t="s">
        <v>238</v>
      </c>
      <c r="B166" s="9"/>
      <c r="C166" s="9"/>
      <c r="D166" s="14"/>
      <c r="E166" s="57"/>
      <c r="F166" s="57"/>
      <c r="G166" s="9"/>
      <c r="H166" s="5"/>
      <c r="I166" s="5"/>
      <c r="J166" s="39"/>
      <c r="K166" s="336"/>
    </row>
    <row r="167" spans="1:21" s="5" customFormat="1">
      <c r="A167" s="3" t="s">
        <v>236</v>
      </c>
      <c r="B167" s="4"/>
      <c r="C167" s="4"/>
      <c r="D167" s="3"/>
      <c r="E167" s="3"/>
      <c r="F167" s="3"/>
      <c r="G167" s="3"/>
      <c r="K167" s="335">
        <f>'February 2019'!J160</f>
        <v>1.4089675522499996</v>
      </c>
      <c r="L167" s="3" t="s">
        <v>223</v>
      </c>
      <c r="N167" s="274" t="s">
        <v>619</v>
      </c>
      <c r="O167" s="265" t="s">
        <v>553</v>
      </c>
      <c r="P167" s="265" t="s">
        <v>565</v>
      </c>
      <c r="Q167" s="218"/>
      <c r="R167" s="221">
        <f ca="1">IF($N167="Y",VLOOKUP($O167,INDIRECT($N$2),R$4,0)*PercIncrNov2019,VLOOKUP($O167,INDIRECT($N$2),4,0))</f>
        <v>1.4089675522499996</v>
      </c>
      <c r="S167" s="218"/>
      <c r="T167" s="218"/>
      <c r="U167" s="218"/>
    </row>
    <row r="168" spans="1:21" s="4" customFormat="1">
      <c r="A168" s="5"/>
      <c r="B168" s="47"/>
      <c r="C168" s="47"/>
      <c r="D168" s="5"/>
      <c r="E168" s="5"/>
      <c r="F168" s="5"/>
      <c r="G168" s="5"/>
      <c r="H168" s="110"/>
      <c r="I168" s="110"/>
      <c r="J168" s="110"/>
      <c r="K168" s="5"/>
      <c r="L168" s="110"/>
      <c r="N168" s="219"/>
      <c r="O168" s="219"/>
      <c r="P168" s="219"/>
      <c r="Q168" s="219"/>
      <c r="R168" s="219"/>
      <c r="S168" s="219"/>
      <c r="T168" s="219"/>
      <c r="U168" s="219"/>
    </row>
    <row r="169" spans="1:21" s="4" customFormat="1">
      <c r="A169" s="56" t="s">
        <v>241</v>
      </c>
      <c r="B169" s="78"/>
      <c r="C169" s="78"/>
      <c r="D169" s="78"/>
      <c r="E169" s="78"/>
      <c r="F169" s="78"/>
      <c r="G169" s="78"/>
      <c r="H169" s="3"/>
      <c r="I169" s="3"/>
      <c r="J169" s="3"/>
      <c r="K169" s="78"/>
      <c r="L169" s="78"/>
      <c r="N169" s="219"/>
      <c r="O169" s="219"/>
      <c r="P169" s="219"/>
      <c r="Q169" s="219"/>
      <c r="R169" s="219"/>
      <c r="S169" s="219"/>
      <c r="T169" s="219"/>
      <c r="U169" s="219"/>
    </row>
    <row r="170" spans="1:21" s="4" customFormat="1">
      <c r="A170" s="210" t="s">
        <v>242</v>
      </c>
      <c r="B170" s="78"/>
      <c r="C170" s="78"/>
      <c r="D170" s="78"/>
      <c r="E170" s="78"/>
      <c r="F170" s="78"/>
      <c r="G170" s="78"/>
      <c r="H170" s="3"/>
      <c r="I170" s="3"/>
      <c r="J170" s="3"/>
      <c r="K170" s="3"/>
      <c r="L170" s="78"/>
      <c r="N170" s="219"/>
      <c r="O170" s="219"/>
      <c r="P170" s="219"/>
      <c r="Q170" s="219"/>
      <c r="R170" s="219"/>
      <c r="S170" s="219"/>
      <c r="T170" s="219"/>
      <c r="U170" s="219"/>
    </row>
    <row r="171" spans="1:21" s="4" customFormat="1">
      <c r="A171" s="211" t="s">
        <v>237</v>
      </c>
      <c r="B171" s="78"/>
      <c r="C171" s="78"/>
      <c r="D171" s="78"/>
      <c r="E171" s="78"/>
      <c r="F171" s="78"/>
      <c r="G171" s="78"/>
      <c r="H171" s="3"/>
      <c r="I171" s="3"/>
      <c r="J171" s="3"/>
      <c r="K171" s="3"/>
      <c r="L171" s="78"/>
      <c r="N171" s="219"/>
      <c r="O171" s="219"/>
      <c r="P171" s="219"/>
      <c r="Q171" s="219"/>
      <c r="R171" s="219"/>
      <c r="S171" s="219"/>
      <c r="T171" s="219"/>
      <c r="U171" s="219"/>
    </row>
    <row r="172" spans="1:21" s="4" customFormat="1">
      <c r="A172" s="78"/>
      <c r="B172" s="78"/>
      <c r="C172" s="78"/>
      <c r="D172" s="78"/>
      <c r="E172" s="78"/>
      <c r="F172" s="78"/>
      <c r="G172" s="78"/>
      <c r="H172" s="3"/>
      <c r="I172" s="3"/>
      <c r="J172" s="3"/>
      <c r="K172" s="3"/>
      <c r="L172" s="78"/>
      <c r="N172" s="219"/>
      <c r="O172" s="219"/>
      <c r="P172" s="219"/>
      <c r="Q172" s="219"/>
      <c r="R172" s="219"/>
      <c r="S172" s="219"/>
      <c r="T172" s="219"/>
      <c r="U172" s="219"/>
    </row>
    <row r="173" spans="1:21" s="4" customFormat="1">
      <c r="A173" s="56" t="s">
        <v>243</v>
      </c>
      <c r="B173" s="78"/>
      <c r="C173" s="78"/>
      <c r="D173" s="78"/>
      <c r="E173" s="78"/>
      <c r="F173" s="78"/>
      <c r="G173" s="78"/>
      <c r="H173" s="3"/>
      <c r="I173" s="3"/>
      <c r="J173" s="3"/>
      <c r="K173" s="3"/>
      <c r="L173" s="78"/>
      <c r="N173" s="219"/>
      <c r="O173" s="219"/>
      <c r="P173" s="219"/>
      <c r="Q173" s="219"/>
      <c r="R173" s="219"/>
      <c r="S173" s="219"/>
      <c r="T173" s="219"/>
      <c r="U173" s="219"/>
    </row>
    <row r="174" spans="1:21" s="4" customFormat="1">
      <c r="A174" s="211" t="s">
        <v>244</v>
      </c>
      <c r="B174" s="78"/>
      <c r="C174" s="78"/>
      <c r="D174" s="78"/>
      <c r="E174" s="78"/>
      <c r="F174" s="78"/>
      <c r="G174" s="78"/>
      <c r="H174" s="19"/>
      <c r="I174" s="3"/>
      <c r="J174" s="3"/>
      <c r="K174" s="3"/>
      <c r="L174" s="78"/>
      <c r="N174" s="219"/>
      <c r="O174" s="219"/>
      <c r="P174" s="219"/>
      <c r="Q174" s="219"/>
      <c r="R174" s="219"/>
      <c r="S174" s="219"/>
      <c r="T174" s="219"/>
      <c r="U174" s="219"/>
    </row>
    <row r="175" spans="1:21" s="4" customFormat="1">
      <c r="A175" s="78"/>
      <c r="B175" s="78"/>
      <c r="C175" s="78"/>
      <c r="D175" s="78"/>
      <c r="E175" s="78"/>
      <c r="F175" s="78"/>
      <c r="G175" s="78"/>
      <c r="H175" s="3"/>
      <c r="I175" s="3"/>
      <c r="J175" s="3"/>
      <c r="K175" s="3"/>
      <c r="L175" s="78"/>
      <c r="N175" s="219" t="s">
        <v>619</v>
      </c>
      <c r="O175" s="265" t="s">
        <v>556</v>
      </c>
      <c r="P175" s="265" t="s">
        <v>557</v>
      </c>
      <c r="Q175" s="213"/>
      <c r="R175" s="221">
        <f ca="1">IF($N175="Y",VLOOKUP($O175,INDIRECT($N$2),R$4,0)*PercIncrNov2019,VLOOKUP($O175,INDIRECT($N$2),4,0))</f>
        <v>45</v>
      </c>
      <c r="S175" s="219"/>
      <c r="T175" s="219"/>
      <c r="U175" s="219"/>
    </row>
    <row r="176" spans="1:21" s="4" customFormat="1">
      <c r="A176" s="78"/>
      <c r="B176" s="78"/>
      <c r="C176" s="78"/>
      <c r="D176" s="78"/>
      <c r="E176" s="78"/>
      <c r="F176" s="78"/>
      <c r="G176" s="78"/>
      <c r="H176" s="244"/>
      <c r="I176" s="244"/>
      <c r="J176" s="244"/>
      <c r="K176" s="244"/>
      <c r="L176" s="78"/>
      <c r="N176" s="219" t="s">
        <v>619</v>
      </c>
      <c r="O176" s="265" t="s">
        <v>554</v>
      </c>
      <c r="P176" s="265" t="s">
        <v>555</v>
      </c>
      <c r="Q176" s="332"/>
      <c r="R176" s="221">
        <f ca="1">IF($N176="Y",VLOOKUP($O176,INDIRECT($N$2),R$4,0)*PercIncrNov2019,VLOOKUP($O176,INDIRECT($N$2),4,0))</f>
        <v>35</v>
      </c>
      <c r="S176" s="219"/>
      <c r="T176" s="219"/>
      <c r="U176" s="219"/>
    </row>
    <row r="177" spans="1:21" s="4" customFormat="1">
      <c r="A177" s="78"/>
      <c r="B177" s="78"/>
      <c r="C177" s="78"/>
      <c r="D177" s="78"/>
      <c r="E177" s="78"/>
      <c r="F177" s="78"/>
      <c r="G177" s="78"/>
      <c r="H177" s="59"/>
      <c r="I177" s="59"/>
      <c r="J177" s="59"/>
      <c r="K177" s="59"/>
      <c r="L177" s="78"/>
      <c r="N177" s="219"/>
      <c r="O177" s="219"/>
      <c r="P177" s="219"/>
      <c r="Q177" s="219"/>
      <c r="R177" s="219"/>
      <c r="S177" s="219"/>
      <c r="T177" s="219"/>
      <c r="U177" s="219"/>
    </row>
    <row r="180" spans="1:21" s="87" customFormat="1">
      <c r="B180" s="89"/>
      <c r="C180" s="89"/>
      <c r="H180" s="244"/>
      <c r="I180" s="244"/>
      <c r="J180" s="244"/>
      <c r="K180" s="244"/>
      <c r="N180" s="277"/>
      <c r="O180" s="220"/>
      <c r="P180" s="220"/>
      <c r="Q180" s="220"/>
      <c r="R180" s="220"/>
      <c r="S180" s="220"/>
      <c r="T180" s="220"/>
      <c r="U180" s="220"/>
    </row>
    <row r="181" spans="1:21" s="87" customFormat="1">
      <c r="B181" s="89"/>
      <c r="C181" s="89"/>
      <c r="H181" s="59"/>
      <c r="I181" s="59"/>
      <c r="J181" s="59"/>
      <c r="K181" s="59"/>
      <c r="N181" s="277"/>
      <c r="O181" s="220"/>
      <c r="P181" s="220"/>
      <c r="Q181" s="220"/>
      <c r="R181" s="220"/>
      <c r="S181" s="220"/>
      <c r="T181" s="220"/>
      <c r="U181" s="220"/>
    </row>
    <row r="184" spans="1:21">
      <c r="H184" s="244"/>
      <c r="I184" s="244"/>
      <c r="J184" s="244"/>
      <c r="K184" s="244"/>
    </row>
    <row r="185" spans="1:21">
      <c r="H185" s="59"/>
      <c r="I185" s="59"/>
      <c r="J185" s="59"/>
      <c r="K185" s="59"/>
    </row>
  </sheetData>
  <sheetProtection sheet="1" objects="1" scenarios="1"/>
  <phoneticPr fontId="42" type="noConversion"/>
  <pageMargins left="0.7" right="0.7" top="0.75" bottom="0.75" header="0.3" footer="0.3"/>
  <pageSetup paperSize="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CD365-CEFF-45A5-A7D6-68FF7BD96295}">
  <sheetPr>
    <pageSetUpPr fitToPage="1"/>
  </sheetPr>
  <dimension ref="A1:AD180"/>
  <sheetViews>
    <sheetView showGridLines="0" workbookViewId="0">
      <selection activeCell="K61" sqref="K1:K1048576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0" width="10.85546875" style="3" customWidth="1"/>
    <col min="11" max="11" width="8.42578125" style="3" bestFit="1" customWidth="1"/>
    <col min="12" max="12" width="1.85546875" hidden="1" customWidth="1"/>
    <col min="13" max="13" width="9.140625" hidden="1" customWidth="1"/>
    <col min="14" max="14" width="15.42578125" style="337" hidden="1" customWidth="1"/>
    <col min="15" max="15" width="11.5703125" style="337" hidden="1" customWidth="1"/>
    <col min="16" max="16" width="57.42578125" style="339" hidden="1" customWidth="1"/>
    <col min="17" max="21" width="8.42578125" style="339" hidden="1" customWidth="1"/>
    <col min="22" max="22" width="9.140625" style="3" hidden="1" customWidth="1"/>
    <col min="23" max="23" width="6.5703125" style="213" hidden="1" customWidth="1"/>
    <col min="24" max="24" width="8" style="213" hidden="1" customWidth="1"/>
    <col min="25" max="25" width="57.42578125" style="213" hidden="1" customWidth="1"/>
    <col min="26" max="26" width="26.140625" style="213" hidden="1" customWidth="1"/>
    <col min="27" max="30" width="7.42578125" style="213" hidden="1" customWidth="1"/>
    <col min="31" max="16384" width="9.140625" style="3"/>
  </cols>
  <sheetData>
    <row r="1" spans="1:30">
      <c r="A1" s="56" t="s">
        <v>0</v>
      </c>
      <c r="N1" s="337" t="s">
        <v>652</v>
      </c>
      <c r="O1" s="338">
        <v>1.01</v>
      </c>
    </row>
    <row r="2" spans="1:30">
      <c r="A2" s="7" t="s">
        <v>623</v>
      </c>
      <c r="B2" s="9"/>
      <c r="C2" s="9"/>
      <c r="D2" s="9"/>
      <c r="N2" s="337" t="s">
        <v>622</v>
      </c>
      <c r="O2" s="337" t="s">
        <v>620</v>
      </c>
    </row>
    <row r="3" spans="1:30">
      <c r="A3" s="7" t="s">
        <v>1</v>
      </c>
      <c r="B3" s="9"/>
      <c r="C3" s="9"/>
      <c r="D3" s="9"/>
    </row>
    <row r="4" spans="1:30">
      <c r="A4" s="3" t="s">
        <v>690</v>
      </c>
      <c r="R4" s="337">
        <v>4</v>
      </c>
      <c r="S4" s="337">
        <v>5</v>
      </c>
      <c r="T4" s="337">
        <v>6</v>
      </c>
      <c r="U4" s="337">
        <v>7</v>
      </c>
      <c r="W4" s="218" t="s">
        <v>675</v>
      </c>
      <c r="X4" s="218"/>
      <c r="Y4" s="218"/>
      <c r="Z4" s="218"/>
      <c r="AA4" s="218"/>
      <c r="AB4" s="218"/>
      <c r="AC4" s="218"/>
      <c r="AD4" s="218"/>
    </row>
    <row r="5" spans="1:30">
      <c r="R5" s="337">
        <v>4</v>
      </c>
      <c r="S5" s="337">
        <v>5</v>
      </c>
      <c r="T5" s="337">
        <v>6</v>
      </c>
      <c r="U5" s="337">
        <v>7</v>
      </c>
      <c r="W5" s="213" t="s">
        <v>675</v>
      </c>
    </row>
    <row r="6" spans="1:30" s="19" customFormat="1" ht="26.25" thickBot="1">
      <c r="A6" s="280" t="s">
        <v>2</v>
      </c>
      <c r="B6" s="280" t="s">
        <v>3</v>
      </c>
      <c r="C6" s="280" t="s">
        <v>519</v>
      </c>
      <c r="D6" s="24" t="s">
        <v>624</v>
      </c>
      <c r="E6" s="280" t="s">
        <v>617</v>
      </c>
      <c r="F6" s="280" t="s">
        <v>6</v>
      </c>
      <c r="G6" s="280" t="s">
        <v>7</v>
      </c>
      <c r="H6" s="26" t="s">
        <v>8</v>
      </c>
      <c r="I6" s="26" t="s">
        <v>9</v>
      </c>
      <c r="J6" s="26" t="s">
        <v>10</v>
      </c>
      <c r="K6" s="27" t="s">
        <v>11</v>
      </c>
      <c r="L6"/>
      <c r="M6"/>
      <c r="N6" s="340" t="s">
        <v>610</v>
      </c>
      <c r="O6" s="340" t="s">
        <v>2</v>
      </c>
      <c r="P6" s="341" t="s">
        <v>612</v>
      </c>
      <c r="Q6" s="341" t="s">
        <v>606</v>
      </c>
      <c r="R6" s="342" t="s">
        <v>8</v>
      </c>
      <c r="S6" s="342" t="s">
        <v>9</v>
      </c>
      <c r="T6" s="342" t="s">
        <v>10</v>
      </c>
      <c r="U6" s="340" t="s">
        <v>11</v>
      </c>
      <c r="W6" s="358" t="str">
        <f>N6</f>
        <v>Update</v>
      </c>
      <c r="X6" s="359" t="str">
        <f>A6</f>
        <v>Job Code</v>
      </c>
      <c r="Y6" s="358" t="s">
        <v>612</v>
      </c>
      <c r="Z6" s="360" t="str">
        <f t="shared" ref="Z6:Z19" si="0">G6</f>
        <v>Salary Grade</v>
      </c>
      <c r="AA6" s="361" t="str">
        <f>R6</f>
        <v>Step 1</v>
      </c>
      <c r="AB6" s="361" t="str">
        <f>S6</f>
        <v>Step 2</v>
      </c>
      <c r="AC6" s="361" t="str">
        <f>T6</f>
        <v>Step 3</v>
      </c>
      <c r="AD6" s="361" t="str">
        <f>U6</f>
        <v>Step 4</v>
      </c>
    </row>
    <row r="7" spans="1:30">
      <c r="A7" s="34" t="s">
        <v>444</v>
      </c>
      <c r="B7" s="47" t="s">
        <v>12</v>
      </c>
      <c r="C7" s="4">
        <v>408</v>
      </c>
      <c r="D7" s="34" t="s">
        <v>529</v>
      </c>
      <c r="E7" s="47">
        <v>9</v>
      </c>
      <c r="F7" s="47" t="s">
        <v>13</v>
      </c>
      <c r="G7" s="306" t="s">
        <v>14</v>
      </c>
      <c r="H7" s="178">
        <f ca="1">R7</f>
        <v>80615.944193967516</v>
      </c>
      <c r="I7" s="178">
        <f ca="1">S7</f>
        <v>83034.422519786545</v>
      </c>
      <c r="J7" s="178">
        <f ca="1">T7</f>
        <v>85525.455195380142</v>
      </c>
      <c r="K7" s="178">
        <f ca="1">U7</f>
        <v>88091.218851241545</v>
      </c>
      <c r="N7" s="343" t="s">
        <v>611</v>
      </c>
      <c r="O7" s="337" t="str">
        <f>A7</f>
        <v>00950C</v>
      </c>
      <c r="P7" s="339" t="str">
        <f>D7</f>
        <v>Assistant Supervising Parking Traffic Control Supervisor</v>
      </c>
      <c r="Q7" s="344" t="str">
        <f>G7</f>
        <v>E30</v>
      </c>
      <c r="R7" s="345" cm="1">
        <f t="array" aca="1" ref="R7" ca="1">IF($N7="Y",VLOOKUP($O7,INDIRECT($O$2),R$5,0)*INDIRECT($N$1),VLOOKUP($O7,INDIRECT($O$2),R$5,0))</f>
        <v>80615.944193967516</v>
      </c>
      <c r="S7" s="345" cm="1">
        <f t="array" aca="1" ref="S7" ca="1">IF($N7="Y",VLOOKUP($O7,INDIRECT($O$2),S$5,0)*INDIRECT($N$1),VLOOKUP($O7,INDIRECT($O$2),S$5,0))</f>
        <v>83034.422519786545</v>
      </c>
      <c r="T7" s="345" cm="1">
        <f t="array" aca="1" ref="T7" ca="1">IF($N7="Y",VLOOKUP($O7,INDIRECT($O$2),T$5,0)*INDIRECT($N$1),VLOOKUP($O7,INDIRECT($O$2),T$5,0))</f>
        <v>85525.455195380142</v>
      </c>
      <c r="U7" s="345" cm="1">
        <f t="array" aca="1" ref="U7" ca="1">IF($N7="Y",VLOOKUP($O7,INDIRECT($O$2),U$5,0)*INDIRECT($N$1),VLOOKUP($O7,INDIRECT($O$2),U$5,0))</f>
        <v>88091.218851241545</v>
      </c>
      <c r="W7" s="213" t="str">
        <f t="shared" ref="W7:W19" si="1">N7</f>
        <v>Y</v>
      </c>
      <c r="X7" s="362" t="str">
        <f t="shared" ref="X7:X19" si="2">A7</f>
        <v>00950C</v>
      </c>
      <c r="Y7" s="213" t="str">
        <f>D7</f>
        <v>Assistant Supervising Parking Traffic Control Supervisor</v>
      </c>
      <c r="Z7" s="285" t="str">
        <f t="shared" si="0"/>
        <v>E30</v>
      </c>
      <c r="AA7" s="272">
        <f ca="1">ROUNDUP(R7/2080,3)</f>
        <v>38.757999999999996</v>
      </c>
      <c r="AB7" s="272">
        <f ca="1">ROUNDUP(S7/2080,3)</f>
        <v>39.920999999999999</v>
      </c>
      <c r="AC7" s="272">
        <f ca="1">ROUNDUP(T7/2080,3)</f>
        <v>41.119</v>
      </c>
      <c r="AD7" s="272">
        <f ca="1">ROUNDUP(U7/2080,3)</f>
        <v>42.351999999999997</v>
      </c>
    </row>
    <row r="8" spans="1:30">
      <c r="A8" s="34" t="s">
        <v>16</v>
      </c>
      <c r="B8" s="47" t="s">
        <v>12</v>
      </c>
      <c r="C8" s="4">
        <v>428</v>
      </c>
      <c r="D8" s="34" t="s">
        <v>17</v>
      </c>
      <c r="E8" s="47">
        <v>9</v>
      </c>
      <c r="F8" s="47" t="s">
        <v>13</v>
      </c>
      <c r="G8" s="306" t="s">
        <v>14</v>
      </c>
      <c r="H8" s="178">
        <f t="shared" ref="H8:H19" ca="1" si="3">R8</f>
        <v>80615.944193967531</v>
      </c>
      <c r="I8" s="178">
        <f t="shared" ref="I8:I19" ca="1" si="4">S8</f>
        <v>83034.422519786545</v>
      </c>
      <c r="J8" s="178">
        <f t="shared" ref="J8:J19" ca="1" si="5">T8</f>
        <v>85525.455195380142</v>
      </c>
      <c r="K8" s="178">
        <f t="shared" ref="K8:K19" ca="1" si="6">U8</f>
        <v>88091.218851241545</v>
      </c>
      <c r="N8" s="337" t="s">
        <v>611</v>
      </c>
      <c r="O8" s="337" t="str">
        <f>A8</f>
        <v>00440C</v>
      </c>
      <c r="P8" s="339" t="str">
        <f>D8</f>
        <v>Administrative Supervisor Animal Care and Control</v>
      </c>
      <c r="Q8" s="344" t="str">
        <f>G8</f>
        <v>E30</v>
      </c>
      <c r="R8" s="345" cm="1">
        <f t="array" aca="1" ref="R8" ca="1">IF($N8="Y",VLOOKUP($O8,INDIRECT($O$2),R$5,0)*INDIRECT($N$1),VLOOKUP($O8,INDIRECT($O$2),R$5,0))</f>
        <v>80615.944193967531</v>
      </c>
      <c r="S8" s="345" cm="1">
        <f t="array" aca="1" ref="S8" ca="1">IF($N8="Y",VLOOKUP($O8,INDIRECT($O$2),S$5,0)*INDIRECT($N$1),VLOOKUP($O8,INDIRECT($O$2),S$5,0))</f>
        <v>83034.422519786545</v>
      </c>
      <c r="T8" s="345" cm="1">
        <f t="array" aca="1" ref="T8" ca="1">IF($N8="Y",VLOOKUP($O8,INDIRECT($O$2),T$5,0)*INDIRECT($N$1),VLOOKUP($O8,INDIRECT($O$2),T$5,0))</f>
        <v>85525.455195380142</v>
      </c>
      <c r="U8" s="345" cm="1">
        <f t="array" aca="1" ref="U8" ca="1">IF($N8="Y",VLOOKUP($O8,INDIRECT($O$2),U$5,0)*INDIRECT($N$1),VLOOKUP($O8,INDIRECT($O$2),U$5,0))</f>
        <v>88091.218851241545</v>
      </c>
      <c r="W8" s="213" t="str">
        <f t="shared" si="1"/>
        <v>Y</v>
      </c>
      <c r="X8" s="362" t="str">
        <f t="shared" si="2"/>
        <v>00440C</v>
      </c>
      <c r="Y8" s="213" t="str">
        <f t="shared" ref="Y8:Y18" si="7">D8</f>
        <v>Administrative Supervisor Animal Care and Control</v>
      </c>
      <c r="Z8" s="285" t="str">
        <f t="shared" si="0"/>
        <v>E30</v>
      </c>
      <c r="AA8" s="272">
        <f t="shared" ref="AA8:AA19" ca="1" si="8">ROUNDUP(R8/2080,3)</f>
        <v>38.757999999999996</v>
      </c>
      <c r="AB8" s="272">
        <f t="shared" ref="AB8:AB19" ca="1" si="9">ROUNDUP(S8/2080,3)</f>
        <v>39.920999999999999</v>
      </c>
      <c r="AC8" s="272">
        <f t="shared" ref="AC8:AC19" ca="1" si="10">ROUNDUP(T8/2080,3)</f>
        <v>41.119</v>
      </c>
      <c r="AD8" s="272">
        <f t="shared" ref="AD8:AD19" ca="1" si="11">ROUNDUP(U8/2080,3)</f>
        <v>42.351999999999997</v>
      </c>
    </row>
    <row r="9" spans="1:30">
      <c r="A9" s="34" t="s">
        <v>18</v>
      </c>
      <c r="B9" s="47" t="s">
        <v>12</v>
      </c>
      <c r="C9" s="4">
        <v>410</v>
      </c>
      <c r="D9" s="34" t="s">
        <v>19</v>
      </c>
      <c r="E9" s="47">
        <v>9</v>
      </c>
      <c r="F9" s="47" t="s">
        <v>13</v>
      </c>
      <c r="G9" s="306" t="s">
        <v>14</v>
      </c>
      <c r="H9" s="178">
        <f t="shared" ca="1" si="3"/>
        <v>80615.944193967531</v>
      </c>
      <c r="I9" s="178">
        <f t="shared" ca="1" si="4"/>
        <v>83034.422519786545</v>
      </c>
      <c r="J9" s="178">
        <f t="shared" ca="1" si="5"/>
        <v>85525.455195380142</v>
      </c>
      <c r="K9" s="178">
        <f t="shared" ca="1" si="6"/>
        <v>88091.218851241545</v>
      </c>
      <c r="N9" s="337" t="s">
        <v>611</v>
      </c>
      <c r="O9" s="337" t="str">
        <f t="shared" ref="O9:O19" si="12">A9</f>
        <v>01720C</v>
      </c>
      <c r="P9" s="339" t="str">
        <f t="shared" ref="P9:P19" si="13">D9</f>
        <v xml:space="preserve">Chief Inspector Utilities Connections  </v>
      </c>
      <c r="Q9" s="344" t="str">
        <f t="shared" ref="Q9:Q19" si="14">G9</f>
        <v>E30</v>
      </c>
      <c r="R9" s="345" cm="1">
        <f t="array" aca="1" ref="R9" ca="1">IF($N9="Y",VLOOKUP($O9,INDIRECT($O$2),R$5,0)*INDIRECT($N$1),VLOOKUP($O9,INDIRECT($O$2),R$5,0))</f>
        <v>80615.944193967531</v>
      </c>
      <c r="S9" s="345" cm="1">
        <f t="array" aca="1" ref="S9" ca="1">IF($N9="Y",VLOOKUP($O9,INDIRECT($O$2),S$5,0)*INDIRECT($N$1),VLOOKUP($O9,INDIRECT($O$2),S$5,0))</f>
        <v>83034.422519786545</v>
      </c>
      <c r="T9" s="345" cm="1">
        <f t="array" aca="1" ref="T9" ca="1">IF($N9="Y",VLOOKUP($O9,INDIRECT($O$2),T$5,0)*INDIRECT($N$1),VLOOKUP($O9,INDIRECT($O$2),T$5,0))</f>
        <v>85525.455195380142</v>
      </c>
      <c r="U9" s="345" cm="1">
        <f t="array" aca="1" ref="U9" ca="1">IF($N9="Y",VLOOKUP($O9,INDIRECT($O$2),U$5,0)*INDIRECT($N$1),VLOOKUP($O9,INDIRECT($O$2),U$5,0))</f>
        <v>88091.218851241545</v>
      </c>
      <c r="W9" s="213" t="str">
        <f t="shared" si="1"/>
        <v>Y</v>
      </c>
      <c r="X9" s="362" t="str">
        <f t="shared" si="2"/>
        <v>01720C</v>
      </c>
      <c r="Y9" s="213" t="str">
        <f t="shared" si="7"/>
        <v xml:space="preserve">Chief Inspector Utilities Connections  </v>
      </c>
      <c r="Z9" s="285" t="str">
        <f t="shared" si="0"/>
        <v>E30</v>
      </c>
      <c r="AA9" s="272">
        <f t="shared" ca="1" si="8"/>
        <v>38.757999999999996</v>
      </c>
      <c r="AB9" s="272">
        <f t="shared" ca="1" si="9"/>
        <v>39.920999999999999</v>
      </c>
      <c r="AC9" s="272">
        <f t="shared" ca="1" si="10"/>
        <v>41.119</v>
      </c>
      <c r="AD9" s="272">
        <f t="shared" ca="1" si="11"/>
        <v>42.351999999999997</v>
      </c>
    </row>
    <row r="10" spans="1:30">
      <c r="A10" s="34" t="s">
        <v>23</v>
      </c>
      <c r="B10" s="47" t="s">
        <v>12</v>
      </c>
      <c r="C10" s="4">
        <v>410</v>
      </c>
      <c r="D10" s="34" t="s">
        <v>24</v>
      </c>
      <c r="E10" s="47">
        <v>9</v>
      </c>
      <c r="F10" s="47" t="s">
        <v>13</v>
      </c>
      <c r="G10" s="306" t="s">
        <v>14</v>
      </c>
      <c r="H10" s="178">
        <f t="shared" ca="1" si="3"/>
        <v>80615.944193967531</v>
      </c>
      <c r="I10" s="178">
        <f t="shared" ca="1" si="4"/>
        <v>83034.422519786545</v>
      </c>
      <c r="J10" s="178">
        <f t="shared" ca="1" si="5"/>
        <v>85525.455195380142</v>
      </c>
      <c r="K10" s="178">
        <f t="shared" ca="1" si="6"/>
        <v>88091.218851241545</v>
      </c>
      <c r="N10" s="337" t="s">
        <v>611</v>
      </c>
      <c r="O10" s="337" t="str">
        <f t="shared" si="12"/>
        <v>04308C</v>
      </c>
      <c r="P10" s="339" t="str">
        <f t="shared" si="13"/>
        <v xml:space="preserve">Field Supervisor Animal Care and Control </v>
      </c>
      <c r="Q10" s="344" t="str">
        <f t="shared" si="14"/>
        <v>E30</v>
      </c>
      <c r="R10" s="345" cm="1">
        <f t="array" aca="1" ref="R10" ca="1">IF($N10="Y",VLOOKUP($O10,INDIRECT($O$2),R$5,0)*INDIRECT($N$1),VLOOKUP($O10,INDIRECT($O$2),R$5,0))</f>
        <v>80615.944193967531</v>
      </c>
      <c r="S10" s="345" cm="1">
        <f t="array" aca="1" ref="S10" ca="1">IF($N10="Y",VLOOKUP($O10,INDIRECT($O$2),S$5,0)*INDIRECT($N$1),VLOOKUP($O10,INDIRECT($O$2),S$5,0))</f>
        <v>83034.422519786545</v>
      </c>
      <c r="T10" s="345" cm="1">
        <f t="array" aca="1" ref="T10" ca="1">IF($N10="Y",VLOOKUP($O10,INDIRECT($O$2),T$5,0)*INDIRECT($N$1),VLOOKUP($O10,INDIRECT($O$2),T$5,0))</f>
        <v>85525.455195380142</v>
      </c>
      <c r="U10" s="345" cm="1">
        <f t="array" aca="1" ref="U10" ca="1">IF($N10="Y",VLOOKUP($O10,INDIRECT($O$2),U$5,0)*INDIRECT($N$1),VLOOKUP($O10,INDIRECT($O$2),U$5,0))</f>
        <v>88091.218851241545</v>
      </c>
      <c r="W10" s="213" t="str">
        <f t="shared" si="1"/>
        <v>Y</v>
      </c>
      <c r="X10" s="362" t="str">
        <f t="shared" si="2"/>
        <v>04308C</v>
      </c>
      <c r="Y10" s="213" t="str">
        <f t="shared" si="7"/>
        <v xml:space="preserve">Field Supervisor Animal Care and Control </v>
      </c>
      <c r="Z10" s="285" t="str">
        <f t="shared" si="0"/>
        <v>E30</v>
      </c>
      <c r="AA10" s="272">
        <f t="shared" ca="1" si="8"/>
        <v>38.757999999999996</v>
      </c>
      <c r="AB10" s="272">
        <f t="shared" ca="1" si="9"/>
        <v>39.920999999999999</v>
      </c>
      <c r="AC10" s="272">
        <f t="shared" ca="1" si="10"/>
        <v>41.119</v>
      </c>
      <c r="AD10" s="272">
        <f t="shared" ca="1" si="11"/>
        <v>42.351999999999997</v>
      </c>
    </row>
    <row r="11" spans="1:30">
      <c r="A11" s="34" t="s">
        <v>25</v>
      </c>
      <c r="B11" s="47" t="s">
        <v>12</v>
      </c>
      <c r="C11" s="4">
        <v>408</v>
      </c>
      <c r="D11" s="34" t="s">
        <v>26</v>
      </c>
      <c r="E11" s="47">
        <v>9</v>
      </c>
      <c r="F11" s="47" t="s">
        <v>13</v>
      </c>
      <c r="G11" s="306" t="s">
        <v>14</v>
      </c>
      <c r="H11" s="178">
        <f t="shared" ca="1" si="3"/>
        <v>80615.944193967531</v>
      </c>
      <c r="I11" s="178">
        <f t="shared" ca="1" si="4"/>
        <v>83034.422519786545</v>
      </c>
      <c r="J11" s="178">
        <f t="shared" ca="1" si="5"/>
        <v>85525.455195380142</v>
      </c>
      <c r="K11" s="178">
        <f t="shared" ca="1" si="6"/>
        <v>88091.218851241545</v>
      </c>
      <c r="N11" s="337" t="s">
        <v>611</v>
      </c>
      <c r="O11" s="337" t="str">
        <f t="shared" si="12"/>
        <v>02623C</v>
      </c>
      <c r="P11" s="339" t="str">
        <f t="shared" si="13"/>
        <v>Public Works Equipment Training Supervisor</v>
      </c>
      <c r="Q11" s="344" t="str">
        <f t="shared" si="14"/>
        <v>E30</v>
      </c>
      <c r="R11" s="345" cm="1">
        <f t="array" aca="1" ref="R11" ca="1">IF($N11="Y",VLOOKUP($O11,INDIRECT($O$2),R$5,0)*INDIRECT($N$1),VLOOKUP($O11,INDIRECT($O$2),R$5,0))</f>
        <v>80615.944193967531</v>
      </c>
      <c r="S11" s="345" cm="1">
        <f t="array" aca="1" ref="S11" ca="1">IF($N11="Y",VLOOKUP($O11,INDIRECT($O$2),S$5,0)*INDIRECT($N$1),VLOOKUP($O11,INDIRECT($O$2),S$5,0))</f>
        <v>83034.422519786545</v>
      </c>
      <c r="T11" s="345" cm="1">
        <f t="array" aca="1" ref="T11" ca="1">IF($N11="Y",VLOOKUP($O11,INDIRECT($O$2),T$5,0)*INDIRECT($N$1),VLOOKUP($O11,INDIRECT($O$2),T$5,0))</f>
        <v>85525.455195380142</v>
      </c>
      <c r="U11" s="345" cm="1">
        <f t="array" aca="1" ref="U11" ca="1">IF($N11="Y",VLOOKUP($O11,INDIRECT($O$2),U$5,0)*INDIRECT($N$1),VLOOKUP($O11,INDIRECT($O$2),U$5,0))</f>
        <v>88091.218851241545</v>
      </c>
      <c r="W11" s="213" t="str">
        <f t="shared" si="1"/>
        <v>Y</v>
      </c>
      <c r="X11" s="362" t="str">
        <f t="shared" si="2"/>
        <v>02623C</v>
      </c>
      <c r="Y11" s="213" t="str">
        <f t="shared" si="7"/>
        <v>Public Works Equipment Training Supervisor</v>
      </c>
      <c r="Z11" s="285" t="str">
        <f t="shared" si="0"/>
        <v>E30</v>
      </c>
      <c r="AA11" s="272">
        <f t="shared" ca="1" si="8"/>
        <v>38.757999999999996</v>
      </c>
      <c r="AB11" s="272">
        <f t="shared" ca="1" si="9"/>
        <v>39.920999999999999</v>
      </c>
      <c r="AC11" s="272">
        <f t="shared" ca="1" si="10"/>
        <v>41.119</v>
      </c>
      <c r="AD11" s="272">
        <f t="shared" ca="1" si="11"/>
        <v>42.351999999999997</v>
      </c>
    </row>
    <row r="12" spans="1:30">
      <c r="A12" s="34" t="s">
        <v>27</v>
      </c>
      <c r="B12" s="47" t="s">
        <v>12</v>
      </c>
      <c r="C12" s="4">
        <v>415</v>
      </c>
      <c r="D12" s="34" t="s">
        <v>28</v>
      </c>
      <c r="E12" s="47">
        <v>9</v>
      </c>
      <c r="F12" s="47" t="s">
        <v>13</v>
      </c>
      <c r="G12" s="306" t="s">
        <v>14</v>
      </c>
      <c r="H12" s="178">
        <f t="shared" ca="1" si="3"/>
        <v>80615.944193967531</v>
      </c>
      <c r="I12" s="178">
        <f t="shared" ca="1" si="4"/>
        <v>83034.422519786545</v>
      </c>
      <c r="J12" s="178">
        <f t="shared" ca="1" si="5"/>
        <v>85525.455195380142</v>
      </c>
      <c r="K12" s="178">
        <f t="shared" ca="1" si="6"/>
        <v>88091.218851241545</v>
      </c>
      <c r="N12" s="337" t="s">
        <v>611</v>
      </c>
      <c r="O12" s="337" t="str">
        <f t="shared" si="12"/>
        <v>08880C</v>
      </c>
      <c r="P12" s="339" t="str">
        <f t="shared" si="13"/>
        <v>Right of Way Specialist</v>
      </c>
      <c r="Q12" s="344" t="str">
        <f t="shared" si="14"/>
        <v>E30</v>
      </c>
      <c r="R12" s="345" cm="1">
        <f t="array" aca="1" ref="R12" ca="1">IF($N12="Y",VLOOKUP($O12,INDIRECT($O$2),R$5,0)*INDIRECT($N$1),VLOOKUP($O12,INDIRECT($O$2),R$5,0))</f>
        <v>80615.944193967531</v>
      </c>
      <c r="S12" s="345" cm="1">
        <f t="array" aca="1" ref="S12" ca="1">IF($N12="Y",VLOOKUP($O12,INDIRECT($O$2),S$5,0)*INDIRECT($N$1),VLOOKUP($O12,INDIRECT($O$2),S$5,0))</f>
        <v>83034.422519786545</v>
      </c>
      <c r="T12" s="345" cm="1">
        <f t="array" aca="1" ref="T12" ca="1">IF($N12="Y",VLOOKUP($O12,INDIRECT($O$2),T$5,0)*INDIRECT($N$1),VLOOKUP($O12,INDIRECT($O$2),T$5,0))</f>
        <v>85525.455195380142</v>
      </c>
      <c r="U12" s="345" cm="1">
        <f t="array" aca="1" ref="U12" ca="1">IF($N12="Y",VLOOKUP($O12,INDIRECT($O$2),U$5,0)*INDIRECT($N$1),VLOOKUP($O12,INDIRECT($O$2),U$5,0))</f>
        <v>88091.218851241545</v>
      </c>
      <c r="W12" s="213" t="str">
        <f t="shared" si="1"/>
        <v>Y</v>
      </c>
      <c r="X12" s="362" t="str">
        <f t="shared" si="2"/>
        <v>08880C</v>
      </c>
      <c r="Y12" s="213" t="str">
        <f t="shared" si="7"/>
        <v>Right of Way Specialist</v>
      </c>
      <c r="Z12" s="285" t="str">
        <f t="shared" si="0"/>
        <v>E30</v>
      </c>
      <c r="AA12" s="272">
        <f t="shared" ca="1" si="8"/>
        <v>38.757999999999996</v>
      </c>
      <c r="AB12" s="272">
        <f t="shared" ca="1" si="9"/>
        <v>39.920999999999999</v>
      </c>
      <c r="AC12" s="272">
        <f t="shared" ca="1" si="10"/>
        <v>41.119</v>
      </c>
      <c r="AD12" s="272">
        <f t="shared" ca="1" si="11"/>
        <v>42.351999999999997</v>
      </c>
    </row>
    <row r="13" spans="1:30">
      <c r="A13" s="34" t="s">
        <v>29</v>
      </c>
      <c r="B13" s="47" t="s">
        <v>12</v>
      </c>
      <c r="C13" s="4">
        <v>410</v>
      </c>
      <c r="D13" s="34" t="s">
        <v>30</v>
      </c>
      <c r="E13" s="47">
        <v>9</v>
      </c>
      <c r="F13" s="47" t="s">
        <v>13</v>
      </c>
      <c r="G13" s="306" t="s">
        <v>14</v>
      </c>
      <c r="H13" s="178">
        <f t="shared" ca="1" si="3"/>
        <v>80615.944193967531</v>
      </c>
      <c r="I13" s="178">
        <f t="shared" ca="1" si="4"/>
        <v>83034.422519786545</v>
      </c>
      <c r="J13" s="178">
        <f t="shared" ca="1" si="5"/>
        <v>85525.455195380142</v>
      </c>
      <c r="K13" s="178">
        <f t="shared" ca="1" si="6"/>
        <v>88091.218851241545</v>
      </c>
      <c r="N13" s="337" t="s">
        <v>611</v>
      </c>
      <c r="O13" s="337" t="str">
        <f t="shared" si="12"/>
        <v>09980C</v>
      </c>
      <c r="P13" s="339" t="str">
        <f t="shared" si="13"/>
        <v xml:space="preserve">Supervisor Electronics </v>
      </c>
      <c r="Q13" s="344" t="str">
        <f t="shared" si="14"/>
        <v>E30</v>
      </c>
      <c r="R13" s="345" cm="1">
        <f t="array" aca="1" ref="R13" ca="1">IF($N13="Y",VLOOKUP($O13,INDIRECT($O$2),R$5,0)*INDIRECT($N$1),VLOOKUP($O13,INDIRECT($O$2),R$5,0))</f>
        <v>80615.944193967531</v>
      </c>
      <c r="S13" s="345" cm="1">
        <f t="array" aca="1" ref="S13" ca="1">IF($N13="Y",VLOOKUP($O13,INDIRECT($O$2),S$5,0)*INDIRECT($N$1),VLOOKUP($O13,INDIRECT($O$2),S$5,0))</f>
        <v>83034.422519786545</v>
      </c>
      <c r="T13" s="345" cm="1">
        <f t="array" aca="1" ref="T13" ca="1">IF($N13="Y",VLOOKUP($O13,INDIRECT($O$2),T$5,0)*INDIRECT($N$1),VLOOKUP($O13,INDIRECT($O$2),T$5,0))</f>
        <v>85525.455195380142</v>
      </c>
      <c r="U13" s="345" cm="1">
        <f t="array" aca="1" ref="U13" ca="1">IF($N13="Y",VLOOKUP($O13,INDIRECT($O$2),U$5,0)*INDIRECT($N$1),VLOOKUP($O13,INDIRECT($O$2),U$5,0))</f>
        <v>88091.218851241545</v>
      </c>
      <c r="W13" s="213" t="str">
        <f t="shared" si="1"/>
        <v>Y</v>
      </c>
      <c r="X13" s="362" t="str">
        <f t="shared" si="2"/>
        <v>09980C</v>
      </c>
      <c r="Y13" s="213" t="str">
        <f t="shared" si="7"/>
        <v xml:space="preserve">Supervisor Electronics </v>
      </c>
      <c r="Z13" s="285" t="str">
        <f t="shared" si="0"/>
        <v>E30</v>
      </c>
      <c r="AA13" s="272">
        <f t="shared" ca="1" si="8"/>
        <v>38.757999999999996</v>
      </c>
      <c r="AB13" s="272">
        <f t="shared" ca="1" si="9"/>
        <v>39.920999999999999</v>
      </c>
      <c r="AC13" s="272">
        <f t="shared" ca="1" si="10"/>
        <v>41.119</v>
      </c>
      <c r="AD13" s="272">
        <f t="shared" ca="1" si="11"/>
        <v>42.351999999999997</v>
      </c>
    </row>
    <row r="14" spans="1:30">
      <c r="A14" s="34" t="s">
        <v>31</v>
      </c>
      <c r="B14" s="47" t="s">
        <v>12</v>
      </c>
      <c r="C14" s="4">
        <v>418</v>
      </c>
      <c r="D14" s="34" t="s">
        <v>32</v>
      </c>
      <c r="E14" s="47">
        <v>9</v>
      </c>
      <c r="F14" s="47" t="s">
        <v>13</v>
      </c>
      <c r="G14" s="306" t="s">
        <v>14</v>
      </c>
      <c r="H14" s="178">
        <f t="shared" ca="1" si="3"/>
        <v>80615.944193967531</v>
      </c>
      <c r="I14" s="178">
        <f t="shared" ca="1" si="4"/>
        <v>83034.422519786545</v>
      </c>
      <c r="J14" s="178">
        <f t="shared" ca="1" si="5"/>
        <v>85525.455195380142</v>
      </c>
      <c r="K14" s="178">
        <f t="shared" ca="1" si="6"/>
        <v>88091.218851241545</v>
      </c>
      <c r="N14" s="337" t="s">
        <v>611</v>
      </c>
      <c r="O14" s="337" t="str">
        <f t="shared" si="12"/>
        <v>09981C</v>
      </c>
      <c r="P14" s="339" t="str">
        <f t="shared" si="13"/>
        <v xml:space="preserve">Supervisor Engineering Technician II  </v>
      </c>
      <c r="Q14" s="344" t="str">
        <f t="shared" si="14"/>
        <v>E30</v>
      </c>
      <c r="R14" s="345" cm="1">
        <f t="array" aca="1" ref="R14" ca="1">IF($N14="Y",VLOOKUP($O14,INDIRECT($O$2),R$5,0)*INDIRECT($N$1),VLOOKUP($O14,INDIRECT($O$2),R$5,0))</f>
        <v>80615.944193967531</v>
      </c>
      <c r="S14" s="345" cm="1">
        <f t="array" aca="1" ref="S14" ca="1">IF($N14="Y",VLOOKUP($O14,INDIRECT($O$2),S$5,0)*INDIRECT($N$1),VLOOKUP($O14,INDIRECT($O$2),S$5,0))</f>
        <v>83034.422519786545</v>
      </c>
      <c r="T14" s="345" cm="1">
        <f t="array" aca="1" ref="T14" ca="1">IF($N14="Y",VLOOKUP($O14,INDIRECT($O$2),T$5,0)*INDIRECT($N$1),VLOOKUP($O14,INDIRECT($O$2),T$5,0))</f>
        <v>85525.455195380142</v>
      </c>
      <c r="U14" s="345" cm="1">
        <f t="array" aca="1" ref="U14" ca="1">IF($N14="Y",VLOOKUP($O14,INDIRECT($O$2),U$5,0)*INDIRECT($N$1),VLOOKUP($O14,INDIRECT($O$2),U$5,0))</f>
        <v>88091.218851241545</v>
      </c>
      <c r="W14" s="213" t="str">
        <f t="shared" si="1"/>
        <v>Y</v>
      </c>
      <c r="X14" s="362" t="str">
        <f t="shared" si="2"/>
        <v>09981C</v>
      </c>
      <c r="Y14" s="213" t="str">
        <f t="shared" si="7"/>
        <v xml:space="preserve">Supervisor Engineering Technician II  </v>
      </c>
      <c r="Z14" s="285" t="str">
        <f t="shared" si="0"/>
        <v>E30</v>
      </c>
      <c r="AA14" s="272">
        <f t="shared" ca="1" si="8"/>
        <v>38.757999999999996</v>
      </c>
      <c r="AB14" s="272">
        <f t="shared" ca="1" si="9"/>
        <v>39.920999999999999</v>
      </c>
      <c r="AC14" s="272">
        <f t="shared" ca="1" si="10"/>
        <v>41.119</v>
      </c>
      <c r="AD14" s="272">
        <f t="shared" ca="1" si="11"/>
        <v>42.351999999999997</v>
      </c>
    </row>
    <row r="15" spans="1:30">
      <c r="A15" s="34" t="s">
        <v>225</v>
      </c>
      <c r="B15" s="47" t="s">
        <v>12</v>
      </c>
      <c r="C15" s="4">
        <v>418</v>
      </c>
      <c r="D15" s="34" t="s">
        <v>33</v>
      </c>
      <c r="E15" s="47">
        <v>9</v>
      </c>
      <c r="F15" s="47" t="s">
        <v>13</v>
      </c>
      <c r="G15" s="306" t="s">
        <v>14</v>
      </c>
      <c r="H15" s="178">
        <f t="shared" ca="1" si="3"/>
        <v>80615.944193967531</v>
      </c>
      <c r="I15" s="178">
        <f t="shared" ca="1" si="4"/>
        <v>83034.422519786545</v>
      </c>
      <c r="J15" s="178">
        <f t="shared" ca="1" si="5"/>
        <v>85525.455195380142</v>
      </c>
      <c r="K15" s="178">
        <f t="shared" ca="1" si="6"/>
        <v>88091.218851241545</v>
      </c>
      <c r="N15" s="337" t="s">
        <v>611</v>
      </c>
      <c r="O15" s="337" t="str">
        <f t="shared" si="12"/>
        <v>09982C</v>
      </c>
      <c r="P15" s="339" t="str">
        <f t="shared" si="13"/>
        <v>Supervisor Engineering Technician II Graphic Analyst</v>
      </c>
      <c r="Q15" s="344" t="str">
        <f t="shared" si="14"/>
        <v>E30</v>
      </c>
      <c r="R15" s="345" cm="1">
        <f t="array" aca="1" ref="R15" ca="1">IF($N15="Y",VLOOKUP($O15,INDIRECT($O$2),R$5,0)*INDIRECT($N$1),VLOOKUP($O15,INDIRECT($O$2),R$5,0))</f>
        <v>80615.944193967531</v>
      </c>
      <c r="S15" s="345" cm="1">
        <f t="array" aca="1" ref="S15" ca="1">IF($N15="Y",VLOOKUP($O15,INDIRECT($O$2),S$5,0)*INDIRECT($N$1),VLOOKUP($O15,INDIRECT($O$2),S$5,0))</f>
        <v>83034.422519786545</v>
      </c>
      <c r="T15" s="345" cm="1">
        <f t="array" aca="1" ref="T15" ca="1">IF($N15="Y",VLOOKUP($O15,INDIRECT($O$2),T$5,0)*INDIRECT($N$1),VLOOKUP($O15,INDIRECT($O$2),T$5,0))</f>
        <v>85525.455195380142</v>
      </c>
      <c r="U15" s="345" cm="1">
        <f t="array" aca="1" ref="U15" ca="1">IF($N15="Y",VLOOKUP($O15,INDIRECT($O$2),U$5,0)*INDIRECT($N$1),VLOOKUP($O15,INDIRECT($O$2),U$5,0))</f>
        <v>88091.218851241545</v>
      </c>
      <c r="W15" s="213" t="str">
        <f t="shared" si="1"/>
        <v>Y</v>
      </c>
      <c r="X15" s="362" t="str">
        <f t="shared" si="2"/>
        <v>09982C</v>
      </c>
      <c r="Y15" s="213" t="str">
        <f t="shared" si="7"/>
        <v>Supervisor Engineering Technician II Graphic Analyst</v>
      </c>
      <c r="Z15" s="285" t="str">
        <f t="shared" si="0"/>
        <v>E30</v>
      </c>
      <c r="AA15" s="272">
        <f t="shared" ca="1" si="8"/>
        <v>38.757999999999996</v>
      </c>
      <c r="AB15" s="272">
        <f t="shared" ca="1" si="9"/>
        <v>39.920999999999999</v>
      </c>
      <c r="AC15" s="272">
        <f t="shared" ca="1" si="10"/>
        <v>41.119</v>
      </c>
      <c r="AD15" s="272">
        <f t="shared" ca="1" si="11"/>
        <v>42.351999999999997</v>
      </c>
    </row>
    <row r="16" spans="1:30">
      <c r="A16" s="34" t="s">
        <v>34</v>
      </c>
      <c r="B16" s="47" t="s">
        <v>12</v>
      </c>
      <c r="C16" s="4">
        <v>428</v>
      </c>
      <c r="D16" s="34" t="s">
        <v>35</v>
      </c>
      <c r="E16" s="47">
        <v>9</v>
      </c>
      <c r="F16" s="47" t="s">
        <v>13</v>
      </c>
      <c r="G16" s="306" t="s">
        <v>14</v>
      </c>
      <c r="H16" s="178">
        <f t="shared" ca="1" si="3"/>
        <v>80615.944193967531</v>
      </c>
      <c r="I16" s="178">
        <f t="shared" ca="1" si="4"/>
        <v>83034.422519786545</v>
      </c>
      <c r="J16" s="178">
        <f t="shared" ca="1" si="5"/>
        <v>85525.455195380142</v>
      </c>
      <c r="K16" s="178">
        <f t="shared" ca="1" si="6"/>
        <v>88091.218851241545</v>
      </c>
      <c r="N16" s="337" t="s">
        <v>611</v>
      </c>
      <c r="O16" s="337" t="str">
        <f t="shared" si="12"/>
        <v>10005C</v>
      </c>
      <c r="P16" s="339" t="str">
        <f t="shared" si="13"/>
        <v xml:space="preserve">Supervisor Event Services  </v>
      </c>
      <c r="Q16" s="344" t="str">
        <f t="shared" si="14"/>
        <v>E30</v>
      </c>
      <c r="R16" s="345" cm="1">
        <f t="array" aca="1" ref="R16" ca="1">IF($N16="Y",VLOOKUP($O16,INDIRECT($O$2),R$5,0)*INDIRECT($N$1),VLOOKUP($O16,INDIRECT($O$2),R$5,0))</f>
        <v>80615.944193967531</v>
      </c>
      <c r="S16" s="345" cm="1">
        <f t="array" aca="1" ref="S16" ca="1">IF($N16="Y",VLOOKUP($O16,INDIRECT($O$2),S$5,0)*INDIRECT($N$1),VLOOKUP($O16,INDIRECT($O$2),S$5,0))</f>
        <v>83034.422519786545</v>
      </c>
      <c r="T16" s="345" cm="1">
        <f t="array" aca="1" ref="T16" ca="1">IF($N16="Y",VLOOKUP($O16,INDIRECT($O$2),T$5,0)*INDIRECT($N$1),VLOOKUP($O16,INDIRECT($O$2),T$5,0))</f>
        <v>85525.455195380142</v>
      </c>
      <c r="U16" s="345" cm="1">
        <f t="array" aca="1" ref="U16" ca="1">IF($N16="Y",VLOOKUP($O16,INDIRECT($O$2),U$5,0)*INDIRECT($N$1),VLOOKUP($O16,INDIRECT($O$2),U$5,0))</f>
        <v>88091.218851241545</v>
      </c>
      <c r="W16" s="213" t="str">
        <f t="shared" si="1"/>
        <v>Y</v>
      </c>
      <c r="X16" s="362" t="str">
        <f t="shared" si="2"/>
        <v>10005C</v>
      </c>
      <c r="Y16" s="213" t="str">
        <f t="shared" si="7"/>
        <v xml:space="preserve">Supervisor Event Services  </v>
      </c>
      <c r="Z16" s="285" t="str">
        <f t="shared" si="0"/>
        <v>E30</v>
      </c>
      <c r="AA16" s="272">
        <f t="shared" ca="1" si="8"/>
        <v>38.757999999999996</v>
      </c>
      <c r="AB16" s="272">
        <f t="shared" ca="1" si="9"/>
        <v>39.920999999999999</v>
      </c>
      <c r="AC16" s="272">
        <f t="shared" ca="1" si="10"/>
        <v>41.119</v>
      </c>
      <c r="AD16" s="272">
        <f t="shared" ca="1" si="11"/>
        <v>42.351999999999997</v>
      </c>
    </row>
    <row r="17" spans="1:30">
      <c r="A17" s="34" t="s">
        <v>36</v>
      </c>
      <c r="B17" s="47" t="s">
        <v>12</v>
      </c>
      <c r="C17" s="4">
        <v>423</v>
      </c>
      <c r="D17" s="34" t="s">
        <v>37</v>
      </c>
      <c r="E17" s="47">
        <v>9</v>
      </c>
      <c r="F17" s="47" t="s">
        <v>13</v>
      </c>
      <c r="G17" s="306" t="s">
        <v>14</v>
      </c>
      <c r="H17" s="178">
        <f t="shared" ca="1" si="3"/>
        <v>80615.944193967531</v>
      </c>
      <c r="I17" s="178">
        <f t="shared" ca="1" si="4"/>
        <v>83034.422519786545</v>
      </c>
      <c r="J17" s="178">
        <f t="shared" ca="1" si="5"/>
        <v>85525.455195380142</v>
      </c>
      <c r="K17" s="178">
        <f t="shared" ca="1" si="6"/>
        <v>88091.218851241545</v>
      </c>
      <c r="N17" s="337" t="s">
        <v>611</v>
      </c>
      <c r="O17" s="337" t="str">
        <f t="shared" si="12"/>
        <v>10007C</v>
      </c>
      <c r="P17" s="339" t="str">
        <f t="shared" si="13"/>
        <v xml:space="preserve">Supervisor Facilities Services  </v>
      </c>
      <c r="Q17" s="344" t="str">
        <f t="shared" si="14"/>
        <v>E30</v>
      </c>
      <c r="R17" s="345" cm="1">
        <f t="array" aca="1" ref="R17" ca="1">IF($N17="Y",VLOOKUP($O17,INDIRECT($O$2),R$5,0)*INDIRECT($N$1),VLOOKUP($O17,INDIRECT($O$2),R$5,0))</f>
        <v>80615.944193967531</v>
      </c>
      <c r="S17" s="345" cm="1">
        <f t="array" aca="1" ref="S17" ca="1">IF($N17="Y",VLOOKUP($O17,INDIRECT($O$2),S$5,0)*INDIRECT($N$1),VLOOKUP($O17,INDIRECT($O$2),S$5,0))</f>
        <v>83034.422519786545</v>
      </c>
      <c r="T17" s="345" cm="1">
        <f t="array" aca="1" ref="T17" ca="1">IF($N17="Y",VLOOKUP($O17,INDIRECT($O$2),T$5,0)*INDIRECT($N$1),VLOOKUP($O17,INDIRECT($O$2),T$5,0))</f>
        <v>85525.455195380142</v>
      </c>
      <c r="U17" s="345" cm="1">
        <f t="array" aca="1" ref="U17" ca="1">IF($N17="Y",VLOOKUP($O17,INDIRECT($O$2),U$5,0)*INDIRECT($N$1),VLOOKUP($O17,INDIRECT($O$2),U$5,0))</f>
        <v>88091.218851241545</v>
      </c>
      <c r="W17" s="213" t="str">
        <f t="shared" si="1"/>
        <v>Y</v>
      </c>
      <c r="X17" s="362" t="str">
        <f t="shared" si="2"/>
        <v>10007C</v>
      </c>
      <c r="Y17" s="213" t="str">
        <f t="shared" si="7"/>
        <v xml:space="preserve">Supervisor Facilities Services  </v>
      </c>
      <c r="Z17" s="285" t="str">
        <f t="shared" si="0"/>
        <v>E30</v>
      </c>
      <c r="AA17" s="272">
        <f t="shared" ca="1" si="8"/>
        <v>38.757999999999996</v>
      </c>
      <c r="AB17" s="272">
        <f t="shared" ca="1" si="9"/>
        <v>39.920999999999999</v>
      </c>
      <c r="AC17" s="272">
        <f t="shared" ca="1" si="10"/>
        <v>41.119</v>
      </c>
      <c r="AD17" s="272">
        <f t="shared" ca="1" si="11"/>
        <v>42.351999999999997</v>
      </c>
    </row>
    <row r="18" spans="1:30">
      <c r="A18" s="34" t="s">
        <v>38</v>
      </c>
      <c r="B18" s="47" t="s">
        <v>12</v>
      </c>
      <c r="C18" s="4">
        <v>410</v>
      </c>
      <c r="D18" s="34" t="s">
        <v>39</v>
      </c>
      <c r="E18" s="47">
        <v>9</v>
      </c>
      <c r="F18" s="47" t="s">
        <v>13</v>
      </c>
      <c r="G18" s="306" t="s">
        <v>14</v>
      </c>
      <c r="H18" s="178">
        <f t="shared" ca="1" si="3"/>
        <v>80615.944193967531</v>
      </c>
      <c r="I18" s="178">
        <f t="shared" ca="1" si="4"/>
        <v>83034.422519786545</v>
      </c>
      <c r="J18" s="178">
        <f t="shared" ca="1" si="5"/>
        <v>85525.455195380142</v>
      </c>
      <c r="K18" s="178">
        <f t="shared" ca="1" si="6"/>
        <v>88091.218851241545</v>
      </c>
      <c r="N18" s="337" t="s">
        <v>611</v>
      </c>
      <c r="O18" s="337" t="str">
        <f t="shared" si="12"/>
        <v>10282C</v>
      </c>
      <c r="P18" s="339" t="str">
        <f t="shared" si="13"/>
        <v xml:space="preserve">Supervisor Sidewalk Inspections  </v>
      </c>
      <c r="Q18" s="344" t="str">
        <f t="shared" si="14"/>
        <v>E30</v>
      </c>
      <c r="R18" s="345" cm="1">
        <f t="array" aca="1" ref="R18" ca="1">IF($N18="Y",VLOOKUP($O18,INDIRECT($O$2),R$5,0)*INDIRECT($N$1),VLOOKUP($O18,INDIRECT($O$2),R$5,0))</f>
        <v>80615.944193967531</v>
      </c>
      <c r="S18" s="345" cm="1">
        <f t="array" aca="1" ref="S18" ca="1">IF($N18="Y",VLOOKUP($O18,INDIRECT($O$2),S$5,0)*INDIRECT($N$1),VLOOKUP($O18,INDIRECT($O$2),S$5,0))</f>
        <v>83034.422519786545</v>
      </c>
      <c r="T18" s="345" cm="1">
        <f t="array" aca="1" ref="T18" ca="1">IF($N18="Y",VLOOKUP($O18,INDIRECT($O$2),T$5,0)*INDIRECT($N$1),VLOOKUP($O18,INDIRECT($O$2),T$5,0))</f>
        <v>85525.455195380142</v>
      </c>
      <c r="U18" s="345" cm="1">
        <f t="array" aca="1" ref="U18" ca="1">IF($N18="Y",VLOOKUP($O18,INDIRECT($O$2),U$5,0)*INDIRECT($N$1),VLOOKUP($O18,INDIRECT($O$2),U$5,0))</f>
        <v>88091.218851241545</v>
      </c>
      <c r="W18" s="213" t="str">
        <f t="shared" si="1"/>
        <v>Y</v>
      </c>
      <c r="X18" s="362" t="str">
        <f t="shared" si="2"/>
        <v>10282C</v>
      </c>
      <c r="Y18" s="213" t="str">
        <f t="shared" si="7"/>
        <v xml:space="preserve">Supervisor Sidewalk Inspections  </v>
      </c>
      <c r="Z18" s="285" t="str">
        <f t="shared" si="0"/>
        <v>E30</v>
      </c>
      <c r="AA18" s="272">
        <f t="shared" ca="1" si="8"/>
        <v>38.757999999999996</v>
      </c>
      <c r="AB18" s="272">
        <f t="shared" ca="1" si="9"/>
        <v>39.920999999999999</v>
      </c>
      <c r="AC18" s="272">
        <f t="shared" ca="1" si="10"/>
        <v>41.119</v>
      </c>
      <c r="AD18" s="272">
        <f t="shared" ca="1" si="11"/>
        <v>42.351999999999997</v>
      </c>
    </row>
    <row r="19" spans="1:30">
      <c r="A19" s="34" t="s">
        <v>40</v>
      </c>
      <c r="B19" s="47" t="s">
        <v>12</v>
      </c>
      <c r="C19" s="4">
        <v>410</v>
      </c>
      <c r="D19" s="34" t="s">
        <v>41</v>
      </c>
      <c r="E19" s="47">
        <v>9</v>
      </c>
      <c r="F19" s="47" t="s">
        <v>13</v>
      </c>
      <c r="G19" s="306" t="s">
        <v>14</v>
      </c>
      <c r="H19" s="178">
        <f t="shared" ca="1" si="3"/>
        <v>80615.944193967531</v>
      </c>
      <c r="I19" s="178">
        <f t="shared" ca="1" si="4"/>
        <v>83034.422519786545</v>
      </c>
      <c r="J19" s="178">
        <f t="shared" ca="1" si="5"/>
        <v>85525.455195380142</v>
      </c>
      <c r="K19" s="178">
        <f t="shared" ca="1" si="6"/>
        <v>88091.218851241545</v>
      </c>
      <c r="N19" s="337" t="s">
        <v>611</v>
      </c>
      <c r="O19" s="337" t="str">
        <f t="shared" si="12"/>
        <v>10359C</v>
      </c>
      <c r="P19" s="339" t="str">
        <f t="shared" si="13"/>
        <v>Supervisor Water Permits and Connections</v>
      </c>
      <c r="Q19" s="344" t="str">
        <f t="shared" si="14"/>
        <v>E30</v>
      </c>
      <c r="R19" s="345" cm="1">
        <f t="array" aca="1" ref="R19" ca="1">IF($N19="Y",VLOOKUP($O19,INDIRECT($O$2),R$5,0)*INDIRECT($N$1),VLOOKUP($O19,INDIRECT($O$2),R$5,0))</f>
        <v>80615.944193967531</v>
      </c>
      <c r="S19" s="345" cm="1">
        <f t="array" aca="1" ref="S19" ca="1">IF($N19="Y",VLOOKUP($O19,INDIRECT($O$2),S$5,0)*INDIRECT($N$1),VLOOKUP($O19,INDIRECT($O$2),S$5,0))</f>
        <v>83034.422519786545</v>
      </c>
      <c r="T19" s="345" cm="1">
        <f t="array" aca="1" ref="T19" ca="1">IF($N19="Y",VLOOKUP($O19,INDIRECT($O$2),T$5,0)*INDIRECT($N$1),VLOOKUP($O19,INDIRECT($O$2),T$5,0))</f>
        <v>85525.455195380142</v>
      </c>
      <c r="U19" s="345" cm="1">
        <f t="array" aca="1" ref="U19" ca="1">IF($N19="Y",VLOOKUP($O19,INDIRECT($O$2),U$5,0)*INDIRECT($N$1),VLOOKUP($O19,INDIRECT($O$2),U$5,0))</f>
        <v>88091.218851241545</v>
      </c>
      <c r="W19" s="213" t="str">
        <f t="shared" si="1"/>
        <v>Y</v>
      </c>
      <c r="X19" s="362" t="str">
        <f t="shared" si="2"/>
        <v>10359C</v>
      </c>
      <c r="Y19" s="213" t="str">
        <f>D19</f>
        <v>Supervisor Water Permits and Connections</v>
      </c>
      <c r="Z19" s="285" t="str">
        <f t="shared" si="0"/>
        <v>E30</v>
      </c>
      <c r="AA19" s="272">
        <f t="shared" ca="1" si="8"/>
        <v>38.757999999999996</v>
      </c>
      <c r="AB19" s="272">
        <f t="shared" ca="1" si="9"/>
        <v>39.920999999999999</v>
      </c>
      <c r="AC19" s="272">
        <f t="shared" ca="1" si="10"/>
        <v>41.119</v>
      </c>
      <c r="AD19" s="272">
        <f t="shared" ca="1" si="11"/>
        <v>42.351999999999997</v>
      </c>
    </row>
    <row r="20" spans="1:30" s="19" customFormat="1">
      <c r="A20" s="34"/>
      <c r="B20" s="4"/>
      <c r="C20" s="4"/>
      <c r="D20" s="34"/>
      <c r="E20" s="4"/>
      <c r="F20" s="15"/>
      <c r="G20" s="16"/>
      <c r="H20" s="17"/>
      <c r="I20" s="17"/>
      <c r="J20" s="17"/>
      <c r="L20"/>
      <c r="M20"/>
      <c r="N20" s="337"/>
      <c r="O20" s="337"/>
      <c r="P20" s="339"/>
      <c r="Q20" s="344"/>
      <c r="R20" s="339"/>
      <c r="S20" s="346"/>
      <c r="T20" s="346"/>
      <c r="U20" s="346"/>
      <c r="V20" s="3"/>
      <c r="W20" s="213"/>
      <c r="X20" s="213"/>
      <c r="Y20" s="213"/>
      <c r="Z20" s="213"/>
      <c r="AA20" s="214"/>
      <c r="AB20" s="214"/>
      <c r="AC20" s="214"/>
      <c r="AD20" s="214"/>
    </row>
    <row r="21" spans="1:30" s="19" customFormat="1">
      <c r="A21" s="281"/>
      <c r="B21" s="281"/>
      <c r="C21" s="281"/>
      <c r="D21" s="281"/>
      <c r="H21" s="17"/>
      <c r="I21" s="17"/>
      <c r="J21" s="17"/>
      <c r="K21" s="18"/>
      <c r="L21"/>
      <c r="M21"/>
      <c r="N21" s="347"/>
      <c r="O21" s="347"/>
      <c r="P21" s="346"/>
      <c r="Q21" s="346"/>
      <c r="R21" s="346"/>
      <c r="S21" s="346"/>
      <c r="T21" s="346"/>
      <c r="U21" s="346"/>
      <c r="W21" s="214"/>
      <c r="X21" s="214"/>
      <c r="Y21" s="214"/>
      <c r="Z21" s="214"/>
      <c r="AA21" s="214"/>
      <c r="AB21" s="214"/>
      <c r="AC21" s="214"/>
      <c r="AD21" s="214"/>
    </row>
    <row r="22" spans="1:30" s="19" customFormat="1" ht="26.25" thickBot="1">
      <c r="A22" s="280" t="s">
        <v>2</v>
      </c>
      <c r="B22" s="280" t="s">
        <v>3</v>
      </c>
      <c r="C22" s="280" t="s">
        <v>519</v>
      </c>
      <c r="D22" s="24" t="s">
        <v>625</v>
      </c>
      <c r="E22" s="280" t="s">
        <v>617</v>
      </c>
      <c r="F22" s="280" t="s">
        <v>6</v>
      </c>
      <c r="G22" s="280" t="s">
        <v>7</v>
      </c>
      <c r="H22" s="26" t="s">
        <v>8</v>
      </c>
      <c r="I22" s="26" t="s">
        <v>9</v>
      </c>
      <c r="J22" s="26" t="s">
        <v>10</v>
      </c>
      <c r="K22" s="27" t="s">
        <v>11</v>
      </c>
      <c r="L22"/>
      <c r="M22"/>
      <c r="N22" s="340" t="s">
        <v>610</v>
      </c>
      <c r="O22" s="340" t="s">
        <v>2</v>
      </c>
      <c r="P22" s="341" t="s">
        <v>612</v>
      </c>
      <c r="Q22" s="341" t="s">
        <v>606</v>
      </c>
      <c r="R22" s="342" t="s">
        <v>8</v>
      </c>
      <c r="S22" s="342" t="s">
        <v>9</v>
      </c>
      <c r="T22" s="342" t="s">
        <v>10</v>
      </c>
      <c r="U22" s="340" t="s">
        <v>11</v>
      </c>
      <c r="W22" s="358" t="str">
        <f>N22</f>
        <v>Update</v>
      </c>
      <c r="X22" s="359" t="str">
        <f>A22</f>
        <v>Job Code</v>
      </c>
      <c r="Y22" s="358" t="s">
        <v>612</v>
      </c>
      <c r="Z22" s="360" t="str">
        <f t="shared" ref="Z22:Z45" si="15">G22</f>
        <v>Salary Grade</v>
      </c>
      <c r="AA22" s="361" t="str">
        <f>R22</f>
        <v>Step 1</v>
      </c>
      <c r="AB22" s="361" t="str">
        <f>S22</f>
        <v>Step 2</v>
      </c>
      <c r="AC22" s="361" t="str">
        <f>T22</f>
        <v>Step 3</v>
      </c>
      <c r="AD22" s="361" t="str">
        <f>U22</f>
        <v>Step 4</v>
      </c>
    </row>
    <row r="23" spans="1:30" s="19" customFormat="1">
      <c r="A23" s="3" t="s">
        <v>44</v>
      </c>
      <c r="B23" s="47" t="s">
        <v>12</v>
      </c>
      <c r="C23" s="4">
        <v>453</v>
      </c>
      <c r="D23" s="35" t="s">
        <v>45</v>
      </c>
      <c r="E23" s="47">
        <v>10</v>
      </c>
      <c r="F23" s="47" t="s">
        <v>13</v>
      </c>
      <c r="G23" s="306" t="s">
        <v>43</v>
      </c>
      <c r="H23" s="178">
        <f ca="1">R23</f>
        <v>87355.056789256676</v>
      </c>
      <c r="I23" s="178">
        <f ca="1">S23</f>
        <v>89975.708492934398</v>
      </c>
      <c r="J23" s="178">
        <f ca="1">T23</f>
        <v>92674.979747722435</v>
      </c>
      <c r="K23" s="178">
        <f ca="1">U23</f>
        <v>95455.229140154101</v>
      </c>
      <c r="L23"/>
      <c r="M23"/>
      <c r="N23" s="343" t="s">
        <v>611</v>
      </c>
      <c r="O23" s="337" t="str">
        <f>A23</f>
        <v>00410C</v>
      </c>
      <c r="P23" s="339" t="str">
        <f>D23</f>
        <v xml:space="preserve">Administrative Enforcement Supervisor </v>
      </c>
      <c r="Q23" s="344" t="str">
        <f>G23</f>
        <v>E40</v>
      </c>
      <c r="R23" s="345" cm="1">
        <f t="array" aca="1" ref="R23" ca="1">IF($N23="Y",VLOOKUP($O23,INDIRECT($O$2),R$5,0)*INDIRECT($N$1),VLOOKUP($O23,INDIRECT($O$2),R$5,0))</f>
        <v>87355.056789256676</v>
      </c>
      <c r="S23" s="345" cm="1">
        <f t="array" aca="1" ref="S23" ca="1">IF($N23="Y",VLOOKUP($O23,INDIRECT($O$2),S$5,0)*INDIRECT($N$1),VLOOKUP($O23,INDIRECT($O$2),S$5,0))</f>
        <v>89975.708492934398</v>
      </c>
      <c r="T23" s="345" cm="1">
        <f t="array" aca="1" ref="T23" ca="1">IF($N23="Y",VLOOKUP($O23,INDIRECT($O$2),T$5,0)*INDIRECT($N$1),VLOOKUP($O23,INDIRECT($O$2),T$5,0))</f>
        <v>92674.979747722435</v>
      </c>
      <c r="U23" s="345" cm="1">
        <f t="array" aca="1" ref="U23" ca="1">IF($N23="Y",VLOOKUP($O23,INDIRECT($O$2),U$5,0)*INDIRECT($N$1),VLOOKUP($O23,INDIRECT($O$2),U$5,0))</f>
        <v>95455.229140154101</v>
      </c>
      <c r="W23" s="213" t="str">
        <f>N23</f>
        <v>Y</v>
      </c>
      <c r="X23" s="362" t="str">
        <f>A23</f>
        <v>00410C</v>
      </c>
      <c r="Y23" s="213" t="str">
        <f>D23</f>
        <v xml:space="preserve">Administrative Enforcement Supervisor </v>
      </c>
      <c r="Z23" s="285" t="str">
        <f t="shared" si="15"/>
        <v>E40</v>
      </c>
      <c r="AA23" s="272">
        <f ca="1">ROUNDUP(R23/2080,3)</f>
        <v>41.997999999999998</v>
      </c>
      <c r="AB23" s="272">
        <f ca="1">ROUNDUP(S23/2080,3)</f>
        <v>43.257999999999996</v>
      </c>
      <c r="AC23" s="272">
        <f ca="1">ROUNDUP(T23/2080,3)</f>
        <v>44.555999999999997</v>
      </c>
      <c r="AD23" s="272">
        <f ca="1">ROUNDUP(U23/2080,3)</f>
        <v>45.891999999999996</v>
      </c>
    </row>
    <row r="24" spans="1:30" s="19" customFormat="1">
      <c r="A24" s="3" t="s">
        <v>46</v>
      </c>
      <c r="B24" s="47" t="s">
        <v>12</v>
      </c>
      <c r="C24" s="4">
        <v>480</v>
      </c>
      <c r="D24" s="35" t="s">
        <v>47</v>
      </c>
      <c r="E24" s="47">
        <v>10</v>
      </c>
      <c r="F24" s="47" t="s">
        <v>13</v>
      </c>
      <c r="G24" s="306" t="s">
        <v>43</v>
      </c>
      <c r="H24" s="178">
        <f t="shared" ref="H24:H45" ca="1" si="16">R24</f>
        <v>87355.056789256676</v>
      </c>
      <c r="I24" s="178">
        <f t="shared" ref="I24:I45" ca="1" si="17">S24</f>
        <v>89975.708492934398</v>
      </c>
      <c r="J24" s="178">
        <f t="shared" ref="J24:J45" ca="1" si="18">T24</f>
        <v>92674.979747722435</v>
      </c>
      <c r="K24" s="178">
        <f t="shared" ref="K24:K45" ca="1" si="19">U24</f>
        <v>95455.229140154101</v>
      </c>
      <c r="L24"/>
      <c r="M24"/>
      <c r="N24" s="337" t="s">
        <v>611</v>
      </c>
      <c r="O24" s="337" t="str">
        <f>A24</f>
        <v>00845C</v>
      </c>
      <c r="P24" s="339" t="str">
        <f>D24</f>
        <v>Assistant Manager Parking Systems</v>
      </c>
      <c r="Q24" s="344" t="str">
        <f>G24</f>
        <v>E40</v>
      </c>
      <c r="R24" s="345" cm="1">
        <f t="array" aca="1" ref="R24" ca="1">IF($N24="Y",VLOOKUP($O24,INDIRECT($O$2),R$5,0)*INDIRECT($N$1),VLOOKUP($O24,INDIRECT($O$2),R$5,0))</f>
        <v>87355.056789256676</v>
      </c>
      <c r="S24" s="345" cm="1">
        <f t="array" aca="1" ref="S24" ca="1">IF($N24="Y",VLOOKUP($O24,INDIRECT($O$2),S$5,0)*INDIRECT($N$1),VLOOKUP($O24,INDIRECT($O$2),S$5,0))</f>
        <v>89975.708492934398</v>
      </c>
      <c r="T24" s="345" cm="1">
        <f t="array" aca="1" ref="T24" ca="1">IF($N24="Y",VLOOKUP($O24,INDIRECT($O$2),T$5,0)*INDIRECT($N$1),VLOOKUP($O24,INDIRECT($O$2),T$5,0))</f>
        <v>92674.979747722435</v>
      </c>
      <c r="U24" s="345" cm="1">
        <f t="array" aca="1" ref="U24" ca="1">IF($N24="Y",VLOOKUP($O24,INDIRECT($O$2),U$5,0)*INDIRECT($N$1),VLOOKUP($O24,INDIRECT($O$2),U$5,0))</f>
        <v>95455.229140154101</v>
      </c>
      <c r="W24" s="213" t="str">
        <f t="shared" ref="W24:W45" si="20">N24</f>
        <v>Y</v>
      </c>
      <c r="X24" s="362" t="str">
        <f t="shared" ref="X24:X45" si="21">A24</f>
        <v>00845C</v>
      </c>
      <c r="Y24" s="213" t="str">
        <f t="shared" ref="Y24:Y45" si="22">D24</f>
        <v>Assistant Manager Parking Systems</v>
      </c>
      <c r="Z24" s="285" t="str">
        <f t="shared" si="15"/>
        <v>E40</v>
      </c>
      <c r="AA24" s="272">
        <f t="shared" ref="AA24:AA45" ca="1" si="23">ROUNDUP(R24/2080,3)</f>
        <v>41.997999999999998</v>
      </c>
      <c r="AB24" s="272">
        <f t="shared" ref="AB24:AB45" ca="1" si="24">ROUNDUP(S24/2080,3)</f>
        <v>43.257999999999996</v>
      </c>
      <c r="AC24" s="272">
        <f t="shared" ref="AC24:AC45" ca="1" si="25">ROUNDUP(T24/2080,3)</f>
        <v>44.555999999999997</v>
      </c>
      <c r="AD24" s="272">
        <f t="shared" ref="AD24:AD45" ca="1" si="26">ROUNDUP(U24/2080,3)</f>
        <v>45.891999999999996</v>
      </c>
    </row>
    <row r="25" spans="1:30" s="19" customFormat="1">
      <c r="A25" s="34" t="s">
        <v>48</v>
      </c>
      <c r="B25" s="47" t="s">
        <v>12</v>
      </c>
      <c r="C25" s="4">
        <v>465</v>
      </c>
      <c r="D25" s="34" t="s">
        <v>49</v>
      </c>
      <c r="E25" s="47">
        <v>10</v>
      </c>
      <c r="F25" s="47" t="s">
        <v>13</v>
      </c>
      <c r="G25" s="306" t="s">
        <v>43</v>
      </c>
      <c r="H25" s="178">
        <f t="shared" ca="1" si="16"/>
        <v>87355.056789256676</v>
      </c>
      <c r="I25" s="178">
        <f t="shared" ca="1" si="17"/>
        <v>89975.708492934398</v>
      </c>
      <c r="J25" s="178">
        <f t="shared" ca="1" si="18"/>
        <v>92674.979747722435</v>
      </c>
      <c r="K25" s="178">
        <f t="shared" ca="1" si="19"/>
        <v>95455.229140154101</v>
      </c>
      <c r="L25"/>
      <c r="M25"/>
      <c r="N25" s="337" t="s">
        <v>611</v>
      </c>
      <c r="O25" s="337" t="str">
        <f t="shared" ref="O25:O45" si="27">A25</f>
        <v>03600C</v>
      </c>
      <c r="P25" s="339" t="str">
        <f t="shared" ref="P25:P45" si="28">D25</f>
        <v xml:space="preserve">District Street Supervisor I  </v>
      </c>
      <c r="Q25" s="344" t="str">
        <f t="shared" ref="Q25:Q45" si="29">G25</f>
        <v>E40</v>
      </c>
      <c r="R25" s="345" cm="1">
        <f t="array" aca="1" ref="R25" ca="1">IF($N25="Y",VLOOKUP($O25,INDIRECT($O$2),R$5,0)*INDIRECT($N$1),VLOOKUP($O25,INDIRECT($O$2),R$5,0))</f>
        <v>87355.056789256676</v>
      </c>
      <c r="S25" s="345" cm="1">
        <f t="array" aca="1" ref="S25" ca="1">IF($N25="Y",VLOOKUP($O25,INDIRECT($O$2),S$5,0)*INDIRECT($N$1),VLOOKUP($O25,INDIRECT($O$2),S$5,0))</f>
        <v>89975.708492934398</v>
      </c>
      <c r="T25" s="345" cm="1">
        <f t="array" aca="1" ref="T25" ca="1">IF($N25="Y",VLOOKUP($O25,INDIRECT($O$2),T$5,0)*INDIRECT($N$1),VLOOKUP($O25,INDIRECT($O$2),T$5,0))</f>
        <v>92674.979747722435</v>
      </c>
      <c r="U25" s="345" cm="1">
        <f t="array" aca="1" ref="U25" ca="1">IF($N25="Y",VLOOKUP($O25,INDIRECT($O$2),U$5,0)*INDIRECT($N$1),VLOOKUP($O25,INDIRECT($O$2),U$5,0))</f>
        <v>95455.229140154101</v>
      </c>
      <c r="W25" s="213" t="str">
        <f t="shared" si="20"/>
        <v>Y</v>
      </c>
      <c r="X25" s="362" t="str">
        <f t="shared" si="21"/>
        <v>03600C</v>
      </c>
      <c r="Y25" s="213" t="str">
        <f t="shared" si="22"/>
        <v xml:space="preserve">District Street Supervisor I  </v>
      </c>
      <c r="Z25" s="285" t="str">
        <f t="shared" si="15"/>
        <v>E40</v>
      </c>
      <c r="AA25" s="272">
        <f t="shared" ca="1" si="23"/>
        <v>41.997999999999998</v>
      </c>
      <c r="AB25" s="272">
        <f t="shared" ca="1" si="24"/>
        <v>43.257999999999996</v>
      </c>
      <c r="AC25" s="272">
        <f t="shared" ca="1" si="25"/>
        <v>44.555999999999997</v>
      </c>
      <c r="AD25" s="272">
        <f t="shared" ca="1" si="26"/>
        <v>45.891999999999996</v>
      </c>
    </row>
    <row r="26" spans="1:30">
      <c r="A26" s="34" t="s">
        <v>437</v>
      </c>
      <c r="B26" s="47" t="s">
        <v>12</v>
      </c>
      <c r="C26" s="4">
        <v>493</v>
      </c>
      <c r="D26" s="34" t="s">
        <v>526</v>
      </c>
      <c r="E26" s="47">
        <v>10</v>
      </c>
      <c r="F26" s="47" t="s">
        <v>13</v>
      </c>
      <c r="G26" s="306" t="s">
        <v>43</v>
      </c>
      <c r="H26" s="178">
        <f t="shared" ca="1" si="16"/>
        <v>87355.056789256676</v>
      </c>
      <c r="I26" s="178">
        <f t="shared" ca="1" si="17"/>
        <v>89975.708492934398</v>
      </c>
      <c r="J26" s="178">
        <f t="shared" ca="1" si="18"/>
        <v>92674.979747722435</v>
      </c>
      <c r="K26" s="178">
        <f t="shared" ca="1" si="19"/>
        <v>95455.229140154101</v>
      </c>
      <c r="N26" s="337" t="s">
        <v>611</v>
      </c>
      <c r="O26" s="337" t="str">
        <f t="shared" si="27"/>
        <v>03625C</v>
      </c>
      <c r="P26" s="339" t="str">
        <f t="shared" si="28"/>
        <v>District Supervisor Inspection Housing</v>
      </c>
      <c r="Q26" s="344" t="str">
        <f t="shared" si="29"/>
        <v>E40</v>
      </c>
      <c r="R26" s="345" cm="1">
        <f t="array" aca="1" ref="R26" ca="1">IF($N26="Y",VLOOKUP($O26,INDIRECT($O$2),R$5,0)*INDIRECT($N$1),VLOOKUP($O26,INDIRECT($O$2),R$5,0))</f>
        <v>87355.056789256676</v>
      </c>
      <c r="S26" s="345" cm="1">
        <f t="array" aca="1" ref="S26" ca="1">IF($N26="Y",VLOOKUP($O26,INDIRECT($O$2),S$5,0)*INDIRECT($N$1),VLOOKUP($O26,INDIRECT($O$2),S$5,0))</f>
        <v>89975.708492934398</v>
      </c>
      <c r="T26" s="345" cm="1">
        <f t="array" aca="1" ref="T26" ca="1">IF($N26="Y",VLOOKUP($O26,INDIRECT($O$2),T$5,0)*INDIRECT($N$1),VLOOKUP($O26,INDIRECT($O$2),T$5,0))</f>
        <v>92674.979747722435</v>
      </c>
      <c r="U26" s="345" cm="1">
        <f t="array" aca="1" ref="U26" ca="1">IF($N26="Y",VLOOKUP($O26,INDIRECT($O$2),U$5,0)*INDIRECT($N$1),VLOOKUP($O26,INDIRECT($O$2),U$5,0))</f>
        <v>95455.229140154101</v>
      </c>
      <c r="W26" s="213" t="str">
        <f t="shared" si="20"/>
        <v>Y</v>
      </c>
      <c r="X26" s="362" t="str">
        <f t="shared" si="21"/>
        <v>03625C</v>
      </c>
      <c r="Y26" s="213" t="str">
        <f t="shared" si="22"/>
        <v>District Supervisor Inspection Housing</v>
      </c>
      <c r="Z26" s="285" t="str">
        <f t="shared" si="15"/>
        <v>E40</v>
      </c>
      <c r="AA26" s="272">
        <f t="shared" ca="1" si="23"/>
        <v>41.997999999999998</v>
      </c>
      <c r="AB26" s="272">
        <f t="shared" ca="1" si="24"/>
        <v>43.257999999999996</v>
      </c>
      <c r="AC26" s="272">
        <f t="shared" ca="1" si="25"/>
        <v>44.555999999999997</v>
      </c>
      <c r="AD26" s="272">
        <f t="shared" ca="1" si="26"/>
        <v>45.891999999999996</v>
      </c>
    </row>
    <row r="27" spans="1:30">
      <c r="A27" s="34" t="s">
        <v>50</v>
      </c>
      <c r="B27" s="47" t="s">
        <v>12</v>
      </c>
      <c r="C27" s="4">
        <v>468</v>
      </c>
      <c r="D27" s="34" t="s">
        <v>51</v>
      </c>
      <c r="E27" s="47">
        <v>10</v>
      </c>
      <c r="F27" s="47" t="s">
        <v>13</v>
      </c>
      <c r="G27" s="306" t="s">
        <v>43</v>
      </c>
      <c r="H27" s="178">
        <f t="shared" ca="1" si="16"/>
        <v>87355.056789256676</v>
      </c>
      <c r="I27" s="178">
        <f t="shared" ca="1" si="17"/>
        <v>89975.708492934398</v>
      </c>
      <c r="J27" s="178">
        <f t="shared" ca="1" si="18"/>
        <v>92674.979747722435</v>
      </c>
      <c r="K27" s="178">
        <f t="shared" ca="1" si="19"/>
        <v>95455.229140154101</v>
      </c>
      <c r="N27" s="337" t="s">
        <v>611</v>
      </c>
      <c r="O27" s="337" t="str">
        <f t="shared" si="27"/>
        <v>03626C</v>
      </c>
      <c r="P27" s="339" t="str">
        <f t="shared" si="28"/>
        <v>District Supervisor Licenses &amp; Consumer Services</v>
      </c>
      <c r="Q27" s="344" t="str">
        <f t="shared" si="29"/>
        <v>E40</v>
      </c>
      <c r="R27" s="345" cm="1">
        <f t="array" aca="1" ref="R27" ca="1">IF($N27="Y",VLOOKUP($O27,INDIRECT($O$2),R$5,0)*INDIRECT($N$1),VLOOKUP($O27,INDIRECT($O$2),R$5,0))</f>
        <v>87355.056789256676</v>
      </c>
      <c r="S27" s="345" cm="1">
        <f t="array" aca="1" ref="S27" ca="1">IF($N27="Y",VLOOKUP($O27,INDIRECT($O$2),S$5,0)*INDIRECT($N$1),VLOOKUP($O27,INDIRECT($O$2),S$5,0))</f>
        <v>89975.708492934398</v>
      </c>
      <c r="T27" s="345" cm="1">
        <f t="array" aca="1" ref="T27" ca="1">IF($N27="Y",VLOOKUP($O27,INDIRECT($O$2),T$5,0)*INDIRECT($N$1),VLOOKUP($O27,INDIRECT($O$2),T$5,0))</f>
        <v>92674.979747722435</v>
      </c>
      <c r="U27" s="345" cm="1">
        <f t="array" aca="1" ref="U27" ca="1">IF($N27="Y",VLOOKUP($O27,INDIRECT($O$2),U$5,0)*INDIRECT($N$1),VLOOKUP($O27,INDIRECT($O$2),U$5,0))</f>
        <v>95455.229140154101</v>
      </c>
      <c r="W27" s="213" t="str">
        <f t="shared" si="20"/>
        <v>Y</v>
      </c>
      <c r="X27" s="362" t="str">
        <f t="shared" si="21"/>
        <v>03626C</v>
      </c>
      <c r="Y27" s="213" t="str">
        <f t="shared" si="22"/>
        <v>District Supervisor Licenses &amp; Consumer Services</v>
      </c>
      <c r="Z27" s="285" t="str">
        <f t="shared" si="15"/>
        <v>E40</v>
      </c>
      <c r="AA27" s="272">
        <f t="shared" ca="1" si="23"/>
        <v>41.997999999999998</v>
      </c>
      <c r="AB27" s="272">
        <f t="shared" ca="1" si="24"/>
        <v>43.257999999999996</v>
      </c>
      <c r="AC27" s="272">
        <f t="shared" ca="1" si="25"/>
        <v>44.555999999999997</v>
      </c>
      <c r="AD27" s="272">
        <f t="shared" ca="1" si="26"/>
        <v>45.891999999999996</v>
      </c>
    </row>
    <row r="28" spans="1:30">
      <c r="A28" s="34" t="s">
        <v>52</v>
      </c>
      <c r="B28" s="47" t="s">
        <v>12</v>
      </c>
      <c r="C28" s="4">
        <v>460</v>
      </c>
      <c r="D28" s="34" t="s">
        <v>53</v>
      </c>
      <c r="E28" s="47">
        <v>10</v>
      </c>
      <c r="F28" s="47" t="s">
        <v>13</v>
      </c>
      <c r="G28" s="306" t="s">
        <v>43</v>
      </c>
      <c r="H28" s="178">
        <f t="shared" ca="1" si="16"/>
        <v>87355.056789256676</v>
      </c>
      <c r="I28" s="178">
        <f t="shared" ca="1" si="17"/>
        <v>89975.708492934398</v>
      </c>
      <c r="J28" s="178">
        <f t="shared" ca="1" si="18"/>
        <v>92674.979747722435</v>
      </c>
      <c r="K28" s="178">
        <f t="shared" ca="1" si="19"/>
        <v>95455.229140154101</v>
      </c>
      <c r="N28" s="337" t="s">
        <v>611</v>
      </c>
      <c r="O28" s="337" t="str">
        <f t="shared" si="27"/>
        <v>04471C</v>
      </c>
      <c r="P28" s="339" t="str">
        <f t="shared" si="28"/>
        <v>Fleet Services Equipment Supervisor</v>
      </c>
      <c r="Q28" s="344" t="str">
        <f t="shared" si="29"/>
        <v>E40</v>
      </c>
      <c r="R28" s="345" cm="1">
        <f t="array" aca="1" ref="R28" ca="1">IF($N28="Y",VLOOKUP($O28,INDIRECT($O$2),R$5,0)*INDIRECT($N$1),VLOOKUP($O28,INDIRECT($O$2),R$5,0))</f>
        <v>87355.056789256676</v>
      </c>
      <c r="S28" s="345" cm="1">
        <f t="array" aca="1" ref="S28" ca="1">IF($N28="Y",VLOOKUP($O28,INDIRECT($O$2),S$5,0)*INDIRECT($N$1),VLOOKUP($O28,INDIRECT($O$2),S$5,0))</f>
        <v>89975.708492934398</v>
      </c>
      <c r="T28" s="345" cm="1">
        <f t="array" aca="1" ref="T28" ca="1">IF($N28="Y",VLOOKUP($O28,INDIRECT($O$2),T$5,0)*INDIRECT($N$1),VLOOKUP($O28,INDIRECT($O$2),T$5,0))</f>
        <v>92674.979747722435</v>
      </c>
      <c r="U28" s="345" cm="1">
        <f t="array" aca="1" ref="U28" ca="1">IF($N28="Y",VLOOKUP($O28,INDIRECT($O$2),U$5,0)*INDIRECT($N$1),VLOOKUP($O28,INDIRECT($O$2),U$5,0))</f>
        <v>95455.229140154101</v>
      </c>
      <c r="W28" s="213" t="str">
        <f t="shared" si="20"/>
        <v>Y</v>
      </c>
      <c r="X28" s="362" t="str">
        <f t="shared" si="21"/>
        <v>04471C</v>
      </c>
      <c r="Y28" s="213" t="str">
        <f t="shared" si="22"/>
        <v>Fleet Services Equipment Supervisor</v>
      </c>
      <c r="Z28" s="285" t="str">
        <f t="shared" si="15"/>
        <v>E40</v>
      </c>
      <c r="AA28" s="272">
        <f t="shared" ca="1" si="23"/>
        <v>41.997999999999998</v>
      </c>
      <c r="AB28" s="272">
        <f t="shared" ca="1" si="24"/>
        <v>43.257999999999996</v>
      </c>
      <c r="AC28" s="272">
        <f t="shared" ca="1" si="25"/>
        <v>44.555999999999997</v>
      </c>
      <c r="AD28" s="272">
        <f t="shared" ca="1" si="26"/>
        <v>45.891999999999996</v>
      </c>
    </row>
    <row r="29" spans="1:30">
      <c r="A29" s="3" t="s">
        <v>56</v>
      </c>
      <c r="B29" s="47" t="s">
        <v>12</v>
      </c>
      <c r="C29" s="4">
        <v>488</v>
      </c>
      <c r="D29" s="35" t="s">
        <v>57</v>
      </c>
      <c r="E29" s="47">
        <v>10</v>
      </c>
      <c r="F29" s="47" t="s">
        <v>13</v>
      </c>
      <c r="G29" s="306" t="s">
        <v>43</v>
      </c>
      <c r="H29" s="178">
        <f t="shared" ca="1" si="16"/>
        <v>87355.056789256676</v>
      </c>
      <c r="I29" s="178">
        <f t="shared" ca="1" si="17"/>
        <v>89975.708492934398</v>
      </c>
      <c r="J29" s="178">
        <f t="shared" ca="1" si="18"/>
        <v>92674.979747722435</v>
      </c>
      <c r="K29" s="178">
        <f t="shared" ca="1" si="19"/>
        <v>95455.229140154101</v>
      </c>
      <c r="N29" s="337" t="s">
        <v>611</v>
      </c>
      <c r="O29" s="337" t="str">
        <f t="shared" si="27"/>
        <v>06803C</v>
      </c>
      <c r="P29" s="339" t="str">
        <f t="shared" si="28"/>
        <v xml:space="preserve">Manager Inventory Control </v>
      </c>
      <c r="Q29" s="344" t="str">
        <f t="shared" si="29"/>
        <v>E40</v>
      </c>
      <c r="R29" s="345" cm="1">
        <f t="array" aca="1" ref="R29" ca="1">IF($N29="Y",VLOOKUP($O29,INDIRECT($O$2),R$5,0)*INDIRECT($N$1),VLOOKUP($O29,INDIRECT($O$2),R$5,0))</f>
        <v>87355.056789256676</v>
      </c>
      <c r="S29" s="345" cm="1">
        <f t="array" aca="1" ref="S29" ca="1">IF($N29="Y",VLOOKUP($O29,INDIRECT($O$2),S$5,0)*INDIRECT($N$1),VLOOKUP($O29,INDIRECT($O$2),S$5,0))</f>
        <v>89975.708492934398</v>
      </c>
      <c r="T29" s="345" cm="1">
        <f t="array" aca="1" ref="T29" ca="1">IF($N29="Y",VLOOKUP($O29,INDIRECT($O$2),T$5,0)*INDIRECT($N$1),VLOOKUP($O29,INDIRECT($O$2),T$5,0))</f>
        <v>92674.979747722435</v>
      </c>
      <c r="U29" s="345" cm="1">
        <f t="array" aca="1" ref="U29" ca="1">IF($N29="Y",VLOOKUP($O29,INDIRECT($O$2),U$5,0)*INDIRECT($N$1),VLOOKUP($O29,INDIRECT($O$2),U$5,0))</f>
        <v>95455.229140154101</v>
      </c>
      <c r="W29" s="213" t="str">
        <f t="shared" si="20"/>
        <v>Y</v>
      </c>
      <c r="X29" s="362" t="str">
        <f t="shared" si="21"/>
        <v>06803C</v>
      </c>
      <c r="Y29" s="213" t="str">
        <f t="shared" si="22"/>
        <v xml:space="preserve">Manager Inventory Control </v>
      </c>
      <c r="Z29" s="285" t="str">
        <f t="shared" si="15"/>
        <v>E40</v>
      </c>
      <c r="AA29" s="272">
        <f t="shared" ca="1" si="23"/>
        <v>41.997999999999998</v>
      </c>
      <c r="AB29" s="272">
        <f t="shared" ca="1" si="24"/>
        <v>43.257999999999996</v>
      </c>
      <c r="AC29" s="272">
        <f t="shared" ca="1" si="25"/>
        <v>44.555999999999997</v>
      </c>
      <c r="AD29" s="272">
        <f t="shared" ca="1" si="26"/>
        <v>45.891999999999996</v>
      </c>
    </row>
    <row r="30" spans="1:30">
      <c r="A30" s="34" t="s">
        <v>394</v>
      </c>
      <c r="B30" s="47" t="s">
        <v>12</v>
      </c>
      <c r="C30" s="4">
        <v>475</v>
      </c>
      <c r="D30" s="34" t="s">
        <v>522</v>
      </c>
      <c r="E30" s="47">
        <v>10</v>
      </c>
      <c r="F30" s="47" t="s">
        <v>13</v>
      </c>
      <c r="G30" s="306" t="s">
        <v>43</v>
      </c>
      <c r="H30" s="178">
        <f t="shared" ca="1" si="16"/>
        <v>87355.056789256676</v>
      </c>
      <c r="I30" s="178">
        <f t="shared" ca="1" si="17"/>
        <v>89975.708492934398</v>
      </c>
      <c r="J30" s="178">
        <f t="shared" ca="1" si="18"/>
        <v>92674.979747722435</v>
      </c>
      <c r="K30" s="178">
        <f t="shared" ca="1" si="19"/>
        <v>95455.229140154101</v>
      </c>
      <c r="N30" s="337" t="s">
        <v>611</v>
      </c>
      <c r="O30" s="337" t="str">
        <f t="shared" si="27"/>
        <v>06850C</v>
      </c>
      <c r="P30" s="339" t="str">
        <f t="shared" si="28"/>
        <v>Manager Parking Ramps Lots</v>
      </c>
      <c r="Q30" s="344" t="str">
        <f t="shared" si="29"/>
        <v>E40</v>
      </c>
      <c r="R30" s="345" cm="1">
        <f t="array" aca="1" ref="R30" ca="1">IF($N30="Y",VLOOKUP($O30,INDIRECT($O$2),R$5,0)*INDIRECT($N$1),VLOOKUP($O30,INDIRECT($O$2),R$5,0))</f>
        <v>87355.056789256676</v>
      </c>
      <c r="S30" s="345" cm="1">
        <f t="array" aca="1" ref="S30" ca="1">IF($N30="Y",VLOOKUP($O30,INDIRECT($O$2),S$5,0)*INDIRECT($N$1),VLOOKUP($O30,INDIRECT($O$2),S$5,0))</f>
        <v>89975.708492934398</v>
      </c>
      <c r="T30" s="345" cm="1">
        <f t="array" aca="1" ref="T30" ca="1">IF($N30="Y",VLOOKUP($O30,INDIRECT($O$2),T$5,0)*INDIRECT($N$1),VLOOKUP($O30,INDIRECT($O$2),T$5,0))</f>
        <v>92674.979747722435</v>
      </c>
      <c r="U30" s="345" cm="1">
        <f t="array" aca="1" ref="U30" ca="1">IF($N30="Y",VLOOKUP($O30,INDIRECT($O$2),U$5,0)*INDIRECT($N$1),VLOOKUP($O30,INDIRECT($O$2),U$5,0))</f>
        <v>95455.229140154101</v>
      </c>
      <c r="W30" s="213" t="str">
        <f t="shared" si="20"/>
        <v>Y</v>
      </c>
      <c r="X30" s="362" t="str">
        <f t="shared" si="21"/>
        <v>06850C</v>
      </c>
      <c r="Y30" s="213" t="str">
        <f t="shared" si="22"/>
        <v>Manager Parking Ramps Lots</v>
      </c>
      <c r="Z30" s="285" t="str">
        <f t="shared" si="15"/>
        <v>E40</v>
      </c>
      <c r="AA30" s="272">
        <f t="shared" ca="1" si="23"/>
        <v>41.997999999999998</v>
      </c>
      <c r="AB30" s="272">
        <f t="shared" ca="1" si="24"/>
        <v>43.257999999999996</v>
      </c>
      <c r="AC30" s="272">
        <f t="shared" ca="1" si="25"/>
        <v>44.555999999999997</v>
      </c>
      <c r="AD30" s="272">
        <f t="shared" ca="1" si="26"/>
        <v>45.891999999999996</v>
      </c>
    </row>
    <row r="31" spans="1:30">
      <c r="A31" s="34" t="s">
        <v>58</v>
      </c>
      <c r="B31" s="47" t="s">
        <v>12</v>
      </c>
      <c r="C31" s="4">
        <v>455</v>
      </c>
      <c r="D31" s="34" t="s">
        <v>59</v>
      </c>
      <c r="E31" s="47">
        <v>10</v>
      </c>
      <c r="F31" s="47" t="s">
        <v>13</v>
      </c>
      <c r="G31" s="306" t="s">
        <v>43</v>
      </c>
      <c r="H31" s="178">
        <f t="shared" ca="1" si="16"/>
        <v>87355.056789256676</v>
      </c>
      <c r="I31" s="178">
        <f t="shared" ca="1" si="17"/>
        <v>89975.708492934398</v>
      </c>
      <c r="J31" s="178">
        <f t="shared" ca="1" si="18"/>
        <v>92674.979747722435</v>
      </c>
      <c r="K31" s="178">
        <f t="shared" ca="1" si="19"/>
        <v>95455.229140154101</v>
      </c>
      <c r="N31" s="337" t="s">
        <v>611</v>
      </c>
      <c r="O31" s="337" t="str">
        <f t="shared" si="27"/>
        <v>09281C</v>
      </c>
      <c r="P31" s="339" t="str">
        <f t="shared" si="28"/>
        <v>Solid Waste and Recycling Equipment Supervisor</v>
      </c>
      <c r="Q31" s="344" t="str">
        <f t="shared" si="29"/>
        <v>E40</v>
      </c>
      <c r="R31" s="345" cm="1">
        <f t="array" aca="1" ref="R31" ca="1">IF($N31="Y",VLOOKUP($O31,INDIRECT($O$2),R$5,0)*INDIRECT($N$1),VLOOKUP($O31,INDIRECT($O$2),R$5,0))</f>
        <v>87355.056789256676</v>
      </c>
      <c r="S31" s="345" cm="1">
        <f t="array" aca="1" ref="S31" ca="1">IF($N31="Y",VLOOKUP($O31,INDIRECT($O$2),S$5,0)*INDIRECT($N$1),VLOOKUP($O31,INDIRECT($O$2),S$5,0))</f>
        <v>89975.708492934398</v>
      </c>
      <c r="T31" s="345" cm="1">
        <f t="array" aca="1" ref="T31" ca="1">IF($N31="Y",VLOOKUP($O31,INDIRECT($O$2),T$5,0)*INDIRECT($N$1),VLOOKUP($O31,INDIRECT($O$2),T$5,0))</f>
        <v>92674.979747722435</v>
      </c>
      <c r="U31" s="345" cm="1">
        <f t="array" aca="1" ref="U31" ca="1">IF($N31="Y",VLOOKUP($O31,INDIRECT($O$2),U$5,0)*INDIRECT($N$1),VLOOKUP($O31,INDIRECT($O$2),U$5,0))</f>
        <v>95455.229140154101</v>
      </c>
      <c r="W31" s="213" t="str">
        <f t="shared" si="20"/>
        <v>Y</v>
      </c>
      <c r="X31" s="362" t="str">
        <f t="shared" si="21"/>
        <v>09281C</v>
      </c>
      <c r="Y31" s="213" t="str">
        <f t="shared" si="22"/>
        <v>Solid Waste and Recycling Equipment Supervisor</v>
      </c>
      <c r="Z31" s="285" t="str">
        <f t="shared" si="15"/>
        <v>E40</v>
      </c>
      <c r="AA31" s="272">
        <f t="shared" ca="1" si="23"/>
        <v>41.997999999999998</v>
      </c>
      <c r="AB31" s="272">
        <f t="shared" ca="1" si="24"/>
        <v>43.257999999999996</v>
      </c>
      <c r="AC31" s="272">
        <f t="shared" ca="1" si="25"/>
        <v>44.555999999999997</v>
      </c>
      <c r="AD31" s="272">
        <f t="shared" ca="1" si="26"/>
        <v>45.891999999999996</v>
      </c>
    </row>
    <row r="32" spans="1:30">
      <c r="A32" s="34" t="s">
        <v>60</v>
      </c>
      <c r="B32" s="47" t="s">
        <v>12</v>
      </c>
      <c r="C32" s="4">
        <v>460</v>
      </c>
      <c r="D32" s="34" t="s">
        <v>61</v>
      </c>
      <c r="E32" s="47">
        <v>10</v>
      </c>
      <c r="F32" s="47" t="s">
        <v>13</v>
      </c>
      <c r="G32" s="306" t="s">
        <v>43</v>
      </c>
      <c r="H32" s="178">
        <f t="shared" ca="1" si="16"/>
        <v>87355.056789256676</v>
      </c>
      <c r="I32" s="178">
        <f t="shared" ca="1" si="17"/>
        <v>89975.708492934398</v>
      </c>
      <c r="J32" s="178">
        <f t="shared" ca="1" si="18"/>
        <v>92674.979747722435</v>
      </c>
      <c r="K32" s="178">
        <f t="shared" ca="1" si="19"/>
        <v>95455.229140154101</v>
      </c>
      <c r="N32" s="337" t="s">
        <v>611</v>
      </c>
      <c r="O32" s="337" t="str">
        <f t="shared" si="27"/>
        <v>09845C</v>
      </c>
      <c r="P32" s="339" t="str">
        <f t="shared" si="28"/>
        <v>Supervisor Building Services</v>
      </c>
      <c r="Q32" s="344" t="str">
        <f t="shared" si="29"/>
        <v>E40</v>
      </c>
      <c r="R32" s="345" cm="1">
        <f t="array" aca="1" ref="R32" ca="1">IF($N32="Y",VLOOKUP($O32,INDIRECT($O$2),R$5,0)*INDIRECT($N$1),VLOOKUP($O32,INDIRECT($O$2),R$5,0))</f>
        <v>87355.056789256676</v>
      </c>
      <c r="S32" s="345" cm="1">
        <f t="array" aca="1" ref="S32" ca="1">IF($N32="Y",VLOOKUP($O32,INDIRECT($O$2),S$5,0)*INDIRECT($N$1),VLOOKUP($O32,INDIRECT($O$2),S$5,0))</f>
        <v>89975.708492934398</v>
      </c>
      <c r="T32" s="345" cm="1">
        <f t="array" aca="1" ref="T32" ca="1">IF($N32="Y",VLOOKUP($O32,INDIRECT($O$2),T$5,0)*INDIRECT($N$1),VLOOKUP($O32,INDIRECT($O$2),T$5,0))</f>
        <v>92674.979747722435</v>
      </c>
      <c r="U32" s="345" cm="1">
        <f t="array" aca="1" ref="U32" ca="1">IF($N32="Y",VLOOKUP($O32,INDIRECT($O$2),U$5,0)*INDIRECT($N$1),VLOOKUP($O32,INDIRECT($O$2),U$5,0))</f>
        <v>95455.229140154101</v>
      </c>
      <c r="W32" s="213" t="str">
        <f t="shared" si="20"/>
        <v>Y</v>
      </c>
      <c r="X32" s="362" t="str">
        <f t="shared" si="21"/>
        <v>09845C</v>
      </c>
      <c r="Y32" s="213" t="str">
        <f t="shared" si="22"/>
        <v>Supervisor Building Services</v>
      </c>
      <c r="Z32" s="285" t="str">
        <f t="shared" si="15"/>
        <v>E40</v>
      </c>
      <c r="AA32" s="272">
        <f t="shared" ca="1" si="23"/>
        <v>41.997999999999998</v>
      </c>
      <c r="AB32" s="272">
        <f t="shared" ca="1" si="24"/>
        <v>43.257999999999996</v>
      </c>
      <c r="AC32" s="272">
        <f t="shared" ca="1" si="25"/>
        <v>44.555999999999997</v>
      </c>
      <c r="AD32" s="272">
        <f t="shared" ca="1" si="26"/>
        <v>45.891999999999996</v>
      </c>
    </row>
    <row r="33" spans="1:30">
      <c r="A33" s="3" t="s">
        <v>62</v>
      </c>
      <c r="B33" s="47" t="s">
        <v>12</v>
      </c>
      <c r="C33" s="4">
        <v>453</v>
      </c>
      <c r="D33" s="35" t="s">
        <v>63</v>
      </c>
      <c r="E33" s="47">
        <v>10</v>
      </c>
      <c r="F33" s="47" t="s">
        <v>13</v>
      </c>
      <c r="G33" s="306" t="s">
        <v>43</v>
      </c>
      <c r="H33" s="178">
        <f t="shared" ca="1" si="16"/>
        <v>87355.056789256676</v>
      </c>
      <c r="I33" s="178">
        <f t="shared" ca="1" si="17"/>
        <v>89975.708492934398</v>
      </c>
      <c r="J33" s="178">
        <f t="shared" ca="1" si="18"/>
        <v>92674.979747722435</v>
      </c>
      <c r="K33" s="178">
        <f t="shared" ca="1" si="19"/>
        <v>95455.229140154101</v>
      </c>
      <c r="N33" s="337" t="s">
        <v>611</v>
      </c>
      <c r="O33" s="337" t="str">
        <f t="shared" si="27"/>
        <v>09921C</v>
      </c>
      <c r="P33" s="339" t="str">
        <f t="shared" si="28"/>
        <v>Supervisor Construction Projects and Maintenance Convention Center</v>
      </c>
      <c r="Q33" s="344" t="str">
        <f t="shared" si="29"/>
        <v>E40</v>
      </c>
      <c r="R33" s="345" cm="1">
        <f t="array" aca="1" ref="R33" ca="1">IF($N33="Y",VLOOKUP($O33,INDIRECT($O$2),R$5,0)*INDIRECT($N$1),VLOOKUP($O33,INDIRECT($O$2),R$5,0))</f>
        <v>87355.056789256676</v>
      </c>
      <c r="S33" s="345" cm="1">
        <f t="array" aca="1" ref="S33" ca="1">IF($N33="Y",VLOOKUP($O33,INDIRECT($O$2),S$5,0)*INDIRECT($N$1),VLOOKUP($O33,INDIRECT($O$2),S$5,0))</f>
        <v>89975.708492934398</v>
      </c>
      <c r="T33" s="345" cm="1">
        <f t="array" aca="1" ref="T33" ca="1">IF($N33="Y",VLOOKUP($O33,INDIRECT($O$2),T$5,0)*INDIRECT($N$1),VLOOKUP($O33,INDIRECT($O$2),T$5,0))</f>
        <v>92674.979747722435</v>
      </c>
      <c r="U33" s="345" cm="1">
        <f t="array" aca="1" ref="U33" ca="1">IF($N33="Y",VLOOKUP($O33,INDIRECT($O$2),U$5,0)*INDIRECT($N$1),VLOOKUP($O33,INDIRECT($O$2),U$5,0))</f>
        <v>95455.229140154101</v>
      </c>
      <c r="W33" s="213" t="str">
        <f t="shared" si="20"/>
        <v>Y</v>
      </c>
      <c r="X33" s="362" t="str">
        <f t="shared" si="21"/>
        <v>09921C</v>
      </c>
      <c r="Y33" s="213" t="str">
        <f t="shared" si="22"/>
        <v>Supervisor Construction Projects and Maintenance Convention Center</v>
      </c>
      <c r="Z33" s="285" t="str">
        <f t="shared" si="15"/>
        <v>E40</v>
      </c>
      <c r="AA33" s="272">
        <f t="shared" ca="1" si="23"/>
        <v>41.997999999999998</v>
      </c>
      <c r="AB33" s="272">
        <f t="shared" ca="1" si="24"/>
        <v>43.257999999999996</v>
      </c>
      <c r="AC33" s="272">
        <f t="shared" ca="1" si="25"/>
        <v>44.555999999999997</v>
      </c>
      <c r="AD33" s="272">
        <f t="shared" ca="1" si="26"/>
        <v>45.891999999999996</v>
      </c>
    </row>
    <row r="34" spans="1:30">
      <c r="A34" s="34" t="s">
        <v>64</v>
      </c>
      <c r="B34" s="47" t="s">
        <v>12</v>
      </c>
      <c r="C34" s="4">
        <v>490</v>
      </c>
      <c r="D34" s="34" t="s">
        <v>65</v>
      </c>
      <c r="E34" s="47">
        <v>10</v>
      </c>
      <c r="F34" s="47" t="s">
        <v>13</v>
      </c>
      <c r="G34" s="306" t="s">
        <v>43</v>
      </c>
      <c r="H34" s="178">
        <f t="shared" ca="1" si="16"/>
        <v>87355.056789256676</v>
      </c>
      <c r="I34" s="178">
        <f t="shared" ca="1" si="17"/>
        <v>89975.708492934398</v>
      </c>
      <c r="J34" s="178">
        <f t="shared" ca="1" si="18"/>
        <v>92674.979747722435</v>
      </c>
      <c r="K34" s="178">
        <f t="shared" ca="1" si="19"/>
        <v>95455.229140154101</v>
      </c>
      <c r="N34" s="337" t="s">
        <v>611</v>
      </c>
      <c r="O34" s="337" t="str">
        <f t="shared" si="27"/>
        <v>09985C</v>
      </c>
      <c r="P34" s="339" t="str">
        <f t="shared" si="28"/>
        <v xml:space="preserve">Supervisor Environmental </v>
      </c>
      <c r="Q34" s="344" t="str">
        <f t="shared" si="29"/>
        <v>E40</v>
      </c>
      <c r="R34" s="345" cm="1">
        <f t="array" aca="1" ref="R34" ca="1">IF($N34="Y",VLOOKUP($O34,INDIRECT($O$2),R$5,0)*INDIRECT($N$1),VLOOKUP($O34,INDIRECT($O$2),R$5,0))</f>
        <v>87355.056789256676</v>
      </c>
      <c r="S34" s="345" cm="1">
        <f t="array" aca="1" ref="S34" ca="1">IF($N34="Y",VLOOKUP($O34,INDIRECT($O$2),S$5,0)*INDIRECT($N$1),VLOOKUP($O34,INDIRECT($O$2),S$5,0))</f>
        <v>89975.708492934398</v>
      </c>
      <c r="T34" s="345" cm="1">
        <f t="array" aca="1" ref="T34" ca="1">IF($N34="Y",VLOOKUP($O34,INDIRECT($O$2),T$5,0)*INDIRECT($N$1),VLOOKUP($O34,INDIRECT($O$2),T$5,0))</f>
        <v>92674.979747722435</v>
      </c>
      <c r="U34" s="345" cm="1">
        <f t="array" aca="1" ref="U34" ca="1">IF($N34="Y",VLOOKUP($O34,INDIRECT($O$2),U$5,0)*INDIRECT($N$1),VLOOKUP($O34,INDIRECT($O$2),U$5,0))</f>
        <v>95455.229140154101</v>
      </c>
      <c r="W34" s="213" t="str">
        <f t="shared" si="20"/>
        <v>Y</v>
      </c>
      <c r="X34" s="362" t="str">
        <f t="shared" si="21"/>
        <v>09985C</v>
      </c>
      <c r="Y34" s="213" t="str">
        <f t="shared" si="22"/>
        <v xml:space="preserve">Supervisor Environmental </v>
      </c>
      <c r="Z34" s="285" t="str">
        <f t="shared" si="15"/>
        <v>E40</v>
      </c>
      <c r="AA34" s="272">
        <f t="shared" ca="1" si="23"/>
        <v>41.997999999999998</v>
      </c>
      <c r="AB34" s="272">
        <f t="shared" ca="1" si="24"/>
        <v>43.257999999999996</v>
      </c>
      <c r="AC34" s="272">
        <f t="shared" ca="1" si="25"/>
        <v>44.555999999999997</v>
      </c>
      <c r="AD34" s="272">
        <f t="shared" ca="1" si="26"/>
        <v>45.891999999999996</v>
      </c>
    </row>
    <row r="35" spans="1:30">
      <c r="A35" s="3" t="s">
        <v>66</v>
      </c>
      <c r="B35" s="47" t="s">
        <v>12</v>
      </c>
      <c r="C35" s="4">
        <v>455</v>
      </c>
      <c r="D35" s="35" t="s">
        <v>67</v>
      </c>
      <c r="E35" s="47">
        <v>10</v>
      </c>
      <c r="F35" s="47" t="s">
        <v>13</v>
      </c>
      <c r="G35" s="306" t="s">
        <v>43</v>
      </c>
      <c r="H35" s="178">
        <f t="shared" ca="1" si="16"/>
        <v>87355.056789256676</v>
      </c>
      <c r="I35" s="178">
        <f t="shared" ca="1" si="17"/>
        <v>89975.708492934398</v>
      </c>
      <c r="J35" s="178">
        <f t="shared" ca="1" si="18"/>
        <v>92674.979747722435</v>
      </c>
      <c r="K35" s="178">
        <f t="shared" ca="1" si="19"/>
        <v>95455.229140154101</v>
      </c>
      <c r="N35" s="337" t="s">
        <v>611</v>
      </c>
      <c r="O35" s="337" t="str">
        <f t="shared" si="27"/>
        <v>09992C</v>
      </c>
      <c r="P35" s="339" t="str">
        <f t="shared" si="28"/>
        <v>Supervisor Fire Inspection Services</v>
      </c>
      <c r="Q35" s="344" t="str">
        <f t="shared" si="29"/>
        <v>E40</v>
      </c>
      <c r="R35" s="345" cm="1">
        <f t="array" aca="1" ref="R35" ca="1">IF($N35="Y",VLOOKUP($O35,INDIRECT($O$2),R$5,0)*INDIRECT($N$1),VLOOKUP($O35,INDIRECT($O$2),R$5,0))</f>
        <v>87355.056789256676</v>
      </c>
      <c r="S35" s="345" cm="1">
        <f t="array" aca="1" ref="S35" ca="1">IF($N35="Y",VLOOKUP($O35,INDIRECT($O$2),S$5,0)*INDIRECT($N$1),VLOOKUP($O35,INDIRECT($O$2),S$5,0))</f>
        <v>89975.708492934398</v>
      </c>
      <c r="T35" s="345" cm="1">
        <f t="array" aca="1" ref="T35" ca="1">IF($N35="Y",VLOOKUP($O35,INDIRECT($O$2),T$5,0)*INDIRECT($N$1),VLOOKUP($O35,INDIRECT($O$2),T$5,0))</f>
        <v>92674.979747722435</v>
      </c>
      <c r="U35" s="345" cm="1">
        <f t="array" aca="1" ref="U35" ca="1">IF($N35="Y",VLOOKUP($O35,INDIRECT($O$2),U$5,0)*INDIRECT($N$1),VLOOKUP($O35,INDIRECT($O$2),U$5,0))</f>
        <v>95455.229140154101</v>
      </c>
      <c r="W35" s="213" t="str">
        <f t="shared" si="20"/>
        <v>Y</v>
      </c>
      <c r="X35" s="362" t="str">
        <f t="shared" si="21"/>
        <v>09992C</v>
      </c>
      <c r="Y35" s="213" t="str">
        <f t="shared" si="22"/>
        <v>Supervisor Fire Inspection Services</v>
      </c>
      <c r="Z35" s="285" t="str">
        <f t="shared" si="15"/>
        <v>E40</v>
      </c>
      <c r="AA35" s="272">
        <f t="shared" ca="1" si="23"/>
        <v>41.997999999999998</v>
      </c>
      <c r="AB35" s="272">
        <f t="shared" ca="1" si="24"/>
        <v>43.257999999999996</v>
      </c>
      <c r="AC35" s="272">
        <f t="shared" ca="1" si="25"/>
        <v>44.555999999999997</v>
      </c>
      <c r="AD35" s="272">
        <f t="shared" ca="1" si="26"/>
        <v>45.891999999999996</v>
      </c>
    </row>
    <row r="36" spans="1:30">
      <c r="A36" s="3" t="s">
        <v>224</v>
      </c>
      <c r="B36" s="47" t="s">
        <v>12</v>
      </c>
      <c r="C36" s="4">
        <v>478</v>
      </c>
      <c r="D36" s="35" t="s">
        <v>68</v>
      </c>
      <c r="E36" s="47">
        <v>10</v>
      </c>
      <c r="F36" s="47" t="s">
        <v>13</v>
      </c>
      <c r="G36" s="306" t="s">
        <v>43</v>
      </c>
      <c r="H36" s="178">
        <f t="shared" ca="1" si="16"/>
        <v>87355.056789256676</v>
      </c>
      <c r="I36" s="178">
        <f t="shared" ca="1" si="17"/>
        <v>89975.708492934398</v>
      </c>
      <c r="J36" s="178">
        <f t="shared" ca="1" si="18"/>
        <v>92674.979747722435</v>
      </c>
      <c r="K36" s="178">
        <f t="shared" ca="1" si="19"/>
        <v>95455.229140154101</v>
      </c>
      <c r="N36" s="337" t="s">
        <v>611</v>
      </c>
      <c r="O36" s="337" t="str">
        <f t="shared" si="27"/>
        <v>09991C</v>
      </c>
      <c r="P36" s="339" t="str">
        <f t="shared" si="28"/>
        <v>Supervisor Field Operations Food Lodging and Pools</v>
      </c>
      <c r="Q36" s="344" t="str">
        <f t="shared" si="29"/>
        <v>E40</v>
      </c>
      <c r="R36" s="345" cm="1">
        <f t="array" aca="1" ref="R36" ca="1">IF($N36="Y",VLOOKUP($O36,INDIRECT($O$2),R$5,0)*INDIRECT($N$1),VLOOKUP($O36,INDIRECT($O$2),R$5,0))</f>
        <v>87355.056789256676</v>
      </c>
      <c r="S36" s="345" cm="1">
        <f t="array" aca="1" ref="S36" ca="1">IF($N36="Y",VLOOKUP($O36,INDIRECT($O$2),S$5,0)*INDIRECT($N$1),VLOOKUP($O36,INDIRECT($O$2),S$5,0))</f>
        <v>89975.708492934398</v>
      </c>
      <c r="T36" s="345" cm="1">
        <f t="array" aca="1" ref="T36" ca="1">IF($N36="Y",VLOOKUP($O36,INDIRECT($O$2),T$5,0)*INDIRECT($N$1),VLOOKUP($O36,INDIRECT($O$2),T$5,0))</f>
        <v>92674.979747722435</v>
      </c>
      <c r="U36" s="345" cm="1">
        <f t="array" aca="1" ref="U36" ca="1">IF($N36="Y",VLOOKUP($O36,INDIRECT($O$2),U$5,0)*INDIRECT($N$1),VLOOKUP($O36,INDIRECT($O$2),U$5,0))</f>
        <v>95455.229140154101</v>
      </c>
      <c r="W36" s="213" t="str">
        <f t="shared" si="20"/>
        <v>Y</v>
      </c>
      <c r="X36" s="362" t="str">
        <f t="shared" si="21"/>
        <v>09991C</v>
      </c>
      <c r="Y36" s="213" t="str">
        <f t="shared" si="22"/>
        <v>Supervisor Field Operations Food Lodging and Pools</v>
      </c>
      <c r="Z36" s="285" t="str">
        <f t="shared" si="15"/>
        <v>E40</v>
      </c>
      <c r="AA36" s="272">
        <f t="shared" ca="1" si="23"/>
        <v>41.997999999999998</v>
      </c>
      <c r="AB36" s="272">
        <f t="shared" ca="1" si="24"/>
        <v>43.257999999999996</v>
      </c>
      <c r="AC36" s="272">
        <f t="shared" ca="1" si="25"/>
        <v>44.555999999999997</v>
      </c>
      <c r="AD36" s="272">
        <f t="shared" ca="1" si="26"/>
        <v>45.891999999999996</v>
      </c>
    </row>
    <row r="37" spans="1:30">
      <c r="A37" s="34" t="s">
        <v>69</v>
      </c>
      <c r="B37" s="47" t="s">
        <v>12</v>
      </c>
      <c r="C37" s="4">
        <v>478</v>
      </c>
      <c r="D37" s="34" t="s">
        <v>70</v>
      </c>
      <c r="E37" s="47">
        <v>10</v>
      </c>
      <c r="F37" s="47" t="s">
        <v>13</v>
      </c>
      <c r="G37" s="306" t="s">
        <v>43</v>
      </c>
      <c r="H37" s="178">
        <f t="shared" ca="1" si="16"/>
        <v>87355.056789256676</v>
      </c>
      <c r="I37" s="178">
        <f t="shared" ca="1" si="17"/>
        <v>89975.708492934398</v>
      </c>
      <c r="J37" s="178">
        <f t="shared" ca="1" si="18"/>
        <v>92674.979747722435</v>
      </c>
      <c r="K37" s="178">
        <f t="shared" ca="1" si="19"/>
        <v>95455.229140154101</v>
      </c>
      <c r="N37" s="337" t="s">
        <v>611</v>
      </c>
      <c r="O37" s="337" t="str">
        <f t="shared" si="27"/>
        <v>03621C</v>
      </c>
      <c r="P37" s="339" t="str">
        <f t="shared" si="28"/>
        <v>Supervisor Health Inspections Services</v>
      </c>
      <c r="Q37" s="344" t="str">
        <f t="shared" si="29"/>
        <v>E40</v>
      </c>
      <c r="R37" s="345" cm="1">
        <f t="array" aca="1" ref="R37" ca="1">IF($N37="Y",VLOOKUP($O37,INDIRECT($O$2),R$5,0)*INDIRECT($N$1),VLOOKUP($O37,INDIRECT($O$2),R$5,0))</f>
        <v>87355.056789256676</v>
      </c>
      <c r="S37" s="345" cm="1">
        <f t="array" aca="1" ref="S37" ca="1">IF($N37="Y",VLOOKUP($O37,INDIRECT($O$2),S$5,0)*INDIRECT($N$1),VLOOKUP($O37,INDIRECT($O$2),S$5,0))</f>
        <v>89975.708492934398</v>
      </c>
      <c r="T37" s="345" cm="1">
        <f t="array" aca="1" ref="T37" ca="1">IF($N37="Y",VLOOKUP($O37,INDIRECT($O$2),T$5,0)*INDIRECT($N$1),VLOOKUP($O37,INDIRECT($O$2),T$5,0))</f>
        <v>92674.979747722435</v>
      </c>
      <c r="U37" s="345" cm="1">
        <f t="array" aca="1" ref="U37" ca="1">IF($N37="Y",VLOOKUP($O37,INDIRECT($O$2),U$5,0)*INDIRECT($N$1),VLOOKUP($O37,INDIRECT($O$2),U$5,0))</f>
        <v>95455.229140154101</v>
      </c>
      <c r="W37" s="213" t="str">
        <f t="shared" si="20"/>
        <v>Y</v>
      </c>
      <c r="X37" s="362" t="str">
        <f t="shared" si="21"/>
        <v>03621C</v>
      </c>
      <c r="Y37" s="213" t="str">
        <f t="shared" si="22"/>
        <v>Supervisor Health Inspections Services</v>
      </c>
      <c r="Z37" s="285" t="str">
        <f t="shared" si="15"/>
        <v>E40</v>
      </c>
      <c r="AA37" s="272">
        <f t="shared" ca="1" si="23"/>
        <v>41.997999999999998</v>
      </c>
      <c r="AB37" s="272">
        <f t="shared" ca="1" si="24"/>
        <v>43.257999999999996</v>
      </c>
      <c r="AC37" s="272">
        <f t="shared" ca="1" si="25"/>
        <v>44.555999999999997</v>
      </c>
      <c r="AD37" s="272">
        <f t="shared" ca="1" si="26"/>
        <v>45.891999999999996</v>
      </c>
    </row>
    <row r="38" spans="1:30">
      <c r="A38" s="3" t="s">
        <v>71</v>
      </c>
      <c r="B38" s="47" t="s">
        <v>12</v>
      </c>
      <c r="C38" s="4">
        <v>455</v>
      </c>
      <c r="D38" s="34" t="s">
        <v>72</v>
      </c>
      <c r="E38" s="47">
        <v>10</v>
      </c>
      <c r="F38" s="47" t="s">
        <v>13</v>
      </c>
      <c r="G38" s="306" t="s">
        <v>43</v>
      </c>
      <c r="H38" s="178">
        <f t="shared" ca="1" si="16"/>
        <v>87355.056789256676</v>
      </c>
      <c r="I38" s="178">
        <f t="shared" ca="1" si="17"/>
        <v>89975.708492934398</v>
      </c>
      <c r="J38" s="178">
        <f t="shared" ca="1" si="18"/>
        <v>92674.979747722435</v>
      </c>
      <c r="K38" s="178">
        <f t="shared" ca="1" si="19"/>
        <v>95455.229140154101</v>
      </c>
      <c r="N38" s="337" t="s">
        <v>611</v>
      </c>
      <c r="O38" s="337" t="str">
        <f t="shared" si="27"/>
        <v>10140C</v>
      </c>
      <c r="P38" s="339" t="str">
        <f t="shared" si="28"/>
        <v xml:space="preserve">Supervisor Parking Management &amp; Traffic Control  </v>
      </c>
      <c r="Q38" s="344" t="str">
        <f t="shared" si="29"/>
        <v>E40</v>
      </c>
      <c r="R38" s="345" cm="1">
        <f t="array" aca="1" ref="R38" ca="1">IF($N38="Y",VLOOKUP($O38,INDIRECT($O$2),R$5,0)*INDIRECT($N$1),VLOOKUP($O38,INDIRECT($O$2),R$5,0))</f>
        <v>87355.056789256676</v>
      </c>
      <c r="S38" s="345" cm="1">
        <f t="array" aca="1" ref="S38" ca="1">IF($N38="Y",VLOOKUP($O38,INDIRECT($O$2),S$5,0)*INDIRECT($N$1),VLOOKUP($O38,INDIRECT($O$2),S$5,0))</f>
        <v>89975.708492934398</v>
      </c>
      <c r="T38" s="345" cm="1">
        <f t="array" aca="1" ref="T38" ca="1">IF($N38="Y",VLOOKUP($O38,INDIRECT($O$2),T$5,0)*INDIRECT($N$1),VLOOKUP($O38,INDIRECT($O$2),T$5,0))</f>
        <v>92674.979747722435</v>
      </c>
      <c r="U38" s="345" cm="1">
        <f t="array" aca="1" ref="U38" ca="1">IF($N38="Y",VLOOKUP($O38,INDIRECT($O$2),U$5,0)*INDIRECT($N$1),VLOOKUP($O38,INDIRECT($O$2),U$5,0))</f>
        <v>95455.229140154101</v>
      </c>
      <c r="W38" s="213" t="str">
        <f t="shared" si="20"/>
        <v>Y</v>
      </c>
      <c r="X38" s="362" t="str">
        <f t="shared" si="21"/>
        <v>10140C</v>
      </c>
      <c r="Y38" s="213" t="str">
        <f t="shared" si="22"/>
        <v xml:space="preserve">Supervisor Parking Management &amp; Traffic Control  </v>
      </c>
      <c r="Z38" s="285" t="str">
        <f t="shared" si="15"/>
        <v>E40</v>
      </c>
      <c r="AA38" s="272">
        <f t="shared" ca="1" si="23"/>
        <v>41.997999999999998</v>
      </c>
      <c r="AB38" s="272">
        <f t="shared" ca="1" si="24"/>
        <v>43.257999999999996</v>
      </c>
      <c r="AC38" s="272">
        <f t="shared" ca="1" si="25"/>
        <v>44.555999999999997</v>
      </c>
      <c r="AD38" s="272">
        <f t="shared" ca="1" si="26"/>
        <v>45.891999999999996</v>
      </c>
    </row>
    <row r="39" spans="1:30">
      <c r="A39" s="3" t="s">
        <v>73</v>
      </c>
      <c r="B39" s="47" t="s">
        <v>12</v>
      </c>
      <c r="C39" s="4">
        <v>493</v>
      </c>
      <c r="D39" s="34" t="s">
        <v>74</v>
      </c>
      <c r="E39" s="47">
        <v>10</v>
      </c>
      <c r="F39" s="47" t="s">
        <v>13</v>
      </c>
      <c r="G39" s="306" t="s">
        <v>43</v>
      </c>
      <c r="H39" s="178">
        <f t="shared" ca="1" si="16"/>
        <v>87355.056789256676</v>
      </c>
      <c r="I39" s="178">
        <f t="shared" ca="1" si="17"/>
        <v>89975.708492934398</v>
      </c>
      <c r="J39" s="178">
        <f t="shared" ca="1" si="18"/>
        <v>92674.979747722435</v>
      </c>
      <c r="K39" s="178">
        <f t="shared" ca="1" si="19"/>
        <v>95455.229140154101</v>
      </c>
      <c r="N39" s="337" t="s">
        <v>611</v>
      </c>
      <c r="O39" s="337" t="str">
        <f t="shared" si="27"/>
        <v>10205C</v>
      </c>
      <c r="P39" s="339" t="str">
        <f t="shared" si="28"/>
        <v>Supervisor Problem Properties</v>
      </c>
      <c r="Q39" s="344" t="str">
        <f t="shared" si="29"/>
        <v>E40</v>
      </c>
      <c r="R39" s="345" cm="1">
        <f t="array" aca="1" ref="R39" ca="1">IF($N39="Y",VLOOKUP($O39,INDIRECT($O$2),R$5,0)*INDIRECT($N$1),VLOOKUP($O39,INDIRECT($O$2),R$5,0))</f>
        <v>87355.056789256676</v>
      </c>
      <c r="S39" s="345" cm="1">
        <f t="array" aca="1" ref="S39" ca="1">IF($N39="Y",VLOOKUP($O39,INDIRECT($O$2),S$5,0)*INDIRECT($N$1),VLOOKUP($O39,INDIRECT($O$2),S$5,0))</f>
        <v>89975.708492934398</v>
      </c>
      <c r="T39" s="345" cm="1">
        <f t="array" aca="1" ref="T39" ca="1">IF($N39="Y",VLOOKUP($O39,INDIRECT($O$2),T$5,0)*INDIRECT($N$1),VLOOKUP($O39,INDIRECT($O$2),T$5,0))</f>
        <v>92674.979747722435</v>
      </c>
      <c r="U39" s="345" cm="1">
        <f t="array" aca="1" ref="U39" ca="1">IF($N39="Y",VLOOKUP($O39,INDIRECT($O$2),U$5,0)*INDIRECT($N$1),VLOOKUP($O39,INDIRECT($O$2),U$5,0))</f>
        <v>95455.229140154101</v>
      </c>
      <c r="W39" s="213" t="str">
        <f t="shared" si="20"/>
        <v>Y</v>
      </c>
      <c r="X39" s="362" t="str">
        <f t="shared" si="21"/>
        <v>10205C</v>
      </c>
      <c r="Y39" s="213" t="str">
        <f t="shared" si="22"/>
        <v>Supervisor Problem Properties</v>
      </c>
      <c r="Z39" s="285" t="str">
        <f t="shared" si="15"/>
        <v>E40</v>
      </c>
      <c r="AA39" s="272">
        <f t="shared" ca="1" si="23"/>
        <v>41.997999999999998</v>
      </c>
      <c r="AB39" s="272">
        <f t="shared" ca="1" si="24"/>
        <v>43.257999999999996</v>
      </c>
      <c r="AC39" s="272">
        <f t="shared" ca="1" si="25"/>
        <v>44.555999999999997</v>
      </c>
      <c r="AD39" s="272">
        <f t="shared" ca="1" si="26"/>
        <v>45.891999999999996</v>
      </c>
    </row>
    <row r="40" spans="1:30">
      <c r="A40" s="3" t="s">
        <v>75</v>
      </c>
      <c r="B40" s="47" t="s">
        <v>12</v>
      </c>
      <c r="C40" s="4">
        <v>473</v>
      </c>
      <c r="D40" s="35" t="s">
        <v>76</v>
      </c>
      <c r="E40" s="47">
        <v>10</v>
      </c>
      <c r="F40" s="47" t="s">
        <v>13</v>
      </c>
      <c r="G40" s="306" t="s">
        <v>43</v>
      </c>
      <c r="H40" s="178">
        <f t="shared" ca="1" si="16"/>
        <v>87355.056789256676</v>
      </c>
      <c r="I40" s="178">
        <f t="shared" ca="1" si="17"/>
        <v>89975.708492934398</v>
      </c>
      <c r="J40" s="178">
        <f t="shared" ca="1" si="18"/>
        <v>92674.979747722435</v>
      </c>
      <c r="K40" s="178">
        <f t="shared" ca="1" si="19"/>
        <v>95455.229140154101</v>
      </c>
      <c r="N40" s="337" t="s">
        <v>611</v>
      </c>
      <c r="O40" s="337" t="str">
        <f t="shared" si="27"/>
        <v>10220C</v>
      </c>
      <c r="P40" s="339" t="str">
        <f t="shared" si="28"/>
        <v xml:space="preserve">Supervisor Pumping Stations  </v>
      </c>
      <c r="Q40" s="344" t="str">
        <f t="shared" si="29"/>
        <v>E40</v>
      </c>
      <c r="R40" s="345" cm="1">
        <f t="array" aca="1" ref="R40" ca="1">IF($N40="Y",VLOOKUP($O40,INDIRECT($O$2),R$5,0)*INDIRECT($N$1),VLOOKUP($O40,INDIRECT($O$2),R$5,0))</f>
        <v>87355.056789256676</v>
      </c>
      <c r="S40" s="345" cm="1">
        <f t="array" aca="1" ref="S40" ca="1">IF($N40="Y",VLOOKUP($O40,INDIRECT($O$2),S$5,0)*INDIRECT($N$1),VLOOKUP($O40,INDIRECT($O$2),S$5,0))</f>
        <v>89975.708492934398</v>
      </c>
      <c r="T40" s="345" cm="1">
        <f t="array" aca="1" ref="T40" ca="1">IF($N40="Y",VLOOKUP($O40,INDIRECT($O$2),T$5,0)*INDIRECT($N$1),VLOOKUP($O40,INDIRECT($O$2),T$5,0))</f>
        <v>92674.979747722435</v>
      </c>
      <c r="U40" s="345" cm="1">
        <f t="array" aca="1" ref="U40" ca="1">IF($N40="Y",VLOOKUP($O40,INDIRECT($O$2),U$5,0)*INDIRECT($N$1),VLOOKUP($O40,INDIRECT($O$2),U$5,0))</f>
        <v>95455.229140154101</v>
      </c>
      <c r="W40" s="213" t="str">
        <f t="shared" si="20"/>
        <v>Y</v>
      </c>
      <c r="X40" s="362" t="str">
        <f t="shared" si="21"/>
        <v>10220C</v>
      </c>
      <c r="Y40" s="213" t="str">
        <f t="shared" si="22"/>
        <v xml:space="preserve">Supervisor Pumping Stations  </v>
      </c>
      <c r="Z40" s="285" t="str">
        <f t="shared" si="15"/>
        <v>E40</v>
      </c>
      <c r="AA40" s="272">
        <f t="shared" ca="1" si="23"/>
        <v>41.997999999999998</v>
      </c>
      <c r="AB40" s="272">
        <f t="shared" ca="1" si="24"/>
        <v>43.257999999999996</v>
      </c>
      <c r="AC40" s="272">
        <f t="shared" ca="1" si="25"/>
        <v>44.555999999999997</v>
      </c>
      <c r="AD40" s="272">
        <f t="shared" ca="1" si="26"/>
        <v>45.891999999999996</v>
      </c>
    </row>
    <row r="41" spans="1:30">
      <c r="A41" s="3" t="s">
        <v>77</v>
      </c>
      <c r="B41" s="47" t="s">
        <v>12</v>
      </c>
      <c r="C41" s="4">
        <v>493</v>
      </c>
      <c r="D41" s="35" t="s">
        <v>78</v>
      </c>
      <c r="E41" s="47">
        <v>10</v>
      </c>
      <c r="F41" s="47" t="s">
        <v>13</v>
      </c>
      <c r="G41" s="306" t="s">
        <v>43</v>
      </c>
      <c r="H41" s="178">
        <f t="shared" ca="1" si="16"/>
        <v>87355.056789256676</v>
      </c>
      <c r="I41" s="178">
        <f t="shared" ca="1" si="17"/>
        <v>89975.708492934398</v>
      </c>
      <c r="J41" s="178">
        <f t="shared" ca="1" si="18"/>
        <v>92674.979747722435</v>
      </c>
      <c r="K41" s="178">
        <f t="shared" ca="1" si="19"/>
        <v>95455.229140154101</v>
      </c>
      <c r="N41" s="337" t="s">
        <v>611</v>
      </c>
      <c r="O41" s="337" t="str">
        <f t="shared" si="27"/>
        <v>10240C</v>
      </c>
      <c r="P41" s="339" t="str">
        <f t="shared" si="28"/>
        <v>Supervisor Real Estate Assessment</v>
      </c>
      <c r="Q41" s="344" t="str">
        <f t="shared" si="29"/>
        <v>E40</v>
      </c>
      <c r="R41" s="345" cm="1">
        <f t="array" aca="1" ref="R41" ca="1">IF($N41="Y",VLOOKUP($O41,INDIRECT($O$2),R$5,0)*INDIRECT($N$1),VLOOKUP($O41,INDIRECT($O$2),R$5,0))</f>
        <v>87355.056789256676</v>
      </c>
      <c r="S41" s="345" cm="1">
        <f t="array" aca="1" ref="S41" ca="1">IF($N41="Y",VLOOKUP($O41,INDIRECT($O$2),S$5,0)*INDIRECT($N$1),VLOOKUP($O41,INDIRECT($O$2),S$5,0))</f>
        <v>89975.708492934398</v>
      </c>
      <c r="T41" s="345" cm="1">
        <f t="array" aca="1" ref="T41" ca="1">IF($N41="Y",VLOOKUP($O41,INDIRECT($O$2),T$5,0)*INDIRECT($N$1),VLOOKUP($O41,INDIRECT($O$2),T$5,0))</f>
        <v>92674.979747722435</v>
      </c>
      <c r="U41" s="345" cm="1">
        <f t="array" aca="1" ref="U41" ca="1">IF($N41="Y",VLOOKUP($O41,INDIRECT($O$2),U$5,0)*INDIRECT($N$1),VLOOKUP($O41,INDIRECT($O$2),U$5,0))</f>
        <v>95455.229140154101</v>
      </c>
      <c r="W41" s="213" t="str">
        <f t="shared" si="20"/>
        <v>Y</v>
      </c>
      <c r="X41" s="362" t="str">
        <f t="shared" si="21"/>
        <v>10240C</v>
      </c>
      <c r="Y41" s="213" t="str">
        <f t="shared" si="22"/>
        <v>Supervisor Real Estate Assessment</v>
      </c>
      <c r="Z41" s="285" t="str">
        <f t="shared" si="15"/>
        <v>E40</v>
      </c>
      <c r="AA41" s="272">
        <f t="shared" ca="1" si="23"/>
        <v>41.997999999999998</v>
      </c>
      <c r="AB41" s="272">
        <f t="shared" ca="1" si="24"/>
        <v>43.257999999999996</v>
      </c>
      <c r="AC41" s="272">
        <f t="shared" ca="1" si="25"/>
        <v>44.555999999999997</v>
      </c>
      <c r="AD41" s="272">
        <f t="shared" ca="1" si="26"/>
        <v>45.891999999999996</v>
      </c>
    </row>
    <row r="42" spans="1:30">
      <c r="A42" s="3" t="s">
        <v>435</v>
      </c>
      <c r="B42" s="47" t="s">
        <v>12</v>
      </c>
      <c r="C42" s="4">
        <v>453</v>
      </c>
      <c r="D42" s="35" t="s">
        <v>530</v>
      </c>
      <c r="E42" s="47">
        <v>10</v>
      </c>
      <c r="F42" s="47" t="s">
        <v>13</v>
      </c>
      <c r="G42" s="306" t="s">
        <v>43</v>
      </c>
      <c r="H42" s="178">
        <f t="shared" ca="1" si="16"/>
        <v>87355.056789256676</v>
      </c>
      <c r="I42" s="178">
        <f t="shared" ca="1" si="17"/>
        <v>89975.708492934398</v>
      </c>
      <c r="J42" s="178">
        <f t="shared" ca="1" si="18"/>
        <v>92674.979747722435</v>
      </c>
      <c r="K42" s="178">
        <f t="shared" ca="1" si="19"/>
        <v>95455.229140154101</v>
      </c>
      <c r="N42" s="337" t="s">
        <v>611</v>
      </c>
      <c r="O42" s="337" t="str">
        <f t="shared" si="27"/>
        <v>10300C</v>
      </c>
      <c r="P42" s="339" t="str">
        <f t="shared" si="28"/>
        <v>Supervisor Towing &amp; Impound</v>
      </c>
      <c r="Q42" s="344" t="str">
        <f t="shared" si="29"/>
        <v>E40</v>
      </c>
      <c r="R42" s="345" cm="1">
        <f t="array" aca="1" ref="R42" ca="1">IF($N42="Y",VLOOKUP($O42,INDIRECT($O$2),R$5,0)*INDIRECT($N$1),VLOOKUP($O42,INDIRECT($O$2),R$5,0))</f>
        <v>87355.056789256676</v>
      </c>
      <c r="S42" s="345" cm="1">
        <f t="array" aca="1" ref="S42" ca="1">IF($N42="Y",VLOOKUP($O42,INDIRECT($O$2),S$5,0)*INDIRECT($N$1),VLOOKUP($O42,INDIRECT($O$2),S$5,0))</f>
        <v>89975.708492934398</v>
      </c>
      <c r="T42" s="345" cm="1">
        <f t="array" aca="1" ref="T42" ca="1">IF($N42="Y",VLOOKUP($O42,INDIRECT($O$2),T$5,0)*INDIRECT($N$1),VLOOKUP($O42,INDIRECT($O$2),T$5,0))</f>
        <v>92674.979747722435</v>
      </c>
      <c r="U42" s="345" cm="1">
        <f t="array" aca="1" ref="U42" ca="1">IF($N42="Y",VLOOKUP($O42,INDIRECT($O$2),U$5,0)*INDIRECT($N$1),VLOOKUP($O42,INDIRECT($O$2),U$5,0))</f>
        <v>95455.229140154101</v>
      </c>
      <c r="W42" s="213" t="str">
        <f t="shared" si="20"/>
        <v>Y</v>
      </c>
      <c r="X42" s="362" t="str">
        <f t="shared" si="21"/>
        <v>10300C</v>
      </c>
      <c r="Y42" s="213" t="str">
        <f t="shared" si="22"/>
        <v>Supervisor Towing &amp; Impound</v>
      </c>
      <c r="Z42" s="285" t="str">
        <f t="shared" si="15"/>
        <v>E40</v>
      </c>
      <c r="AA42" s="272">
        <f t="shared" ca="1" si="23"/>
        <v>41.997999999999998</v>
      </c>
      <c r="AB42" s="272">
        <f t="shared" ca="1" si="24"/>
        <v>43.257999999999996</v>
      </c>
      <c r="AC42" s="272">
        <f t="shared" ca="1" si="25"/>
        <v>44.555999999999997</v>
      </c>
      <c r="AD42" s="272">
        <f t="shared" ca="1" si="26"/>
        <v>45.891999999999996</v>
      </c>
    </row>
    <row r="43" spans="1:30">
      <c r="A43" s="3" t="s">
        <v>79</v>
      </c>
      <c r="B43" s="47" t="s">
        <v>12</v>
      </c>
      <c r="C43" s="4">
        <v>455</v>
      </c>
      <c r="D43" s="35" t="s">
        <v>80</v>
      </c>
      <c r="E43" s="47">
        <v>10</v>
      </c>
      <c r="F43" s="47" t="s">
        <v>13</v>
      </c>
      <c r="G43" s="306" t="s">
        <v>43</v>
      </c>
      <c r="H43" s="178">
        <f t="shared" ca="1" si="16"/>
        <v>87355.056789256676</v>
      </c>
      <c r="I43" s="178">
        <f t="shared" ca="1" si="17"/>
        <v>89975.708492934398</v>
      </c>
      <c r="J43" s="178">
        <f t="shared" ca="1" si="18"/>
        <v>92674.979747722435</v>
      </c>
      <c r="K43" s="178">
        <f t="shared" ca="1" si="19"/>
        <v>95455.229140154101</v>
      </c>
      <c r="N43" s="337" t="s">
        <v>611</v>
      </c>
      <c r="O43" s="337" t="str">
        <f t="shared" si="27"/>
        <v>10320C</v>
      </c>
      <c r="P43" s="339" t="str">
        <f t="shared" si="28"/>
        <v xml:space="preserve">Supervisor Traffic &amp; Equipment Maintenance  </v>
      </c>
      <c r="Q43" s="344" t="str">
        <f t="shared" si="29"/>
        <v>E40</v>
      </c>
      <c r="R43" s="345" cm="1">
        <f t="array" aca="1" ref="R43" ca="1">IF($N43="Y",VLOOKUP($O43,INDIRECT($O$2),R$5,0)*INDIRECT($N$1),VLOOKUP($O43,INDIRECT($O$2),R$5,0))</f>
        <v>87355.056789256676</v>
      </c>
      <c r="S43" s="345" cm="1">
        <f t="array" aca="1" ref="S43" ca="1">IF($N43="Y",VLOOKUP($O43,INDIRECT($O$2),S$5,0)*INDIRECT($N$1),VLOOKUP($O43,INDIRECT($O$2),S$5,0))</f>
        <v>89975.708492934398</v>
      </c>
      <c r="T43" s="345" cm="1">
        <f t="array" aca="1" ref="T43" ca="1">IF($N43="Y",VLOOKUP($O43,INDIRECT($O$2),T$5,0)*INDIRECT($N$1),VLOOKUP($O43,INDIRECT($O$2),T$5,0))</f>
        <v>92674.979747722435</v>
      </c>
      <c r="U43" s="345" cm="1">
        <f t="array" aca="1" ref="U43" ca="1">IF($N43="Y",VLOOKUP($O43,INDIRECT($O$2),U$5,0)*INDIRECT($N$1),VLOOKUP($O43,INDIRECT($O$2),U$5,0))</f>
        <v>95455.229140154101</v>
      </c>
      <c r="W43" s="213" t="str">
        <f t="shared" si="20"/>
        <v>Y</v>
      </c>
      <c r="X43" s="362" t="str">
        <f t="shared" si="21"/>
        <v>10320C</v>
      </c>
      <c r="Y43" s="213" t="str">
        <f t="shared" si="22"/>
        <v xml:space="preserve">Supervisor Traffic &amp; Equipment Maintenance  </v>
      </c>
      <c r="Z43" s="285" t="str">
        <f t="shared" si="15"/>
        <v>E40</v>
      </c>
      <c r="AA43" s="272">
        <f t="shared" ca="1" si="23"/>
        <v>41.997999999999998</v>
      </c>
      <c r="AB43" s="272">
        <f t="shared" ca="1" si="24"/>
        <v>43.257999999999996</v>
      </c>
      <c r="AC43" s="272">
        <f t="shared" ca="1" si="25"/>
        <v>44.555999999999997</v>
      </c>
      <c r="AD43" s="272">
        <f t="shared" ca="1" si="26"/>
        <v>45.891999999999996</v>
      </c>
    </row>
    <row r="44" spans="1:30">
      <c r="A44" s="3" t="s">
        <v>282</v>
      </c>
      <c r="B44" s="47" t="s">
        <v>12</v>
      </c>
      <c r="C44" s="4">
        <v>453</v>
      </c>
      <c r="D44" s="35" t="s">
        <v>532</v>
      </c>
      <c r="E44" s="47">
        <v>10</v>
      </c>
      <c r="F44" s="47" t="s">
        <v>13</v>
      </c>
      <c r="G44" s="306" t="s">
        <v>43</v>
      </c>
      <c r="H44" s="178">
        <f t="shared" ca="1" si="16"/>
        <v>87355.056789256676</v>
      </c>
      <c r="I44" s="178">
        <f t="shared" ca="1" si="17"/>
        <v>89975.708492934398</v>
      </c>
      <c r="J44" s="178">
        <f t="shared" ca="1" si="18"/>
        <v>92674.979747722435</v>
      </c>
      <c r="K44" s="178">
        <f t="shared" ca="1" si="19"/>
        <v>95455.229140154101</v>
      </c>
      <c r="N44" s="337" t="s">
        <v>611</v>
      </c>
      <c r="O44" s="337" t="str">
        <f t="shared" si="27"/>
        <v>59216C</v>
      </c>
      <c r="P44" s="339" t="str">
        <f t="shared" si="28"/>
        <v>Supervisor Water Quality Lab</v>
      </c>
      <c r="Q44" s="344" t="str">
        <f t="shared" si="29"/>
        <v>E40</v>
      </c>
      <c r="R44" s="345" cm="1">
        <f t="array" aca="1" ref="R44" ca="1">IF($N44="Y",VLOOKUP($O44,INDIRECT($O$2),R$5,0)*INDIRECT($N$1),VLOOKUP($O44,INDIRECT($O$2),R$5,0))</f>
        <v>87355.056789256676</v>
      </c>
      <c r="S44" s="345" cm="1">
        <f t="array" aca="1" ref="S44" ca="1">IF($N44="Y",VLOOKUP($O44,INDIRECT($O$2),S$5,0)*INDIRECT($N$1),VLOOKUP($O44,INDIRECT($O$2),S$5,0))</f>
        <v>89975.708492934398</v>
      </c>
      <c r="T44" s="345" cm="1">
        <f t="array" aca="1" ref="T44" ca="1">IF($N44="Y",VLOOKUP($O44,INDIRECT($O$2),T$5,0)*INDIRECT($N$1),VLOOKUP($O44,INDIRECT($O$2),T$5,0))</f>
        <v>92674.979747722435</v>
      </c>
      <c r="U44" s="345" cm="1">
        <f t="array" aca="1" ref="U44" ca="1">IF($N44="Y",VLOOKUP($O44,INDIRECT($O$2),U$5,0)*INDIRECT($N$1),VLOOKUP($O44,INDIRECT($O$2),U$5,0))</f>
        <v>95455.229140154101</v>
      </c>
      <c r="W44" s="213" t="str">
        <f t="shared" si="20"/>
        <v>Y</v>
      </c>
      <c r="X44" s="362" t="str">
        <f t="shared" si="21"/>
        <v>59216C</v>
      </c>
      <c r="Y44" s="213" t="str">
        <f t="shared" si="22"/>
        <v>Supervisor Water Quality Lab</v>
      </c>
      <c r="Z44" s="285" t="str">
        <f t="shared" si="15"/>
        <v>E40</v>
      </c>
      <c r="AA44" s="272">
        <f t="shared" ca="1" si="23"/>
        <v>41.997999999999998</v>
      </c>
      <c r="AB44" s="272">
        <f t="shared" ca="1" si="24"/>
        <v>43.257999999999996</v>
      </c>
      <c r="AC44" s="272">
        <f t="shared" ca="1" si="25"/>
        <v>44.555999999999997</v>
      </c>
      <c r="AD44" s="272">
        <f t="shared" ca="1" si="26"/>
        <v>45.891999999999996</v>
      </c>
    </row>
    <row r="45" spans="1:30">
      <c r="A45" s="3" t="s">
        <v>81</v>
      </c>
      <c r="B45" s="47" t="s">
        <v>12</v>
      </c>
      <c r="C45" s="4">
        <v>460</v>
      </c>
      <c r="D45" s="35" t="s">
        <v>82</v>
      </c>
      <c r="E45" s="47">
        <v>10</v>
      </c>
      <c r="F45" s="47" t="s">
        <v>13</v>
      </c>
      <c r="G45" s="306" t="s">
        <v>43</v>
      </c>
      <c r="H45" s="178">
        <f t="shared" ca="1" si="16"/>
        <v>87355.056789256676</v>
      </c>
      <c r="I45" s="178">
        <f t="shared" ca="1" si="17"/>
        <v>89975.708492934398</v>
      </c>
      <c r="J45" s="178">
        <f t="shared" ca="1" si="18"/>
        <v>92674.979747722435</v>
      </c>
      <c r="K45" s="178">
        <f t="shared" ca="1" si="19"/>
        <v>95455.229140154101</v>
      </c>
      <c r="N45" s="337" t="s">
        <v>611</v>
      </c>
      <c r="O45" s="337" t="str">
        <f t="shared" si="27"/>
        <v>10370C</v>
      </c>
      <c r="P45" s="339" t="str">
        <f t="shared" si="28"/>
        <v xml:space="preserve">Supervisor Water Treatment Plant  </v>
      </c>
      <c r="Q45" s="344" t="str">
        <f t="shared" si="29"/>
        <v>E40</v>
      </c>
      <c r="R45" s="345" cm="1">
        <f t="array" aca="1" ref="R45" ca="1">IF($N45="Y",VLOOKUP($O45,INDIRECT($O$2),R$5,0)*INDIRECT($N$1),VLOOKUP($O45,INDIRECT($O$2),R$5,0))</f>
        <v>87355.056789256676</v>
      </c>
      <c r="S45" s="345" cm="1">
        <f t="array" aca="1" ref="S45" ca="1">IF($N45="Y",VLOOKUP($O45,INDIRECT($O$2),S$5,0)*INDIRECT($N$1),VLOOKUP($O45,INDIRECT($O$2),S$5,0))</f>
        <v>89975.708492934398</v>
      </c>
      <c r="T45" s="345" cm="1">
        <f t="array" aca="1" ref="T45" ca="1">IF($N45="Y",VLOOKUP($O45,INDIRECT($O$2),T$5,0)*INDIRECT($N$1),VLOOKUP($O45,INDIRECT($O$2),T$5,0))</f>
        <v>92674.979747722435</v>
      </c>
      <c r="U45" s="345" cm="1">
        <f t="array" aca="1" ref="U45" ca="1">IF($N45="Y",VLOOKUP($O45,INDIRECT($O$2),U$5,0)*INDIRECT($N$1),VLOOKUP($O45,INDIRECT($O$2),U$5,0))</f>
        <v>95455.229140154101</v>
      </c>
      <c r="W45" s="213" t="str">
        <f t="shared" si="20"/>
        <v>Y</v>
      </c>
      <c r="X45" s="362" t="str">
        <f t="shared" si="21"/>
        <v>10370C</v>
      </c>
      <c r="Y45" s="213" t="str">
        <f t="shared" si="22"/>
        <v xml:space="preserve">Supervisor Water Treatment Plant  </v>
      </c>
      <c r="Z45" s="285" t="str">
        <f t="shared" si="15"/>
        <v>E40</v>
      </c>
      <c r="AA45" s="272">
        <f t="shared" ca="1" si="23"/>
        <v>41.997999999999998</v>
      </c>
      <c r="AB45" s="272">
        <f t="shared" ca="1" si="24"/>
        <v>43.257999999999996</v>
      </c>
      <c r="AC45" s="272">
        <f t="shared" ca="1" si="25"/>
        <v>44.555999999999997</v>
      </c>
      <c r="AD45" s="272">
        <f t="shared" ca="1" si="26"/>
        <v>45.891999999999996</v>
      </c>
    </row>
    <row r="46" spans="1:30">
      <c r="D46" s="35"/>
      <c r="E46" s="20"/>
      <c r="F46" s="20"/>
      <c r="G46" s="30"/>
      <c r="I46" s="32"/>
      <c r="J46" s="32"/>
      <c r="K46" s="32"/>
    </row>
    <row r="47" spans="1:30">
      <c r="D47" s="35"/>
      <c r="E47" s="20"/>
      <c r="F47" s="20"/>
      <c r="G47" s="30"/>
      <c r="I47" s="32"/>
      <c r="J47" s="32"/>
      <c r="K47" s="32"/>
    </row>
    <row r="48" spans="1:30">
      <c r="A48" s="35" t="s">
        <v>83</v>
      </c>
      <c r="D48" s="35"/>
      <c r="E48" s="20"/>
      <c r="F48" s="20"/>
      <c r="G48" s="30"/>
      <c r="I48" s="32"/>
      <c r="J48" s="32"/>
      <c r="K48" s="32"/>
    </row>
    <row r="49" spans="1:30">
      <c r="A49" s="188"/>
      <c r="B49" s="34" t="s">
        <v>84</v>
      </c>
      <c r="C49" s="34"/>
      <c r="D49" s="35"/>
      <c r="E49" s="34"/>
      <c r="G49" s="30"/>
      <c r="H49" s="76">
        <f ca="1">R49</f>
        <v>87.460518528000009</v>
      </c>
      <c r="I49" s="32" t="s">
        <v>85</v>
      </c>
      <c r="J49" s="32"/>
      <c r="K49" s="32"/>
      <c r="N49" s="337" t="s">
        <v>611</v>
      </c>
      <c r="O49" s="348" t="s">
        <v>546</v>
      </c>
      <c r="P49" s="349" t="s">
        <v>559</v>
      </c>
      <c r="R49" s="350" cm="1">
        <f t="array" aca="1" ref="R49" ca="1">IF($N49="Y",VLOOKUP($O49,INDIRECT($O$2),R$5,0)*INDIRECT($N$1),VLOOKUP($O49,INDIRECT($O$2),R$5,0))</f>
        <v>87.460518528000009</v>
      </c>
      <c r="S49" s="345"/>
      <c r="T49" s="345"/>
      <c r="U49" s="345"/>
      <c r="W49" s="213" t="str">
        <f t="shared" ref="W49:Y51" si="30">N49</f>
        <v>Y</v>
      </c>
      <c r="X49" s="362" t="str">
        <f t="shared" si="30"/>
        <v>CSUAMA</v>
      </c>
      <c r="Y49" s="213" t="str">
        <f t="shared" si="30"/>
        <v>Accredited Minnesota Assessor</v>
      </c>
      <c r="AA49" s="221">
        <f ca="1">R49/80</f>
        <v>1.0932564816000001</v>
      </c>
    </row>
    <row r="50" spans="1:30">
      <c r="B50" s="34" t="s">
        <v>86</v>
      </c>
      <c r="C50" s="34"/>
      <c r="D50" s="35"/>
      <c r="E50" s="20"/>
      <c r="F50" s="20"/>
      <c r="G50" s="30"/>
      <c r="H50" s="76">
        <f ca="1">R50</f>
        <v>187.78287801599998</v>
      </c>
      <c r="I50" s="32" t="s">
        <v>85</v>
      </c>
      <c r="J50" s="32"/>
      <c r="K50" s="32"/>
      <c r="N50" s="337" t="s">
        <v>611</v>
      </c>
      <c r="O50" s="348" t="s">
        <v>547</v>
      </c>
      <c r="P50" s="349" t="s">
        <v>561</v>
      </c>
      <c r="R50" s="350" cm="1">
        <f t="array" aca="1" ref="R50" ca="1">IF($N50="Y",VLOOKUP($O50,INDIRECT($O$2),R$5,0)*INDIRECT($N$1),VLOOKUP($O50,INDIRECT($O$2),R$5,0))</f>
        <v>187.78287801599998</v>
      </c>
      <c r="S50" s="345"/>
      <c r="T50" s="345"/>
      <c r="U50" s="345"/>
      <c r="W50" s="213" t="str">
        <f t="shared" si="30"/>
        <v>Y</v>
      </c>
      <c r="X50" s="362" t="str">
        <f t="shared" si="30"/>
        <v>CSUSAM</v>
      </c>
      <c r="Y50" s="213" t="str">
        <f t="shared" si="30"/>
        <v>Senior Accredited MN Assessor</v>
      </c>
      <c r="AA50" s="221">
        <f ca="1">R50/80</f>
        <v>2.3472859751999997</v>
      </c>
    </row>
    <row r="51" spans="1:30">
      <c r="B51" s="34" t="s">
        <v>87</v>
      </c>
      <c r="C51" s="34"/>
      <c r="D51" s="35"/>
      <c r="E51" s="20"/>
      <c r="F51" s="20"/>
      <c r="G51" s="30"/>
      <c r="H51" s="76">
        <f ca="1">R51</f>
        <v>187.78287801599998</v>
      </c>
      <c r="I51" s="32" t="s">
        <v>85</v>
      </c>
      <c r="N51" s="337" t="s">
        <v>611</v>
      </c>
      <c r="O51" s="348" t="s">
        <v>548</v>
      </c>
      <c r="P51" s="349" t="s">
        <v>560</v>
      </c>
      <c r="R51" s="350" cm="1">
        <f t="array" aca="1" ref="R51" ca="1">IF($N51="Y",VLOOKUP($O51,INDIRECT($O$2),R$5,0)*INDIRECT($N$1),VLOOKUP($O51,INDIRECT($O$2),R$5,0))</f>
        <v>187.78287801599998</v>
      </c>
      <c r="S51" s="345"/>
      <c r="T51" s="345"/>
      <c r="U51" s="345"/>
      <c r="W51" s="213" t="str">
        <f t="shared" si="30"/>
        <v>Y</v>
      </c>
      <c r="X51" s="362" t="str">
        <f t="shared" si="30"/>
        <v>CSUCAE</v>
      </c>
      <c r="Y51" s="213" t="str">
        <f t="shared" si="30"/>
        <v>Certified Assessment Evaluator</v>
      </c>
      <c r="AA51" s="221">
        <f ca="1">R51/80</f>
        <v>2.3472859751999997</v>
      </c>
    </row>
    <row r="52" spans="1:30">
      <c r="B52" s="34"/>
      <c r="C52" s="34"/>
      <c r="D52" s="35"/>
      <c r="E52" s="20"/>
      <c r="F52" s="20"/>
      <c r="G52" s="30"/>
      <c r="H52" s="282"/>
      <c r="I52" s="32"/>
    </row>
    <row r="53" spans="1:30">
      <c r="B53" s="34"/>
      <c r="C53" s="34"/>
      <c r="D53" s="35"/>
      <c r="E53" s="20"/>
      <c r="F53" s="20"/>
      <c r="G53" s="30"/>
      <c r="H53" s="282"/>
      <c r="I53" s="32"/>
    </row>
    <row r="54" spans="1:30" ht="26.25" thickBot="1">
      <c r="A54" s="280" t="s">
        <v>2</v>
      </c>
      <c r="B54" s="280" t="s">
        <v>3</v>
      </c>
      <c r="C54" s="280"/>
      <c r="D54" s="24" t="s">
        <v>625</v>
      </c>
      <c r="E54" s="280" t="s">
        <v>617</v>
      </c>
      <c r="F54" s="280" t="s">
        <v>6</v>
      </c>
      <c r="G54" s="280" t="s">
        <v>7</v>
      </c>
      <c r="H54" s="26" t="s">
        <v>8</v>
      </c>
      <c r="I54" s="26" t="s">
        <v>9</v>
      </c>
      <c r="J54" s="26" t="s">
        <v>10</v>
      </c>
      <c r="K54" s="27" t="s">
        <v>11</v>
      </c>
      <c r="N54" s="340" t="s">
        <v>610</v>
      </c>
      <c r="O54" s="340" t="s">
        <v>2</v>
      </c>
      <c r="P54" s="341" t="s">
        <v>612</v>
      </c>
      <c r="Q54" s="341" t="s">
        <v>606</v>
      </c>
      <c r="R54" s="342" t="s">
        <v>8</v>
      </c>
      <c r="S54" s="342" t="s">
        <v>9</v>
      </c>
      <c r="T54" s="342" t="s">
        <v>10</v>
      </c>
      <c r="U54" s="340" t="s">
        <v>11</v>
      </c>
      <c r="W54" s="358" t="str">
        <f>N54</f>
        <v>Update</v>
      </c>
      <c r="X54" s="359" t="str">
        <f>A54</f>
        <v>Job Code</v>
      </c>
      <c r="Y54" s="358" t="s">
        <v>612</v>
      </c>
      <c r="Z54" s="360" t="str">
        <f>G54</f>
        <v>Salary Grade</v>
      </c>
      <c r="AA54" s="361" t="str">
        <f>R54</f>
        <v>Step 1</v>
      </c>
      <c r="AB54" s="361" t="str">
        <f>S54</f>
        <v>Step 2</v>
      </c>
      <c r="AC54" s="361" t="str">
        <f>T54</f>
        <v>Step 3</v>
      </c>
      <c r="AD54" s="361" t="str">
        <f>U54</f>
        <v>Step 4</v>
      </c>
    </row>
    <row r="55" spans="1:30" s="19" customFormat="1">
      <c r="A55" s="3" t="s">
        <v>255</v>
      </c>
      <c r="B55" s="47" t="s">
        <v>12</v>
      </c>
      <c r="C55" s="4">
        <v>493</v>
      </c>
      <c r="D55" s="100" t="s">
        <v>248</v>
      </c>
      <c r="E55" s="34">
        <v>10</v>
      </c>
      <c r="F55" s="34" t="s">
        <v>13</v>
      </c>
      <c r="G55" s="306" t="s">
        <v>90</v>
      </c>
      <c r="H55" s="178">
        <f ca="1">R55</f>
        <v>90332.680218067937</v>
      </c>
      <c r="I55" s="178">
        <f ca="1">S55</f>
        <v>93042.660624609969</v>
      </c>
      <c r="J55" s="178">
        <f ca="1">T55</f>
        <v>95833.94044334827</v>
      </c>
      <c r="K55" s="178">
        <f ca="1">U55</f>
        <v>98708.958656648712</v>
      </c>
      <c r="L55"/>
      <c r="M55"/>
      <c r="N55" s="343" t="s">
        <v>611</v>
      </c>
      <c r="O55" s="337" t="str">
        <f>A55</f>
        <v>10011C</v>
      </c>
      <c r="P55" s="339" t="str">
        <f>D55</f>
        <v>Supervisor Certified Fire Protection Specialist</v>
      </c>
      <c r="Q55" s="344" t="str">
        <f>G55</f>
        <v>E43</v>
      </c>
      <c r="R55" s="345" cm="1">
        <f t="array" aca="1" ref="R55" ca="1">IF($N55="Y",VLOOKUP($O55,INDIRECT($O$2),R$5,0)*INDIRECT($N$1),VLOOKUP($O55,INDIRECT($O$2),R$5,0))</f>
        <v>90332.680218067937</v>
      </c>
      <c r="S55" s="345" cm="1">
        <f t="array" aca="1" ref="S55" ca="1">IF($N55="Y",VLOOKUP($O55,INDIRECT($O$2),S$5,0)*INDIRECT($N$1),VLOOKUP($O55,INDIRECT($O$2),S$5,0))</f>
        <v>93042.660624609969</v>
      </c>
      <c r="T55" s="345" cm="1">
        <f t="array" aca="1" ref="T55" ca="1">IF($N55="Y",VLOOKUP($O55,INDIRECT($O$2),T$5,0)*INDIRECT($N$1),VLOOKUP($O55,INDIRECT($O$2),T$5,0))</f>
        <v>95833.94044334827</v>
      </c>
      <c r="U55" s="345" cm="1">
        <f t="array" aca="1" ref="U55" ca="1">IF($N55="Y",VLOOKUP($O55,INDIRECT($O$2),U$5,0)*INDIRECT($N$1),VLOOKUP($O55,INDIRECT($O$2),U$5,0))</f>
        <v>98708.958656648712</v>
      </c>
      <c r="W55" s="213" t="str">
        <f>N55</f>
        <v>Y</v>
      </c>
      <c r="X55" s="362" t="str">
        <f>A55</f>
        <v>10011C</v>
      </c>
      <c r="Y55" s="213" t="str">
        <f>D55</f>
        <v>Supervisor Certified Fire Protection Specialist</v>
      </c>
      <c r="Z55" s="285" t="str">
        <f>G55</f>
        <v>E43</v>
      </c>
      <c r="AA55" s="272">
        <f ca="1">ROUNDUP(R55/2080,3)</f>
        <v>43.43</v>
      </c>
      <c r="AB55" s="272">
        <f ca="1">ROUNDUP(S55/2080,3)</f>
        <v>44.732999999999997</v>
      </c>
      <c r="AC55" s="272">
        <f ca="1">ROUNDUP(T55/2080,3)</f>
        <v>46.074999999999996</v>
      </c>
      <c r="AD55" s="272">
        <f ca="1">ROUNDUP(U55/2080,3)</f>
        <v>47.457000000000001</v>
      </c>
    </row>
    <row r="56" spans="1:30" s="19" customFormat="1">
      <c r="A56" s="3"/>
      <c r="D56" s="100"/>
      <c r="H56" s="180"/>
      <c r="I56" s="180"/>
      <c r="J56" s="180"/>
      <c r="K56" s="181"/>
      <c r="L56"/>
      <c r="M56"/>
      <c r="N56" s="347"/>
      <c r="O56" s="347"/>
      <c r="P56" s="346"/>
      <c r="Q56" s="346"/>
      <c r="R56" s="346"/>
      <c r="S56" s="346"/>
      <c r="T56" s="346"/>
      <c r="U56" s="346"/>
      <c r="W56" s="214"/>
      <c r="X56" s="214"/>
      <c r="Y56" s="214"/>
      <c r="Z56" s="214"/>
      <c r="AA56" s="214"/>
      <c r="AB56" s="214"/>
      <c r="AC56" s="214"/>
      <c r="AD56" s="214"/>
    </row>
    <row r="57" spans="1:30" s="19" customFormat="1">
      <c r="D57" s="100"/>
      <c r="H57" s="17"/>
      <c r="I57" s="17"/>
      <c r="J57" s="17"/>
      <c r="K57" s="18"/>
      <c r="L57"/>
      <c r="M57"/>
      <c r="N57" s="347"/>
      <c r="O57" s="347"/>
      <c r="P57" s="346"/>
      <c r="Q57" s="346"/>
      <c r="R57" s="346"/>
      <c r="S57" s="346"/>
      <c r="T57" s="346"/>
      <c r="U57" s="346"/>
      <c r="W57" s="214"/>
      <c r="X57" s="214"/>
      <c r="Y57" s="214"/>
      <c r="Z57" s="214"/>
      <c r="AA57" s="214"/>
      <c r="AB57" s="214"/>
      <c r="AC57" s="214"/>
      <c r="AD57" s="214"/>
    </row>
    <row r="58" spans="1:30" s="19" customFormat="1" ht="26.25" thickBot="1">
      <c r="A58" s="280" t="s">
        <v>2</v>
      </c>
      <c r="B58" s="280" t="s">
        <v>3</v>
      </c>
      <c r="C58" s="280" t="s">
        <v>519</v>
      </c>
      <c r="D58" s="24" t="s">
        <v>626</v>
      </c>
      <c r="E58" s="280" t="s">
        <v>617</v>
      </c>
      <c r="F58" s="280" t="s">
        <v>6</v>
      </c>
      <c r="G58" s="280" t="s">
        <v>7</v>
      </c>
      <c r="H58" s="26" t="s">
        <v>8</v>
      </c>
      <c r="I58" s="26" t="s">
        <v>9</v>
      </c>
      <c r="J58" s="26" t="s">
        <v>10</v>
      </c>
      <c r="K58" s="27" t="s">
        <v>11</v>
      </c>
      <c r="L58"/>
      <c r="M58"/>
      <c r="N58" s="340" t="s">
        <v>610</v>
      </c>
      <c r="O58" s="340" t="s">
        <v>2</v>
      </c>
      <c r="P58" s="341" t="s">
        <v>612</v>
      </c>
      <c r="Q58" s="341" t="s">
        <v>606</v>
      </c>
      <c r="R58" s="342" t="s">
        <v>8</v>
      </c>
      <c r="S58" s="342" t="s">
        <v>9</v>
      </c>
      <c r="T58" s="342" t="s">
        <v>10</v>
      </c>
      <c r="U58" s="340" t="s">
        <v>11</v>
      </c>
      <c r="W58" s="358" t="str">
        <f>N58</f>
        <v>Update</v>
      </c>
      <c r="X58" s="359" t="str">
        <f>A58</f>
        <v>Job Code</v>
      </c>
      <c r="Y58" s="358" t="s">
        <v>612</v>
      </c>
      <c r="Z58" s="360" t="str">
        <f t="shared" ref="Z58:Z84" si="31">G58</f>
        <v>Salary Grade</v>
      </c>
      <c r="AA58" s="361" t="str">
        <f>R58</f>
        <v>Step 1</v>
      </c>
      <c r="AB58" s="361" t="str">
        <f>S58</f>
        <v>Step 2</v>
      </c>
      <c r="AC58" s="361" t="str">
        <f>T58</f>
        <v>Step 3</v>
      </c>
      <c r="AD58" s="361" t="str">
        <f>U58</f>
        <v>Step 4</v>
      </c>
    </row>
    <row r="59" spans="1:30" s="19" customFormat="1">
      <c r="A59" s="3" t="s">
        <v>93</v>
      </c>
      <c r="B59" s="47" t="s">
        <v>12</v>
      </c>
      <c r="C59" s="4">
        <v>506</v>
      </c>
      <c r="D59" s="35" t="s">
        <v>94</v>
      </c>
      <c r="E59" s="47">
        <v>11</v>
      </c>
      <c r="F59" s="47" t="s">
        <v>13</v>
      </c>
      <c r="G59" s="306" t="s">
        <v>92</v>
      </c>
      <c r="H59" s="178">
        <f ca="1">R59</f>
        <v>94096.541893820773</v>
      </c>
      <c r="I59" s="178">
        <f ca="1">S59</f>
        <v>96919.438150635382</v>
      </c>
      <c r="J59" s="178">
        <f ca="1">T59</f>
        <v>99827.021295154467</v>
      </c>
      <c r="K59" s="178">
        <f ca="1">U59</f>
        <v>102821.83193400908</v>
      </c>
      <c r="L59"/>
      <c r="M59"/>
      <c r="N59" s="343" t="s">
        <v>611</v>
      </c>
      <c r="O59" s="337" t="str">
        <f>A59</f>
        <v>00484C</v>
      </c>
      <c r="P59" s="339" t="str">
        <f>D59</f>
        <v>Appraisal Supervisor</v>
      </c>
      <c r="Q59" s="344" t="str">
        <f>G59</f>
        <v>E50</v>
      </c>
      <c r="R59" s="345" cm="1">
        <f t="array" aca="1" ref="R59" ca="1">IF($N59="Y",VLOOKUP($O59,INDIRECT($O$2),R$5,0)*INDIRECT($N$1),VLOOKUP($O59,INDIRECT($O$2),R$5,0))</f>
        <v>94096.541893820773</v>
      </c>
      <c r="S59" s="345" cm="1">
        <f t="array" aca="1" ref="S59" ca="1">IF($N59="Y",VLOOKUP($O59,INDIRECT($O$2),S$5,0)*INDIRECT($N$1),VLOOKUP($O59,INDIRECT($O$2),S$5,0))</f>
        <v>96919.438150635382</v>
      </c>
      <c r="T59" s="345" cm="1">
        <f t="array" aca="1" ref="T59" ca="1">IF($N59="Y",VLOOKUP($O59,INDIRECT($O$2),T$5,0)*INDIRECT($N$1),VLOOKUP($O59,INDIRECT($O$2),T$5,0))</f>
        <v>99827.021295154467</v>
      </c>
      <c r="U59" s="345" cm="1">
        <f t="array" aca="1" ref="U59" ca="1">IF($N59="Y",VLOOKUP($O59,INDIRECT($O$2),U$5,0)*INDIRECT($N$1),VLOOKUP($O59,INDIRECT($O$2),U$5,0))</f>
        <v>102821.83193400908</v>
      </c>
      <c r="W59" s="213" t="str">
        <f>N59</f>
        <v>Y</v>
      </c>
      <c r="X59" s="362" t="str">
        <f>A59</f>
        <v>00484C</v>
      </c>
      <c r="Y59" s="213" t="str">
        <f>D59</f>
        <v>Appraisal Supervisor</v>
      </c>
      <c r="Z59" s="285" t="str">
        <f t="shared" si="31"/>
        <v>E50</v>
      </c>
      <c r="AA59" s="272">
        <f ca="1">ROUNDUP(R59/2080,3)</f>
        <v>45.238999999999997</v>
      </c>
      <c r="AB59" s="272">
        <f ca="1">ROUNDUP(S59/2080,3)</f>
        <v>46.595999999999997</v>
      </c>
      <c r="AC59" s="272">
        <f ca="1">ROUNDUP(T59/2080,3)</f>
        <v>47.994</v>
      </c>
      <c r="AD59" s="272">
        <f ca="1">ROUNDUP(U59/2080,3)</f>
        <v>49.433999999999997</v>
      </c>
    </row>
    <row r="60" spans="1:30" s="19" customFormat="1">
      <c r="A60" s="3" t="s">
        <v>97</v>
      </c>
      <c r="B60" s="47" t="s">
        <v>12</v>
      </c>
      <c r="C60" s="4">
        <v>528</v>
      </c>
      <c r="D60" s="35" t="s">
        <v>228</v>
      </c>
      <c r="E60" s="47">
        <v>11</v>
      </c>
      <c r="F60" s="47" t="s">
        <v>13</v>
      </c>
      <c r="G60" s="306" t="s">
        <v>92</v>
      </c>
      <c r="H60" s="178">
        <f t="shared" ref="H60:H84" ca="1" si="32">R60</f>
        <v>94096.541893820773</v>
      </c>
      <c r="I60" s="178">
        <f t="shared" ref="I60:I84" ca="1" si="33">S60</f>
        <v>96919.438150635382</v>
      </c>
      <c r="J60" s="178">
        <f t="shared" ref="J60:J84" ca="1" si="34">T60</f>
        <v>99827.021295154467</v>
      </c>
      <c r="K60" s="178">
        <f t="shared" ref="K60:K84" ca="1" si="35">U60</f>
        <v>102821.83193400908</v>
      </c>
      <c r="L60"/>
      <c r="M60"/>
      <c r="N60" s="343" t="s">
        <v>611</v>
      </c>
      <c r="O60" s="337" t="str">
        <f t="shared" ref="O60:O84" si="36">A60</f>
        <v>06815C</v>
      </c>
      <c r="P60" s="339" t="str">
        <f t="shared" ref="P60:P84" si="37">D60</f>
        <v>Assistant Manager Business Licensing</v>
      </c>
      <c r="Q60" s="344" t="str">
        <f t="shared" ref="Q60:Q84" si="38">G60</f>
        <v>E50</v>
      </c>
      <c r="R60" s="345" cm="1">
        <f t="array" aca="1" ref="R60" ca="1">IF($N60="Y",VLOOKUP($O60,INDIRECT($O$2),R$5,0)*INDIRECT($N$1),VLOOKUP($O60,INDIRECT($O$2),R$5,0))</f>
        <v>94096.541893820773</v>
      </c>
      <c r="S60" s="345" cm="1">
        <f t="array" aca="1" ref="S60" ca="1">IF($N60="Y",VLOOKUP($O60,INDIRECT($O$2),S$5,0)*INDIRECT($N$1),VLOOKUP($O60,INDIRECT($O$2),S$5,0))</f>
        <v>96919.438150635382</v>
      </c>
      <c r="T60" s="345" cm="1">
        <f t="array" aca="1" ref="T60" ca="1">IF($N60="Y",VLOOKUP($O60,INDIRECT($O$2),T$5,0)*INDIRECT($N$1),VLOOKUP($O60,INDIRECT($O$2),T$5,0))</f>
        <v>99827.021295154467</v>
      </c>
      <c r="U60" s="345" cm="1">
        <f t="array" aca="1" ref="U60" ca="1">IF($N60="Y",VLOOKUP($O60,INDIRECT($O$2),U$5,0)*INDIRECT($N$1),VLOOKUP($O60,INDIRECT($O$2),U$5,0))</f>
        <v>102821.83193400908</v>
      </c>
      <c r="W60" s="213" t="str">
        <f t="shared" ref="W60:W84" si="39">N60</f>
        <v>Y</v>
      </c>
      <c r="X60" s="362" t="str">
        <f t="shared" ref="X60:X84" si="40">A60</f>
        <v>06815C</v>
      </c>
      <c r="Y60" s="213" t="str">
        <f t="shared" ref="Y60:Y84" si="41">D60</f>
        <v>Assistant Manager Business Licensing</v>
      </c>
      <c r="Z60" s="285" t="str">
        <f t="shared" si="31"/>
        <v>E50</v>
      </c>
      <c r="AA60" s="272">
        <f t="shared" ref="AA60:AA84" ca="1" si="42">ROUNDUP(R60/2080,3)</f>
        <v>45.238999999999997</v>
      </c>
      <c r="AB60" s="272">
        <f t="shared" ref="AB60:AB84" ca="1" si="43">ROUNDUP(S60/2080,3)</f>
        <v>46.595999999999997</v>
      </c>
      <c r="AC60" s="272">
        <f t="shared" ref="AC60:AC84" ca="1" si="44">ROUNDUP(T60/2080,3)</f>
        <v>47.994</v>
      </c>
      <c r="AD60" s="272">
        <f t="shared" ref="AD60:AD84" ca="1" si="45">ROUNDUP(U60/2080,3)</f>
        <v>49.433999999999997</v>
      </c>
    </row>
    <row r="61" spans="1:30" s="19" customFormat="1">
      <c r="A61" s="3" t="s">
        <v>95</v>
      </c>
      <c r="B61" s="47" t="s">
        <v>12</v>
      </c>
      <c r="C61" s="4">
        <v>515</v>
      </c>
      <c r="D61" s="35" t="s">
        <v>96</v>
      </c>
      <c r="E61" s="47">
        <v>11</v>
      </c>
      <c r="F61" s="47" t="s">
        <v>13</v>
      </c>
      <c r="G61" s="306" t="s">
        <v>92</v>
      </c>
      <c r="H61" s="178">
        <f t="shared" ca="1" si="32"/>
        <v>94096.541893820773</v>
      </c>
      <c r="I61" s="178">
        <f t="shared" ca="1" si="33"/>
        <v>96919.438150635382</v>
      </c>
      <c r="J61" s="178">
        <f t="shared" ca="1" si="34"/>
        <v>99827.021295154467</v>
      </c>
      <c r="K61" s="178">
        <f t="shared" ca="1" si="35"/>
        <v>102821.83193400908</v>
      </c>
      <c r="L61"/>
      <c r="M61"/>
      <c r="N61" s="343" t="s">
        <v>611</v>
      </c>
      <c r="O61" s="337" t="str">
        <f t="shared" si="36"/>
        <v>00870C</v>
      </c>
      <c r="P61" s="339" t="str">
        <f t="shared" si="37"/>
        <v>Assistant Superintendent Water Plant Operations</v>
      </c>
      <c r="Q61" s="344" t="str">
        <f t="shared" si="38"/>
        <v>E50</v>
      </c>
      <c r="R61" s="345" cm="1">
        <f t="array" aca="1" ref="R61" ca="1">IF($N61="Y",VLOOKUP($O61,INDIRECT($O$2),R$5,0)*INDIRECT($N$1),VLOOKUP($O61,INDIRECT($O$2),R$5,0))</f>
        <v>94096.541893820773</v>
      </c>
      <c r="S61" s="345" cm="1">
        <f t="array" aca="1" ref="S61" ca="1">IF($N61="Y",VLOOKUP($O61,INDIRECT($O$2),S$5,0)*INDIRECT($N$1),VLOOKUP($O61,INDIRECT($O$2),S$5,0))</f>
        <v>96919.438150635382</v>
      </c>
      <c r="T61" s="345" cm="1">
        <f t="array" aca="1" ref="T61" ca="1">IF($N61="Y",VLOOKUP($O61,INDIRECT($O$2),T$5,0)*INDIRECT($N$1),VLOOKUP($O61,INDIRECT($O$2),T$5,0))</f>
        <v>99827.021295154467</v>
      </c>
      <c r="U61" s="345" cm="1">
        <f t="array" aca="1" ref="U61" ca="1">IF($N61="Y",VLOOKUP($O61,INDIRECT($O$2),U$5,0)*INDIRECT($N$1),VLOOKUP($O61,INDIRECT($O$2),U$5,0))</f>
        <v>102821.83193400908</v>
      </c>
      <c r="W61" s="213" t="str">
        <f t="shared" si="39"/>
        <v>Y</v>
      </c>
      <c r="X61" s="362" t="str">
        <f t="shared" si="40"/>
        <v>00870C</v>
      </c>
      <c r="Y61" s="213" t="str">
        <f t="shared" si="41"/>
        <v>Assistant Superintendent Water Plant Operations</v>
      </c>
      <c r="Z61" s="285" t="str">
        <f t="shared" si="31"/>
        <v>E50</v>
      </c>
      <c r="AA61" s="272">
        <f t="shared" ca="1" si="42"/>
        <v>45.238999999999997</v>
      </c>
      <c r="AB61" s="272">
        <f t="shared" ca="1" si="43"/>
        <v>46.595999999999997</v>
      </c>
      <c r="AC61" s="272">
        <f t="shared" ca="1" si="44"/>
        <v>47.994</v>
      </c>
      <c r="AD61" s="272">
        <f t="shared" ca="1" si="45"/>
        <v>49.433999999999997</v>
      </c>
    </row>
    <row r="62" spans="1:30" s="19" customFormat="1">
      <c r="A62" s="3" t="s">
        <v>246</v>
      </c>
      <c r="B62" s="47" t="s">
        <v>12</v>
      </c>
      <c r="C62" s="4">
        <v>498</v>
      </c>
      <c r="D62" s="35" t="s">
        <v>234</v>
      </c>
      <c r="E62" s="47">
        <v>11</v>
      </c>
      <c r="F62" s="47" t="s">
        <v>13</v>
      </c>
      <c r="G62" s="306" t="s">
        <v>92</v>
      </c>
      <c r="H62" s="178">
        <f t="shared" si="32"/>
        <v>94096.541893820773</v>
      </c>
      <c r="I62" s="178">
        <f t="shared" si="33"/>
        <v>96919.438150635382</v>
      </c>
      <c r="J62" s="178">
        <f t="shared" si="34"/>
        <v>99827.021295154467</v>
      </c>
      <c r="K62" s="178">
        <f t="shared" si="35"/>
        <v>102821.83193400908</v>
      </c>
      <c r="L62"/>
      <c r="M62"/>
      <c r="N62" s="343" t="s">
        <v>611</v>
      </c>
      <c r="O62" s="337" t="str">
        <f t="shared" si="36"/>
        <v>59215C</v>
      </c>
      <c r="P62" s="339" t="str">
        <f t="shared" si="37"/>
        <v>Crime Lab Quality Administrator</v>
      </c>
      <c r="Q62" s="344" t="str">
        <f t="shared" si="38"/>
        <v>E50</v>
      </c>
      <c r="R62" s="330">
        <v>94096.541893820773</v>
      </c>
      <c r="S62" s="330">
        <v>96919.438150635382</v>
      </c>
      <c r="T62" s="330">
        <v>99827.021295154467</v>
      </c>
      <c r="U62" s="330">
        <v>102821.83193400908</v>
      </c>
      <c r="W62" s="213" t="str">
        <f t="shared" si="39"/>
        <v>Y</v>
      </c>
      <c r="X62" s="362" t="str">
        <f t="shared" si="40"/>
        <v>59215C</v>
      </c>
      <c r="Y62" s="213" t="str">
        <f t="shared" si="41"/>
        <v>Crime Lab Quality Administrator</v>
      </c>
      <c r="Z62" s="285" t="str">
        <f t="shared" si="31"/>
        <v>E50</v>
      </c>
      <c r="AA62" s="272">
        <f t="shared" si="42"/>
        <v>45.238999999999997</v>
      </c>
      <c r="AB62" s="272">
        <f t="shared" si="43"/>
        <v>46.595999999999997</v>
      </c>
      <c r="AC62" s="272">
        <f t="shared" si="44"/>
        <v>47.994</v>
      </c>
      <c r="AD62" s="272">
        <f t="shared" si="45"/>
        <v>49.433999999999997</v>
      </c>
    </row>
    <row r="63" spans="1:30" s="19" customFormat="1">
      <c r="A63" s="3" t="s">
        <v>98</v>
      </c>
      <c r="B63" s="47" t="s">
        <v>12</v>
      </c>
      <c r="C63" s="4">
        <v>503</v>
      </c>
      <c r="D63" s="35" t="s">
        <v>99</v>
      </c>
      <c r="E63" s="47">
        <v>11</v>
      </c>
      <c r="F63" s="47" t="s">
        <v>13</v>
      </c>
      <c r="G63" s="306" t="s">
        <v>92</v>
      </c>
      <c r="H63" s="178">
        <f t="shared" ca="1" si="32"/>
        <v>94096.541893820773</v>
      </c>
      <c r="I63" s="178">
        <f t="shared" ca="1" si="33"/>
        <v>96919.438150635382</v>
      </c>
      <c r="J63" s="178">
        <f t="shared" ca="1" si="34"/>
        <v>99827.021295154467</v>
      </c>
      <c r="K63" s="178">
        <f t="shared" ca="1" si="35"/>
        <v>102821.83193400908</v>
      </c>
      <c r="L63"/>
      <c r="M63"/>
      <c r="N63" s="343" t="s">
        <v>611</v>
      </c>
      <c r="O63" s="337" t="str">
        <f t="shared" si="36"/>
        <v>03610C</v>
      </c>
      <c r="P63" s="339" t="str">
        <f t="shared" si="37"/>
        <v xml:space="preserve">District Street Supervisor II  </v>
      </c>
      <c r="Q63" s="344" t="str">
        <f t="shared" si="38"/>
        <v>E50</v>
      </c>
      <c r="R63" s="345" cm="1">
        <f t="array" aca="1" ref="R63" ca="1">IF($N63="Y",VLOOKUP($O63,INDIRECT($O$2),R$5,0)*INDIRECT($N$1),VLOOKUP($O63,INDIRECT($O$2),R$5,0))</f>
        <v>94096.541893820773</v>
      </c>
      <c r="S63" s="345" cm="1">
        <f t="array" aca="1" ref="S63" ca="1">IF($N63="Y",VLOOKUP($O63,INDIRECT($O$2),S$5,0)*INDIRECT($N$1),VLOOKUP($O63,INDIRECT($O$2),S$5,0))</f>
        <v>96919.438150635382</v>
      </c>
      <c r="T63" s="345" cm="1">
        <f t="array" aca="1" ref="T63" ca="1">IF($N63="Y",VLOOKUP($O63,INDIRECT($O$2),T$5,0)*INDIRECT($N$1),VLOOKUP($O63,INDIRECT($O$2),T$5,0))</f>
        <v>99827.021295154467</v>
      </c>
      <c r="U63" s="345" cm="1">
        <f t="array" aca="1" ref="U63" ca="1">IF($N63="Y",VLOOKUP($O63,INDIRECT($O$2),U$5,0)*INDIRECT($N$1),VLOOKUP($O63,INDIRECT($O$2),U$5,0))</f>
        <v>102821.83193400908</v>
      </c>
      <c r="W63" s="213" t="str">
        <f t="shared" si="39"/>
        <v>Y</v>
      </c>
      <c r="X63" s="362" t="str">
        <f t="shared" si="40"/>
        <v>03610C</v>
      </c>
      <c r="Y63" s="213" t="str">
        <f t="shared" si="41"/>
        <v xml:space="preserve">District Street Supervisor II  </v>
      </c>
      <c r="Z63" s="285" t="str">
        <f t="shared" si="31"/>
        <v>E50</v>
      </c>
      <c r="AA63" s="272">
        <f t="shared" ca="1" si="42"/>
        <v>45.238999999999997</v>
      </c>
      <c r="AB63" s="272">
        <f t="shared" ca="1" si="43"/>
        <v>46.595999999999997</v>
      </c>
      <c r="AC63" s="272">
        <f t="shared" ca="1" si="44"/>
        <v>47.994</v>
      </c>
      <c r="AD63" s="272">
        <f t="shared" ca="1" si="45"/>
        <v>49.433999999999997</v>
      </c>
    </row>
    <row r="64" spans="1:30" s="19" customFormat="1">
      <c r="A64" s="3" t="s">
        <v>88</v>
      </c>
      <c r="B64" s="47" t="s">
        <v>12</v>
      </c>
      <c r="C64" s="4">
        <v>498</v>
      </c>
      <c r="D64" s="35" t="s">
        <v>265</v>
      </c>
      <c r="E64" s="47">
        <v>11</v>
      </c>
      <c r="F64" s="47" t="s">
        <v>13</v>
      </c>
      <c r="G64" s="306" t="s">
        <v>92</v>
      </c>
      <c r="H64" s="178">
        <f t="shared" si="32"/>
        <v>94096.541893820773</v>
      </c>
      <c r="I64" s="178">
        <f t="shared" si="33"/>
        <v>96919.438150635382</v>
      </c>
      <c r="J64" s="178">
        <f t="shared" si="34"/>
        <v>99827.021295154467</v>
      </c>
      <c r="K64" s="178">
        <f t="shared" si="35"/>
        <v>102821.83193400908</v>
      </c>
      <c r="L64"/>
      <c r="M64"/>
      <c r="N64" s="343" t="s">
        <v>611</v>
      </c>
      <c r="O64" s="337" t="str">
        <f t="shared" si="36"/>
        <v>03623C</v>
      </c>
      <c r="P64" s="339" t="str">
        <f t="shared" si="37"/>
        <v>District Supervisor Construction Code Services</v>
      </c>
      <c r="Q64" s="344" t="str">
        <f t="shared" si="38"/>
        <v>E50</v>
      </c>
      <c r="R64" s="330">
        <v>94096.541893820773</v>
      </c>
      <c r="S64" s="330">
        <v>96919.438150635382</v>
      </c>
      <c r="T64" s="330">
        <v>99827.021295154467</v>
      </c>
      <c r="U64" s="330">
        <v>102821.83193400908</v>
      </c>
      <c r="W64" s="213" t="str">
        <f t="shared" si="39"/>
        <v>Y</v>
      </c>
      <c r="X64" s="362" t="str">
        <f t="shared" si="40"/>
        <v>03623C</v>
      </c>
      <c r="Y64" s="213" t="str">
        <f t="shared" si="41"/>
        <v>District Supervisor Construction Code Services</v>
      </c>
      <c r="Z64" s="285" t="str">
        <f t="shared" si="31"/>
        <v>E50</v>
      </c>
      <c r="AA64" s="272">
        <f t="shared" si="42"/>
        <v>45.238999999999997</v>
      </c>
      <c r="AB64" s="272">
        <f t="shared" si="43"/>
        <v>46.595999999999997</v>
      </c>
      <c r="AC64" s="272">
        <f t="shared" si="44"/>
        <v>47.994</v>
      </c>
      <c r="AD64" s="272">
        <f t="shared" si="45"/>
        <v>49.433999999999997</v>
      </c>
    </row>
    <row r="65" spans="1:30" s="19" customFormat="1">
      <c r="A65" s="3" t="s">
        <v>100</v>
      </c>
      <c r="B65" s="47" t="s">
        <v>12</v>
      </c>
      <c r="C65" s="4">
        <v>520</v>
      </c>
      <c r="D65" s="35" t="s">
        <v>101</v>
      </c>
      <c r="E65" s="47">
        <v>11</v>
      </c>
      <c r="F65" s="47" t="s">
        <v>13</v>
      </c>
      <c r="G65" s="306" t="s">
        <v>92</v>
      </c>
      <c r="H65" s="178">
        <f t="shared" ca="1" si="32"/>
        <v>94096.541893820773</v>
      </c>
      <c r="I65" s="178">
        <f t="shared" ca="1" si="33"/>
        <v>96919.438150635382</v>
      </c>
      <c r="J65" s="178">
        <f t="shared" ca="1" si="34"/>
        <v>99827.021295154467</v>
      </c>
      <c r="K65" s="178">
        <f t="shared" ca="1" si="35"/>
        <v>102821.83193400908</v>
      </c>
      <c r="L65"/>
      <c r="M65"/>
      <c r="N65" s="343" t="s">
        <v>611</v>
      </c>
      <c r="O65" s="337" t="str">
        <f t="shared" si="36"/>
        <v>04299C</v>
      </c>
      <c r="P65" s="339" t="str">
        <f t="shared" si="37"/>
        <v>Facility Supervisor, Property Services</v>
      </c>
      <c r="Q65" s="344" t="str">
        <f t="shared" si="38"/>
        <v>E50</v>
      </c>
      <c r="R65" s="345" cm="1">
        <f t="array" aca="1" ref="R65" ca="1">IF($N65="Y",VLOOKUP($O65,INDIRECT($O$2),R$5,0)*INDIRECT($N$1),VLOOKUP($O65,INDIRECT($O$2),R$5,0))</f>
        <v>94096.541893820773</v>
      </c>
      <c r="S65" s="345" cm="1">
        <f t="array" aca="1" ref="S65" ca="1">IF($N65="Y",VLOOKUP($O65,INDIRECT($O$2),S$5,0)*INDIRECT($N$1),VLOOKUP($O65,INDIRECT($O$2),S$5,0))</f>
        <v>96919.438150635382</v>
      </c>
      <c r="T65" s="345" cm="1">
        <f t="array" aca="1" ref="T65" ca="1">IF($N65="Y",VLOOKUP($O65,INDIRECT($O$2),T$5,0)*INDIRECT($N$1),VLOOKUP($O65,INDIRECT($O$2),T$5,0))</f>
        <v>99827.021295154467</v>
      </c>
      <c r="U65" s="345" cm="1">
        <f t="array" aca="1" ref="U65" ca="1">IF($N65="Y",VLOOKUP($O65,INDIRECT($O$2),U$5,0)*INDIRECT($N$1),VLOOKUP($O65,INDIRECT($O$2),U$5,0))</f>
        <v>102821.83193400908</v>
      </c>
      <c r="W65" s="213" t="str">
        <f t="shared" si="39"/>
        <v>Y</v>
      </c>
      <c r="X65" s="362" t="str">
        <f t="shared" si="40"/>
        <v>04299C</v>
      </c>
      <c r="Y65" s="213" t="str">
        <f t="shared" si="41"/>
        <v>Facility Supervisor, Property Services</v>
      </c>
      <c r="Z65" s="285" t="str">
        <f t="shared" si="31"/>
        <v>E50</v>
      </c>
      <c r="AA65" s="272">
        <f t="shared" ca="1" si="42"/>
        <v>45.238999999999997</v>
      </c>
      <c r="AB65" s="272">
        <f t="shared" ca="1" si="43"/>
        <v>46.595999999999997</v>
      </c>
      <c r="AC65" s="272">
        <f t="shared" ca="1" si="44"/>
        <v>47.994</v>
      </c>
      <c r="AD65" s="272">
        <f t="shared" ca="1" si="45"/>
        <v>49.433999999999997</v>
      </c>
    </row>
    <row r="66" spans="1:30" s="19" customFormat="1">
      <c r="A66" s="3" t="s">
        <v>102</v>
      </c>
      <c r="B66" s="47" t="s">
        <v>12</v>
      </c>
      <c r="C66" s="4">
        <v>520</v>
      </c>
      <c r="D66" s="35" t="s">
        <v>103</v>
      </c>
      <c r="E66" s="47">
        <v>11</v>
      </c>
      <c r="F66" s="47" t="s">
        <v>13</v>
      </c>
      <c r="G66" s="306" t="s">
        <v>92</v>
      </c>
      <c r="H66" s="178">
        <f t="shared" ca="1" si="32"/>
        <v>94096.541893820773</v>
      </c>
      <c r="I66" s="178">
        <f t="shared" ca="1" si="33"/>
        <v>96919.438150635382</v>
      </c>
      <c r="J66" s="178">
        <f t="shared" ca="1" si="34"/>
        <v>99827.021295154467</v>
      </c>
      <c r="K66" s="178">
        <f t="shared" ca="1" si="35"/>
        <v>102821.83193400908</v>
      </c>
      <c r="L66"/>
      <c r="M66"/>
      <c r="N66" s="343" t="s">
        <v>611</v>
      </c>
      <c r="O66" s="337" t="str">
        <f t="shared" si="36"/>
        <v>05120C</v>
      </c>
      <c r="P66" s="339" t="str">
        <f t="shared" si="37"/>
        <v xml:space="preserve">General Foreman Bridge Maintenance &amp; Repair  </v>
      </c>
      <c r="Q66" s="344" t="str">
        <f t="shared" si="38"/>
        <v>E50</v>
      </c>
      <c r="R66" s="345" cm="1">
        <f t="array" aca="1" ref="R66" ca="1">IF($N66="Y",VLOOKUP($O66,INDIRECT($O$2),R$5,0)*INDIRECT($N$1),VLOOKUP($O66,INDIRECT($O$2),R$5,0))</f>
        <v>94096.541893820773</v>
      </c>
      <c r="S66" s="345" cm="1">
        <f t="array" aca="1" ref="S66" ca="1">IF($N66="Y",VLOOKUP($O66,INDIRECT($O$2),S$5,0)*INDIRECT($N$1),VLOOKUP($O66,INDIRECT($O$2),S$5,0))</f>
        <v>96919.438150635382</v>
      </c>
      <c r="T66" s="345" cm="1">
        <f t="array" aca="1" ref="T66" ca="1">IF($N66="Y",VLOOKUP($O66,INDIRECT($O$2),T$5,0)*INDIRECT($N$1),VLOOKUP($O66,INDIRECT($O$2),T$5,0))</f>
        <v>99827.021295154467</v>
      </c>
      <c r="U66" s="345" cm="1">
        <f t="array" aca="1" ref="U66" ca="1">IF($N66="Y",VLOOKUP($O66,INDIRECT($O$2),U$5,0)*INDIRECT($N$1),VLOOKUP($O66,INDIRECT($O$2),U$5,0))</f>
        <v>102821.83193400908</v>
      </c>
      <c r="W66" s="213" t="str">
        <f t="shared" si="39"/>
        <v>Y</v>
      </c>
      <c r="X66" s="362" t="str">
        <f t="shared" si="40"/>
        <v>05120C</v>
      </c>
      <c r="Y66" s="213" t="str">
        <f t="shared" si="41"/>
        <v xml:space="preserve">General Foreman Bridge Maintenance &amp; Repair  </v>
      </c>
      <c r="Z66" s="285" t="str">
        <f t="shared" si="31"/>
        <v>E50</v>
      </c>
      <c r="AA66" s="272">
        <f t="shared" ca="1" si="42"/>
        <v>45.238999999999997</v>
      </c>
      <c r="AB66" s="272">
        <f t="shared" ca="1" si="43"/>
        <v>46.595999999999997</v>
      </c>
      <c r="AC66" s="272">
        <f t="shared" ca="1" si="44"/>
        <v>47.994</v>
      </c>
      <c r="AD66" s="272">
        <f t="shared" ca="1" si="45"/>
        <v>49.433999999999997</v>
      </c>
    </row>
    <row r="67" spans="1:30" s="19" customFormat="1">
      <c r="A67" s="3" t="s">
        <v>104</v>
      </c>
      <c r="B67" s="47" t="s">
        <v>12</v>
      </c>
      <c r="C67" s="4">
        <v>510</v>
      </c>
      <c r="D67" s="35" t="s">
        <v>105</v>
      </c>
      <c r="E67" s="47">
        <v>11</v>
      </c>
      <c r="F67" s="47" t="s">
        <v>13</v>
      </c>
      <c r="G67" s="306" t="s">
        <v>92</v>
      </c>
      <c r="H67" s="178">
        <f t="shared" ca="1" si="32"/>
        <v>94096.541893820773</v>
      </c>
      <c r="I67" s="178">
        <f t="shared" ca="1" si="33"/>
        <v>96919.438150635382</v>
      </c>
      <c r="J67" s="178">
        <f t="shared" ca="1" si="34"/>
        <v>99827.021295154467</v>
      </c>
      <c r="K67" s="178">
        <f t="shared" ca="1" si="35"/>
        <v>102821.83193400908</v>
      </c>
      <c r="L67"/>
      <c r="M67"/>
      <c r="N67" s="343" t="s">
        <v>611</v>
      </c>
      <c r="O67" s="337" t="str">
        <f t="shared" si="36"/>
        <v>05180C</v>
      </c>
      <c r="P67" s="339" t="str">
        <f t="shared" si="37"/>
        <v xml:space="preserve">General Foreman Paving Construction  </v>
      </c>
      <c r="Q67" s="344" t="str">
        <f t="shared" si="38"/>
        <v>E50</v>
      </c>
      <c r="R67" s="345" cm="1">
        <f t="array" aca="1" ref="R67" ca="1">IF($N67="Y",VLOOKUP($O67,INDIRECT($O$2),R$5,0)*INDIRECT($N$1),VLOOKUP($O67,INDIRECT($O$2),R$5,0))</f>
        <v>94096.541893820773</v>
      </c>
      <c r="S67" s="345" cm="1">
        <f t="array" aca="1" ref="S67" ca="1">IF($N67="Y",VLOOKUP($O67,INDIRECT($O$2),S$5,0)*INDIRECT($N$1),VLOOKUP($O67,INDIRECT($O$2),S$5,0))</f>
        <v>96919.438150635382</v>
      </c>
      <c r="T67" s="345" cm="1">
        <f t="array" aca="1" ref="T67" ca="1">IF($N67="Y",VLOOKUP($O67,INDIRECT($O$2),T$5,0)*INDIRECT($N$1),VLOOKUP($O67,INDIRECT($O$2),T$5,0))</f>
        <v>99827.021295154467</v>
      </c>
      <c r="U67" s="345" cm="1">
        <f t="array" aca="1" ref="U67" ca="1">IF($N67="Y",VLOOKUP($O67,INDIRECT($O$2),U$5,0)*INDIRECT($N$1),VLOOKUP($O67,INDIRECT($O$2),U$5,0))</f>
        <v>102821.83193400908</v>
      </c>
      <c r="W67" s="213" t="str">
        <f t="shared" si="39"/>
        <v>Y</v>
      </c>
      <c r="X67" s="362" t="str">
        <f t="shared" si="40"/>
        <v>05180C</v>
      </c>
      <c r="Y67" s="213" t="str">
        <f t="shared" si="41"/>
        <v xml:space="preserve">General Foreman Paving Construction  </v>
      </c>
      <c r="Z67" s="285" t="str">
        <f t="shared" si="31"/>
        <v>E50</v>
      </c>
      <c r="AA67" s="272">
        <f t="shared" ca="1" si="42"/>
        <v>45.238999999999997</v>
      </c>
      <c r="AB67" s="272">
        <f t="shared" ca="1" si="43"/>
        <v>46.595999999999997</v>
      </c>
      <c r="AC67" s="272">
        <f t="shared" ca="1" si="44"/>
        <v>47.994</v>
      </c>
      <c r="AD67" s="272">
        <f t="shared" ca="1" si="45"/>
        <v>49.433999999999997</v>
      </c>
    </row>
    <row r="68" spans="1:30" s="19" customFormat="1">
      <c r="A68" s="3" t="s">
        <v>106</v>
      </c>
      <c r="B68" s="47" t="s">
        <v>12</v>
      </c>
      <c r="C68" s="4">
        <v>520</v>
      </c>
      <c r="D68" s="35" t="s">
        <v>107</v>
      </c>
      <c r="E68" s="47">
        <v>11</v>
      </c>
      <c r="F68" s="47" t="s">
        <v>13</v>
      </c>
      <c r="G68" s="306" t="s">
        <v>92</v>
      </c>
      <c r="H68" s="178">
        <f t="shared" ca="1" si="32"/>
        <v>94096.541893820773</v>
      </c>
      <c r="I68" s="178">
        <f t="shared" ca="1" si="33"/>
        <v>96919.438150635382</v>
      </c>
      <c r="J68" s="178">
        <f t="shared" ca="1" si="34"/>
        <v>99827.021295154467</v>
      </c>
      <c r="K68" s="178">
        <f t="shared" ca="1" si="35"/>
        <v>102821.83193400908</v>
      </c>
      <c r="L68"/>
      <c r="M68"/>
      <c r="N68" s="343" t="s">
        <v>611</v>
      </c>
      <c r="O68" s="337" t="str">
        <f t="shared" si="36"/>
        <v>05200C</v>
      </c>
      <c r="P68" s="339" t="str">
        <f t="shared" si="37"/>
        <v xml:space="preserve">General Foreman Plant Maintenance &amp; New Construction </v>
      </c>
      <c r="Q68" s="344" t="str">
        <f t="shared" si="38"/>
        <v>E50</v>
      </c>
      <c r="R68" s="345" cm="1">
        <f t="array" aca="1" ref="R68" ca="1">IF($N68="Y",VLOOKUP($O68,INDIRECT($O$2),R$5,0)*INDIRECT($N$1),VLOOKUP($O68,INDIRECT($O$2),R$5,0))</f>
        <v>94096.541893820773</v>
      </c>
      <c r="S68" s="345" cm="1">
        <f t="array" aca="1" ref="S68" ca="1">IF($N68="Y",VLOOKUP($O68,INDIRECT($O$2),S$5,0)*INDIRECT($N$1),VLOOKUP($O68,INDIRECT($O$2),S$5,0))</f>
        <v>96919.438150635382</v>
      </c>
      <c r="T68" s="345" cm="1">
        <f t="array" aca="1" ref="T68" ca="1">IF($N68="Y",VLOOKUP($O68,INDIRECT($O$2),T$5,0)*INDIRECT($N$1),VLOOKUP($O68,INDIRECT($O$2),T$5,0))</f>
        <v>99827.021295154467</v>
      </c>
      <c r="U68" s="345" cm="1">
        <f t="array" aca="1" ref="U68" ca="1">IF($N68="Y",VLOOKUP($O68,INDIRECT($O$2),U$5,0)*INDIRECT($N$1),VLOOKUP($O68,INDIRECT($O$2),U$5,0))</f>
        <v>102821.83193400908</v>
      </c>
      <c r="W68" s="213" t="str">
        <f t="shared" si="39"/>
        <v>Y</v>
      </c>
      <c r="X68" s="362" t="str">
        <f t="shared" si="40"/>
        <v>05200C</v>
      </c>
      <c r="Y68" s="213" t="str">
        <f t="shared" si="41"/>
        <v xml:space="preserve">General Foreman Plant Maintenance &amp; New Construction </v>
      </c>
      <c r="Z68" s="285" t="str">
        <f t="shared" si="31"/>
        <v>E50</v>
      </c>
      <c r="AA68" s="272">
        <f t="shared" ca="1" si="42"/>
        <v>45.238999999999997</v>
      </c>
      <c r="AB68" s="272">
        <f t="shared" ca="1" si="43"/>
        <v>46.595999999999997</v>
      </c>
      <c r="AC68" s="272">
        <f t="shared" ca="1" si="44"/>
        <v>47.994</v>
      </c>
      <c r="AD68" s="272">
        <f t="shared" ca="1" si="45"/>
        <v>49.433999999999997</v>
      </c>
    </row>
    <row r="69" spans="1:30" s="19" customFormat="1">
      <c r="A69" s="3" t="s">
        <v>108</v>
      </c>
      <c r="B69" s="47" t="s">
        <v>12</v>
      </c>
      <c r="C69" s="4">
        <v>505</v>
      </c>
      <c r="D69" s="35" t="s">
        <v>109</v>
      </c>
      <c r="E69" s="47">
        <v>11</v>
      </c>
      <c r="F69" s="47" t="s">
        <v>13</v>
      </c>
      <c r="G69" s="306" t="s">
        <v>92</v>
      </c>
      <c r="H69" s="178">
        <f t="shared" ca="1" si="32"/>
        <v>94096.541893820773</v>
      </c>
      <c r="I69" s="178">
        <f t="shared" ca="1" si="33"/>
        <v>96919.438150635382</v>
      </c>
      <c r="J69" s="178">
        <f t="shared" ca="1" si="34"/>
        <v>99827.021295154467</v>
      </c>
      <c r="K69" s="178">
        <f t="shared" ca="1" si="35"/>
        <v>102821.83193400908</v>
      </c>
      <c r="L69"/>
      <c r="M69"/>
      <c r="N69" s="343" t="s">
        <v>611</v>
      </c>
      <c r="O69" s="337" t="str">
        <f t="shared" si="36"/>
        <v>05220C</v>
      </c>
      <c r="P69" s="339" t="str">
        <f t="shared" si="37"/>
        <v xml:space="preserve">General Foreman Sewer Construction  </v>
      </c>
      <c r="Q69" s="344" t="str">
        <f t="shared" si="38"/>
        <v>E50</v>
      </c>
      <c r="R69" s="345" cm="1">
        <f t="array" aca="1" ref="R69" ca="1">IF($N69="Y",VLOOKUP($O69,INDIRECT($O$2),R$5,0)*INDIRECT($N$1),VLOOKUP($O69,INDIRECT($O$2),R$5,0))</f>
        <v>94096.541893820773</v>
      </c>
      <c r="S69" s="345" cm="1">
        <f t="array" aca="1" ref="S69" ca="1">IF($N69="Y",VLOOKUP($O69,INDIRECT($O$2),S$5,0)*INDIRECT($N$1),VLOOKUP($O69,INDIRECT($O$2),S$5,0))</f>
        <v>96919.438150635382</v>
      </c>
      <c r="T69" s="345" cm="1">
        <f t="array" aca="1" ref="T69" ca="1">IF($N69="Y",VLOOKUP($O69,INDIRECT($O$2),T$5,0)*INDIRECT($N$1),VLOOKUP($O69,INDIRECT($O$2),T$5,0))</f>
        <v>99827.021295154467</v>
      </c>
      <c r="U69" s="345" cm="1">
        <f t="array" aca="1" ref="U69" ca="1">IF($N69="Y",VLOOKUP($O69,INDIRECT($O$2),U$5,0)*INDIRECT($N$1),VLOOKUP($O69,INDIRECT($O$2),U$5,0))</f>
        <v>102821.83193400908</v>
      </c>
      <c r="W69" s="213" t="str">
        <f t="shared" si="39"/>
        <v>Y</v>
      </c>
      <c r="X69" s="362" t="str">
        <f t="shared" si="40"/>
        <v>05220C</v>
      </c>
      <c r="Y69" s="213" t="str">
        <f t="shared" si="41"/>
        <v xml:space="preserve">General Foreman Sewer Construction  </v>
      </c>
      <c r="Z69" s="285" t="str">
        <f t="shared" si="31"/>
        <v>E50</v>
      </c>
      <c r="AA69" s="272">
        <f t="shared" ca="1" si="42"/>
        <v>45.238999999999997</v>
      </c>
      <c r="AB69" s="272">
        <f t="shared" ca="1" si="43"/>
        <v>46.595999999999997</v>
      </c>
      <c r="AC69" s="272">
        <f t="shared" ca="1" si="44"/>
        <v>47.994</v>
      </c>
      <c r="AD69" s="272">
        <f t="shared" ca="1" si="45"/>
        <v>49.433999999999997</v>
      </c>
    </row>
    <row r="70" spans="1:30" s="19" customFormat="1">
      <c r="A70" s="3" t="s">
        <v>110</v>
      </c>
      <c r="B70" s="47" t="s">
        <v>12</v>
      </c>
      <c r="C70" s="4">
        <v>520</v>
      </c>
      <c r="D70" s="35" t="s">
        <v>111</v>
      </c>
      <c r="E70" s="47">
        <v>11</v>
      </c>
      <c r="F70" s="47" t="s">
        <v>13</v>
      </c>
      <c r="G70" s="306" t="s">
        <v>92</v>
      </c>
      <c r="H70" s="178">
        <f t="shared" ca="1" si="32"/>
        <v>94096.541893820773</v>
      </c>
      <c r="I70" s="178">
        <f t="shared" ca="1" si="33"/>
        <v>96919.438150635382</v>
      </c>
      <c r="J70" s="178">
        <f t="shared" ca="1" si="34"/>
        <v>99827.021295154467</v>
      </c>
      <c r="K70" s="178">
        <f t="shared" ca="1" si="35"/>
        <v>102821.83193400908</v>
      </c>
      <c r="L70"/>
      <c r="M70"/>
      <c r="N70" s="343" t="s">
        <v>611</v>
      </c>
      <c r="O70" s="337" t="str">
        <f t="shared" si="36"/>
        <v>05250C</v>
      </c>
      <c r="P70" s="339" t="str">
        <f t="shared" si="37"/>
        <v xml:space="preserve">General Foreman Water Service Maintenance </v>
      </c>
      <c r="Q70" s="344" t="str">
        <f t="shared" si="38"/>
        <v>E50</v>
      </c>
      <c r="R70" s="345" cm="1">
        <f t="array" aca="1" ref="R70" ca="1">IF($N70="Y",VLOOKUP($O70,INDIRECT($O$2),R$5,0)*INDIRECT($N$1),VLOOKUP($O70,INDIRECT($O$2),R$5,0))</f>
        <v>94096.541893820773</v>
      </c>
      <c r="S70" s="345" cm="1">
        <f t="array" aca="1" ref="S70" ca="1">IF($N70="Y",VLOOKUP($O70,INDIRECT($O$2),S$5,0)*INDIRECT($N$1),VLOOKUP($O70,INDIRECT($O$2),S$5,0))</f>
        <v>96919.438150635382</v>
      </c>
      <c r="T70" s="345" cm="1">
        <f t="array" aca="1" ref="T70" ca="1">IF($N70="Y",VLOOKUP($O70,INDIRECT($O$2),T$5,0)*INDIRECT($N$1),VLOOKUP($O70,INDIRECT($O$2),T$5,0))</f>
        <v>99827.021295154467</v>
      </c>
      <c r="U70" s="345" cm="1">
        <f t="array" aca="1" ref="U70" ca="1">IF($N70="Y",VLOOKUP($O70,INDIRECT($O$2),U$5,0)*INDIRECT($N$1),VLOOKUP($O70,INDIRECT($O$2),U$5,0))</f>
        <v>102821.83193400908</v>
      </c>
      <c r="W70" s="213" t="str">
        <f t="shared" si="39"/>
        <v>Y</v>
      </c>
      <c r="X70" s="362" t="str">
        <f t="shared" si="40"/>
        <v>05250C</v>
      </c>
      <c r="Y70" s="213" t="str">
        <f t="shared" si="41"/>
        <v xml:space="preserve">General Foreman Water Service Maintenance </v>
      </c>
      <c r="Z70" s="285" t="str">
        <f t="shared" si="31"/>
        <v>E50</v>
      </c>
      <c r="AA70" s="272">
        <f t="shared" ca="1" si="42"/>
        <v>45.238999999999997</v>
      </c>
      <c r="AB70" s="272">
        <f t="shared" ca="1" si="43"/>
        <v>46.595999999999997</v>
      </c>
      <c r="AC70" s="272">
        <f t="shared" ca="1" si="44"/>
        <v>47.994</v>
      </c>
      <c r="AD70" s="272">
        <f t="shared" ca="1" si="45"/>
        <v>49.433999999999997</v>
      </c>
    </row>
    <row r="71" spans="1:30" s="19" customFormat="1">
      <c r="A71" s="111" t="s">
        <v>112</v>
      </c>
      <c r="B71" s="47" t="s">
        <v>12</v>
      </c>
      <c r="C71" s="4">
        <v>510</v>
      </c>
      <c r="D71" s="112" t="s">
        <v>113</v>
      </c>
      <c r="E71" s="47">
        <v>11</v>
      </c>
      <c r="F71" s="47" t="s">
        <v>13</v>
      </c>
      <c r="G71" s="306" t="s">
        <v>92</v>
      </c>
      <c r="H71" s="178">
        <f t="shared" ca="1" si="32"/>
        <v>94096.541893820773</v>
      </c>
      <c r="I71" s="178">
        <f t="shared" ca="1" si="33"/>
        <v>96919.438150635382</v>
      </c>
      <c r="J71" s="178">
        <f t="shared" ca="1" si="34"/>
        <v>99827.021295154467</v>
      </c>
      <c r="K71" s="178">
        <f t="shared" ca="1" si="35"/>
        <v>102821.83193400908</v>
      </c>
      <c r="L71"/>
      <c r="M71"/>
      <c r="N71" s="343" t="s">
        <v>611</v>
      </c>
      <c r="O71" s="337" t="str">
        <f t="shared" si="36"/>
        <v>05235C</v>
      </c>
      <c r="P71" s="339" t="str">
        <f t="shared" si="37"/>
        <v>General Foreman, Solid Waste &amp; Recycling</v>
      </c>
      <c r="Q71" s="344" t="str">
        <f t="shared" si="38"/>
        <v>E50</v>
      </c>
      <c r="R71" s="345" cm="1">
        <f t="array" aca="1" ref="R71" ca="1">IF($N71="Y",VLOOKUP($O71,INDIRECT($O$2),R$5,0)*INDIRECT($N$1),VLOOKUP($O71,INDIRECT($O$2),R$5,0))</f>
        <v>94096.541893820773</v>
      </c>
      <c r="S71" s="345" cm="1">
        <f t="array" aca="1" ref="S71" ca="1">IF($N71="Y",VLOOKUP($O71,INDIRECT($O$2),S$5,0)*INDIRECT($N$1),VLOOKUP($O71,INDIRECT($O$2),S$5,0))</f>
        <v>96919.438150635382</v>
      </c>
      <c r="T71" s="345" cm="1">
        <f t="array" aca="1" ref="T71" ca="1">IF($N71="Y",VLOOKUP($O71,INDIRECT($O$2),T$5,0)*INDIRECT($N$1),VLOOKUP($O71,INDIRECT($O$2),T$5,0))</f>
        <v>99827.021295154467</v>
      </c>
      <c r="U71" s="345" cm="1">
        <f t="array" aca="1" ref="U71" ca="1">IF($N71="Y",VLOOKUP($O71,INDIRECT($O$2),U$5,0)*INDIRECT($N$1),VLOOKUP($O71,INDIRECT($O$2),U$5,0))</f>
        <v>102821.83193400908</v>
      </c>
      <c r="W71" s="213" t="str">
        <f t="shared" si="39"/>
        <v>Y</v>
      </c>
      <c r="X71" s="362" t="str">
        <f t="shared" si="40"/>
        <v>05235C</v>
      </c>
      <c r="Y71" s="213" t="str">
        <f t="shared" si="41"/>
        <v>General Foreman, Solid Waste &amp; Recycling</v>
      </c>
      <c r="Z71" s="285" t="str">
        <f t="shared" si="31"/>
        <v>E50</v>
      </c>
      <c r="AA71" s="272">
        <f t="shared" ca="1" si="42"/>
        <v>45.238999999999997</v>
      </c>
      <c r="AB71" s="272">
        <f t="shared" ca="1" si="43"/>
        <v>46.595999999999997</v>
      </c>
      <c r="AC71" s="272">
        <f t="shared" ca="1" si="44"/>
        <v>47.994</v>
      </c>
      <c r="AD71" s="272">
        <f t="shared" ca="1" si="45"/>
        <v>49.433999999999997</v>
      </c>
    </row>
    <row r="72" spans="1:30" s="19" customFormat="1">
      <c r="A72" s="3" t="s">
        <v>114</v>
      </c>
      <c r="B72" s="47" t="s">
        <v>12</v>
      </c>
      <c r="C72" s="4">
        <v>523</v>
      </c>
      <c r="D72" s="35" t="s">
        <v>115</v>
      </c>
      <c r="E72" s="47">
        <v>11</v>
      </c>
      <c r="F72" s="47" t="s">
        <v>13</v>
      </c>
      <c r="G72" s="306" t="s">
        <v>92</v>
      </c>
      <c r="H72" s="178">
        <f t="shared" ca="1" si="32"/>
        <v>94096.541893820773</v>
      </c>
      <c r="I72" s="178">
        <f t="shared" ca="1" si="33"/>
        <v>96919.438150635382</v>
      </c>
      <c r="J72" s="178">
        <f t="shared" ca="1" si="34"/>
        <v>99827.021295154467</v>
      </c>
      <c r="K72" s="178">
        <f t="shared" ca="1" si="35"/>
        <v>102821.83193400908</v>
      </c>
      <c r="L72"/>
      <c r="M72"/>
      <c r="N72" s="343" t="s">
        <v>611</v>
      </c>
      <c r="O72" s="337" t="str">
        <f t="shared" si="36"/>
        <v>06657C</v>
      </c>
      <c r="P72" s="339" t="str">
        <f t="shared" si="37"/>
        <v>Manager Environmental Initiatives</v>
      </c>
      <c r="Q72" s="344" t="str">
        <f t="shared" si="38"/>
        <v>E50</v>
      </c>
      <c r="R72" s="345" cm="1">
        <f t="array" aca="1" ref="R72" ca="1">IF($N72="Y",VLOOKUP($O72,INDIRECT($O$2),R$5,0)*INDIRECT($N$1),VLOOKUP($O72,INDIRECT($O$2),R$5,0))</f>
        <v>94096.541893820773</v>
      </c>
      <c r="S72" s="345" cm="1">
        <f t="array" aca="1" ref="S72" ca="1">IF($N72="Y",VLOOKUP($O72,INDIRECT($O$2),S$5,0)*INDIRECT($N$1),VLOOKUP($O72,INDIRECT($O$2),S$5,0))</f>
        <v>96919.438150635382</v>
      </c>
      <c r="T72" s="345" cm="1">
        <f t="array" aca="1" ref="T72" ca="1">IF($N72="Y",VLOOKUP($O72,INDIRECT($O$2),T$5,0)*INDIRECT($N$1),VLOOKUP($O72,INDIRECT($O$2),T$5,0))</f>
        <v>99827.021295154467</v>
      </c>
      <c r="U72" s="345" cm="1">
        <f t="array" aca="1" ref="U72" ca="1">IF($N72="Y",VLOOKUP($O72,INDIRECT($O$2),U$5,0)*INDIRECT($N$1),VLOOKUP($O72,INDIRECT($O$2),U$5,0))</f>
        <v>102821.83193400908</v>
      </c>
      <c r="W72" s="213" t="str">
        <f t="shared" si="39"/>
        <v>Y</v>
      </c>
      <c r="X72" s="362" t="str">
        <f t="shared" si="40"/>
        <v>06657C</v>
      </c>
      <c r="Y72" s="213" t="str">
        <f t="shared" si="41"/>
        <v>Manager Environmental Initiatives</v>
      </c>
      <c r="Z72" s="285" t="str">
        <f t="shared" si="31"/>
        <v>E50</v>
      </c>
      <c r="AA72" s="272">
        <f t="shared" ca="1" si="42"/>
        <v>45.238999999999997</v>
      </c>
      <c r="AB72" s="272">
        <f t="shared" ca="1" si="43"/>
        <v>46.595999999999997</v>
      </c>
      <c r="AC72" s="272">
        <f t="shared" ca="1" si="44"/>
        <v>47.994</v>
      </c>
      <c r="AD72" s="272">
        <f t="shared" ca="1" si="45"/>
        <v>49.433999999999997</v>
      </c>
    </row>
    <row r="73" spans="1:30" s="19" customFormat="1">
      <c r="A73" s="3" t="s">
        <v>116</v>
      </c>
      <c r="B73" s="47" t="s">
        <v>12</v>
      </c>
      <c r="C73" s="4">
        <v>508</v>
      </c>
      <c r="D73" s="35" t="s">
        <v>117</v>
      </c>
      <c r="E73" s="47">
        <v>11</v>
      </c>
      <c r="F73" s="47" t="s">
        <v>13</v>
      </c>
      <c r="G73" s="306" t="s">
        <v>92</v>
      </c>
      <c r="H73" s="178">
        <f t="shared" ca="1" si="32"/>
        <v>94096.541893820773</v>
      </c>
      <c r="I73" s="178">
        <f t="shared" ca="1" si="33"/>
        <v>96919.438150635382</v>
      </c>
      <c r="J73" s="178">
        <f t="shared" ca="1" si="34"/>
        <v>99827.021295154467</v>
      </c>
      <c r="K73" s="178">
        <f t="shared" ca="1" si="35"/>
        <v>102821.83193400908</v>
      </c>
      <c r="L73"/>
      <c r="M73"/>
      <c r="N73" s="343" t="s">
        <v>611</v>
      </c>
      <c r="O73" s="337" t="str">
        <f t="shared" si="36"/>
        <v>06675C</v>
      </c>
      <c r="P73" s="339" t="str">
        <f t="shared" si="37"/>
        <v>Manager Environmental Services</v>
      </c>
      <c r="Q73" s="344" t="str">
        <f t="shared" si="38"/>
        <v>E50</v>
      </c>
      <c r="R73" s="345" cm="1">
        <f t="array" aca="1" ref="R73" ca="1">IF($N73="Y",VLOOKUP($O73,INDIRECT($O$2),R$5,0)*INDIRECT($N$1),VLOOKUP($O73,INDIRECT($O$2),R$5,0))</f>
        <v>94096.541893820773</v>
      </c>
      <c r="S73" s="345" cm="1">
        <f t="array" aca="1" ref="S73" ca="1">IF($N73="Y",VLOOKUP($O73,INDIRECT($O$2),S$5,0)*INDIRECT($N$1),VLOOKUP($O73,INDIRECT($O$2),S$5,0))</f>
        <v>96919.438150635382</v>
      </c>
      <c r="T73" s="345" cm="1">
        <f t="array" aca="1" ref="T73" ca="1">IF($N73="Y",VLOOKUP($O73,INDIRECT($O$2),T$5,0)*INDIRECT($N$1),VLOOKUP($O73,INDIRECT($O$2),T$5,0))</f>
        <v>99827.021295154467</v>
      </c>
      <c r="U73" s="345" cm="1">
        <f t="array" aca="1" ref="U73" ca="1">IF($N73="Y",VLOOKUP($O73,INDIRECT($O$2),U$5,0)*INDIRECT($N$1),VLOOKUP($O73,INDIRECT($O$2),U$5,0))</f>
        <v>102821.83193400908</v>
      </c>
      <c r="W73" s="213" t="str">
        <f t="shared" si="39"/>
        <v>Y</v>
      </c>
      <c r="X73" s="362" t="str">
        <f t="shared" si="40"/>
        <v>06675C</v>
      </c>
      <c r="Y73" s="213" t="str">
        <f t="shared" si="41"/>
        <v>Manager Environmental Services</v>
      </c>
      <c r="Z73" s="285" t="str">
        <f t="shared" si="31"/>
        <v>E50</v>
      </c>
      <c r="AA73" s="272">
        <f t="shared" ca="1" si="42"/>
        <v>45.238999999999997</v>
      </c>
      <c r="AB73" s="272">
        <f t="shared" ca="1" si="43"/>
        <v>46.595999999999997</v>
      </c>
      <c r="AC73" s="272">
        <f t="shared" ca="1" si="44"/>
        <v>47.994</v>
      </c>
      <c r="AD73" s="272">
        <f t="shared" ca="1" si="45"/>
        <v>49.433999999999997</v>
      </c>
    </row>
    <row r="74" spans="1:30" s="19" customFormat="1">
      <c r="A74" s="3" t="s">
        <v>118</v>
      </c>
      <c r="B74" s="47" t="s">
        <v>12</v>
      </c>
      <c r="C74" s="4">
        <v>513</v>
      </c>
      <c r="D74" s="35" t="s">
        <v>119</v>
      </c>
      <c r="E74" s="47">
        <v>11</v>
      </c>
      <c r="F74" s="47" t="s">
        <v>13</v>
      </c>
      <c r="G74" s="306" t="s">
        <v>92</v>
      </c>
      <c r="H74" s="178">
        <f t="shared" ca="1" si="32"/>
        <v>94096.541893820773</v>
      </c>
      <c r="I74" s="178">
        <f t="shared" ca="1" si="33"/>
        <v>96919.438150635382</v>
      </c>
      <c r="J74" s="178">
        <f t="shared" ca="1" si="34"/>
        <v>99827.021295154467</v>
      </c>
      <c r="K74" s="178">
        <f t="shared" ca="1" si="35"/>
        <v>102821.83193400908</v>
      </c>
      <c r="L74"/>
      <c r="M74"/>
      <c r="N74" s="343" t="s">
        <v>611</v>
      </c>
      <c r="O74" s="337" t="str">
        <f t="shared" si="36"/>
        <v>06685C</v>
      </c>
      <c r="P74" s="339" t="str">
        <f t="shared" si="37"/>
        <v>Manager Field Operations Housing Inspections</v>
      </c>
      <c r="Q74" s="344" t="str">
        <f t="shared" si="38"/>
        <v>E50</v>
      </c>
      <c r="R74" s="345" cm="1">
        <f t="array" aca="1" ref="R74" ca="1">IF($N74="Y",VLOOKUP($O74,INDIRECT($O$2),R$5,0)*INDIRECT($N$1),VLOOKUP($O74,INDIRECT($O$2),R$5,0))</f>
        <v>94096.541893820773</v>
      </c>
      <c r="S74" s="345" cm="1">
        <f t="array" aca="1" ref="S74" ca="1">IF($N74="Y",VLOOKUP($O74,INDIRECT($O$2),S$5,0)*INDIRECT($N$1),VLOOKUP($O74,INDIRECT($O$2),S$5,0))</f>
        <v>96919.438150635382</v>
      </c>
      <c r="T74" s="345" cm="1">
        <f t="array" aca="1" ref="T74" ca="1">IF($N74="Y",VLOOKUP($O74,INDIRECT($O$2),T$5,0)*INDIRECT($N$1),VLOOKUP($O74,INDIRECT($O$2),T$5,0))</f>
        <v>99827.021295154467</v>
      </c>
      <c r="U74" s="345" cm="1">
        <f t="array" aca="1" ref="U74" ca="1">IF($N74="Y",VLOOKUP($O74,INDIRECT($O$2),U$5,0)*INDIRECT($N$1),VLOOKUP($O74,INDIRECT($O$2),U$5,0))</f>
        <v>102821.83193400908</v>
      </c>
      <c r="W74" s="213" t="str">
        <f t="shared" si="39"/>
        <v>Y</v>
      </c>
      <c r="X74" s="362" t="str">
        <f t="shared" si="40"/>
        <v>06685C</v>
      </c>
      <c r="Y74" s="213" t="str">
        <f t="shared" si="41"/>
        <v>Manager Field Operations Housing Inspections</v>
      </c>
      <c r="Z74" s="285" t="str">
        <f t="shared" si="31"/>
        <v>E50</v>
      </c>
      <c r="AA74" s="272">
        <f t="shared" ca="1" si="42"/>
        <v>45.238999999999997</v>
      </c>
      <c r="AB74" s="272">
        <f t="shared" ca="1" si="43"/>
        <v>46.595999999999997</v>
      </c>
      <c r="AC74" s="272">
        <f t="shared" ca="1" si="44"/>
        <v>47.994</v>
      </c>
      <c r="AD74" s="272">
        <f t="shared" ca="1" si="45"/>
        <v>49.433999999999997</v>
      </c>
    </row>
    <row r="75" spans="1:30" s="19" customFormat="1">
      <c r="A75" s="3" t="s">
        <v>120</v>
      </c>
      <c r="B75" s="47" t="s">
        <v>12</v>
      </c>
      <c r="C75" s="4">
        <v>503</v>
      </c>
      <c r="D75" s="35" t="s">
        <v>229</v>
      </c>
      <c r="E75" s="47">
        <v>11</v>
      </c>
      <c r="F75" s="47" t="s">
        <v>13</v>
      </c>
      <c r="G75" s="306" t="s">
        <v>92</v>
      </c>
      <c r="H75" s="178">
        <f t="shared" ca="1" si="32"/>
        <v>94096.541893820773</v>
      </c>
      <c r="I75" s="178">
        <f t="shared" ca="1" si="33"/>
        <v>96919.438150635382</v>
      </c>
      <c r="J75" s="178">
        <f t="shared" ca="1" si="34"/>
        <v>99827.021295154467</v>
      </c>
      <c r="K75" s="178">
        <f t="shared" ca="1" si="35"/>
        <v>102821.83193400908</v>
      </c>
      <c r="L75"/>
      <c r="M75"/>
      <c r="N75" s="343" t="s">
        <v>611</v>
      </c>
      <c r="O75" s="337" t="str">
        <f t="shared" si="36"/>
        <v>06732C</v>
      </c>
      <c r="P75" s="339" t="str">
        <f t="shared" si="37"/>
        <v>Manager Financial Analysis and Systems Support</v>
      </c>
      <c r="Q75" s="344" t="str">
        <f t="shared" si="38"/>
        <v>E50</v>
      </c>
      <c r="R75" s="345" cm="1">
        <f t="array" aca="1" ref="R75" ca="1">IF($N75="Y",VLOOKUP($O75,INDIRECT($O$2),R$5,0)*INDIRECT($N$1),VLOOKUP($O75,INDIRECT($O$2),R$5,0))</f>
        <v>94096.541893820773</v>
      </c>
      <c r="S75" s="345" cm="1">
        <f t="array" aca="1" ref="S75" ca="1">IF($N75="Y",VLOOKUP($O75,INDIRECT($O$2),S$5,0)*INDIRECT($N$1),VLOOKUP($O75,INDIRECT($O$2),S$5,0))</f>
        <v>96919.438150635382</v>
      </c>
      <c r="T75" s="345" cm="1">
        <f t="array" aca="1" ref="T75" ca="1">IF($N75="Y",VLOOKUP($O75,INDIRECT($O$2),T$5,0)*INDIRECT($N$1),VLOOKUP($O75,INDIRECT($O$2),T$5,0))</f>
        <v>99827.021295154467</v>
      </c>
      <c r="U75" s="345" cm="1">
        <f t="array" aca="1" ref="U75" ca="1">IF($N75="Y",VLOOKUP($O75,INDIRECT($O$2),U$5,0)*INDIRECT($N$1),VLOOKUP($O75,INDIRECT($O$2),U$5,0))</f>
        <v>102821.83193400908</v>
      </c>
      <c r="W75" s="213" t="str">
        <f t="shared" si="39"/>
        <v>Y</v>
      </c>
      <c r="X75" s="362" t="str">
        <f t="shared" si="40"/>
        <v>06732C</v>
      </c>
      <c r="Y75" s="213" t="str">
        <f t="shared" si="41"/>
        <v>Manager Financial Analysis and Systems Support</v>
      </c>
      <c r="Z75" s="285" t="str">
        <f t="shared" si="31"/>
        <v>E50</v>
      </c>
      <c r="AA75" s="272">
        <f t="shared" ca="1" si="42"/>
        <v>45.238999999999997</v>
      </c>
      <c r="AB75" s="272">
        <f t="shared" ca="1" si="43"/>
        <v>46.595999999999997</v>
      </c>
      <c r="AC75" s="272">
        <f t="shared" ca="1" si="44"/>
        <v>47.994</v>
      </c>
      <c r="AD75" s="272">
        <f t="shared" ca="1" si="45"/>
        <v>49.433999999999997</v>
      </c>
    </row>
    <row r="76" spans="1:30" s="19" customFormat="1">
      <c r="A76" s="3" t="s">
        <v>123</v>
      </c>
      <c r="B76" s="47" t="s">
        <v>12</v>
      </c>
      <c r="C76" s="4">
        <v>528</v>
      </c>
      <c r="D76" s="35" t="s">
        <v>124</v>
      </c>
      <c r="E76" s="47">
        <v>11</v>
      </c>
      <c r="F76" s="47" t="s">
        <v>13</v>
      </c>
      <c r="G76" s="306" t="s">
        <v>92</v>
      </c>
      <c r="H76" s="178">
        <f t="shared" ca="1" si="32"/>
        <v>94096.541893820773</v>
      </c>
      <c r="I76" s="178">
        <f t="shared" ca="1" si="33"/>
        <v>96919.438150635382</v>
      </c>
      <c r="J76" s="178">
        <f t="shared" ca="1" si="34"/>
        <v>99827.021295154467</v>
      </c>
      <c r="K76" s="178">
        <f t="shared" ca="1" si="35"/>
        <v>102821.83193400908</v>
      </c>
      <c r="L76"/>
      <c r="M76"/>
      <c r="N76" s="343" t="s">
        <v>611</v>
      </c>
      <c r="O76" s="337" t="str">
        <f t="shared" si="36"/>
        <v>06931C</v>
      </c>
      <c r="P76" s="339" t="str">
        <f t="shared" si="37"/>
        <v>Manager Radio Communications and Electronics</v>
      </c>
      <c r="Q76" s="344" t="str">
        <f t="shared" si="38"/>
        <v>E50</v>
      </c>
      <c r="R76" s="345" cm="1">
        <f t="array" aca="1" ref="R76" ca="1">IF($N76="Y",VLOOKUP($O76,INDIRECT($O$2),R$5,0)*INDIRECT($N$1),VLOOKUP($O76,INDIRECT($O$2),R$5,0))</f>
        <v>94096.541893820773</v>
      </c>
      <c r="S76" s="345" cm="1">
        <f t="array" aca="1" ref="S76" ca="1">IF($N76="Y",VLOOKUP($O76,INDIRECT($O$2),S$5,0)*INDIRECT($N$1),VLOOKUP($O76,INDIRECT($O$2),S$5,0))</f>
        <v>96919.438150635382</v>
      </c>
      <c r="T76" s="345" cm="1">
        <f t="array" aca="1" ref="T76" ca="1">IF($N76="Y",VLOOKUP($O76,INDIRECT($O$2),T$5,0)*INDIRECT($N$1),VLOOKUP($O76,INDIRECT($O$2),T$5,0))</f>
        <v>99827.021295154467</v>
      </c>
      <c r="U76" s="345" cm="1">
        <f t="array" aca="1" ref="U76" ca="1">IF($N76="Y",VLOOKUP($O76,INDIRECT($O$2),U$5,0)*INDIRECT($N$1),VLOOKUP($O76,INDIRECT($O$2),U$5,0))</f>
        <v>102821.83193400908</v>
      </c>
      <c r="W76" s="213" t="str">
        <f t="shared" si="39"/>
        <v>Y</v>
      </c>
      <c r="X76" s="362" t="str">
        <f t="shared" si="40"/>
        <v>06931C</v>
      </c>
      <c r="Y76" s="213" t="str">
        <f t="shared" si="41"/>
        <v>Manager Radio Communications and Electronics</v>
      </c>
      <c r="Z76" s="285" t="str">
        <f t="shared" si="31"/>
        <v>E50</v>
      </c>
      <c r="AA76" s="272">
        <f t="shared" ca="1" si="42"/>
        <v>45.238999999999997</v>
      </c>
      <c r="AB76" s="272">
        <f t="shared" ca="1" si="43"/>
        <v>46.595999999999997</v>
      </c>
      <c r="AC76" s="272">
        <f t="shared" ca="1" si="44"/>
        <v>47.994</v>
      </c>
      <c r="AD76" s="272">
        <f t="shared" ca="1" si="45"/>
        <v>49.433999999999997</v>
      </c>
    </row>
    <row r="77" spans="1:30" s="19" customFormat="1">
      <c r="A77" s="3" t="s">
        <v>127</v>
      </c>
      <c r="B77" s="47" t="s">
        <v>12</v>
      </c>
      <c r="C77" s="4">
        <v>500</v>
      </c>
      <c r="D77" s="35" t="s">
        <v>128</v>
      </c>
      <c r="E77" s="47">
        <v>11</v>
      </c>
      <c r="F77" s="47" t="s">
        <v>13</v>
      </c>
      <c r="G77" s="306" t="s">
        <v>92</v>
      </c>
      <c r="H77" s="178">
        <f t="shared" ca="1" si="32"/>
        <v>94096.541893820773</v>
      </c>
      <c r="I77" s="178">
        <f t="shared" ca="1" si="33"/>
        <v>96919.438150635382</v>
      </c>
      <c r="J77" s="178">
        <f t="shared" ca="1" si="34"/>
        <v>99827.021295154467</v>
      </c>
      <c r="K77" s="178">
        <f t="shared" ca="1" si="35"/>
        <v>102821.83193400908</v>
      </c>
      <c r="L77"/>
      <c r="M77"/>
      <c r="N77" s="343" t="s">
        <v>611</v>
      </c>
      <c r="O77" s="337" t="str">
        <f t="shared" si="36"/>
        <v>10360C</v>
      </c>
      <c r="P77" s="339" t="str">
        <f t="shared" si="37"/>
        <v>Manager Water Quality and Lab Operations</v>
      </c>
      <c r="Q77" s="344" t="str">
        <f t="shared" si="38"/>
        <v>E50</v>
      </c>
      <c r="R77" s="345" cm="1">
        <f t="array" aca="1" ref="R77" ca="1">IF($N77="Y",VLOOKUP($O77,INDIRECT($O$2),R$5,0)*INDIRECT($N$1),VLOOKUP($O77,INDIRECT($O$2),R$5,0))</f>
        <v>94096.541893820773</v>
      </c>
      <c r="S77" s="345" cm="1">
        <f t="array" aca="1" ref="S77" ca="1">IF($N77="Y",VLOOKUP($O77,INDIRECT($O$2),S$5,0)*INDIRECT($N$1),VLOOKUP($O77,INDIRECT($O$2),S$5,0))</f>
        <v>96919.438150635382</v>
      </c>
      <c r="T77" s="345" cm="1">
        <f t="array" aca="1" ref="T77" ca="1">IF($N77="Y",VLOOKUP($O77,INDIRECT($O$2),T$5,0)*INDIRECT($N$1),VLOOKUP($O77,INDIRECT($O$2),T$5,0))</f>
        <v>99827.021295154467</v>
      </c>
      <c r="U77" s="345" cm="1">
        <f t="array" aca="1" ref="U77" ca="1">IF($N77="Y",VLOOKUP($O77,INDIRECT($O$2),U$5,0)*INDIRECT($N$1),VLOOKUP($O77,INDIRECT($O$2),U$5,0))</f>
        <v>102821.83193400908</v>
      </c>
      <c r="W77" s="213" t="str">
        <f t="shared" si="39"/>
        <v>Y</v>
      </c>
      <c r="X77" s="362" t="str">
        <f t="shared" si="40"/>
        <v>10360C</v>
      </c>
      <c r="Y77" s="213" t="str">
        <f t="shared" si="41"/>
        <v>Manager Water Quality and Lab Operations</v>
      </c>
      <c r="Z77" s="285" t="str">
        <f t="shared" si="31"/>
        <v>E50</v>
      </c>
      <c r="AA77" s="272">
        <f t="shared" ca="1" si="42"/>
        <v>45.238999999999997</v>
      </c>
      <c r="AB77" s="272">
        <f t="shared" ca="1" si="43"/>
        <v>46.595999999999997</v>
      </c>
      <c r="AC77" s="272">
        <f t="shared" ca="1" si="44"/>
        <v>47.994</v>
      </c>
      <c r="AD77" s="272">
        <f t="shared" ca="1" si="45"/>
        <v>49.433999999999997</v>
      </c>
    </row>
    <row r="78" spans="1:30" s="19" customFormat="1">
      <c r="A78" s="3" t="s">
        <v>129</v>
      </c>
      <c r="B78" s="47" t="s">
        <v>12</v>
      </c>
      <c r="C78" s="4">
        <v>511</v>
      </c>
      <c r="D78" s="35" t="s">
        <v>130</v>
      </c>
      <c r="E78" s="47">
        <v>11</v>
      </c>
      <c r="F78" s="47" t="s">
        <v>13</v>
      </c>
      <c r="G78" s="306" t="s">
        <v>92</v>
      </c>
      <c r="H78" s="178">
        <f t="shared" ca="1" si="32"/>
        <v>94096.541893820773</v>
      </c>
      <c r="I78" s="178">
        <f t="shared" ca="1" si="33"/>
        <v>96919.438150635382</v>
      </c>
      <c r="J78" s="178">
        <f t="shared" ca="1" si="34"/>
        <v>99827.021295154467</v>
      </c>
      <c r="K78" s="178">
        <f t="shared" ca="1" si="35"/>
        <v>102821.83193400908</v>
      </c>
      <c r="L78"/>
      <c r="M78"/>
      <c r="N78" s="343" t="s">
        <v>611</v>
      </c>
      <c r="O78" s="337" t="str">
        <f t="shared" si="36"/>
        <v>09145C</v>
      </c>
      <c r="P78" s="339" t="str">
        <f t="shared" si="37"/>
        <v>Security Manager</v>
      </c>
      <c r="Q78" s="344" t="str">
        <f t="shared" si="38"/>
        <v>E50</v>
      </c>
      <c r="R78" s="345" cm="1">
        <f t="array" aca="1" ref="R78" ca="1">IF($N78="Y",VLOOKUP($O78,INDIRECT($O$2),R$5,0)*INDIRECT($N$1),VLOOKUP($O78,INDIRECT($O$2),R$5,0))</f>
        <v>94096.541893820773</v>
      </c>
      <c r="S78" s="345" cm="1">
        <f t="array" aca="1" ref="S78" ca="1">IF($N78="Y",VLOOKUP($O78,INDIRECT($O$2),S$5,0)*INDIRECT($N$1),VLOOKUP($O78,INDIRECT($O$2),S$5,0))</f>
        <v>96919.438150635382</v>
      </c>
      <c r="T78" s="345" cm="1">
        <f t="array" aca="1" ref="T78" ca="1">IF($N78="Y",VLOOKUP($O78,INDIRECT($O$2),T$5,0)*INDIRECT($N$1),VLOOKUP($O78,INDIRECT($O$2),T$5,0))</f>
        <v>99827.021295154467</v>
      </c>
      <c r="U78" s="345" cm="1">
        <f t="array" aca="1" ref="U78" ca="1">IF($N78="Y",VLOOKUP($O78,INDIRECT($O$2),U$5,0)*INDIRECT($N$1),VLOOKUP($O78,INDIRECT($O$2),U$5,0))</f>
        <v>102821.83193400908</v>
      </c>
      <c r="W78" s="213" t="str">
        <f t="shared" si="39"/>
        <v>Y</v>
      </c>
      <c r="X78" s="362" t="str">
        <f t="shared" si="40"/>
        <v>09145C</v>
      </c>
      <c r="Y78" s="213" t="str">
        <f t="shared" si="41"/>
        <v>Security Manager</v>
      </c>
      <c r="Z78" s="285" t="str">
        <f t="shared" si="31"/>
        <v>E50</v>
      </c>
      <c r="AA78" s="272">
        <f t="shared" ca="1" si="42"/>
        <v>45.238999999999997</v>
      </c>
      <c r="AB78" s="272">
        <f t="shared" ca="1" si="43"/>
        <v>46.595999999999997</v>
      </c>
      <c r="AC78" s="272">
        <f t="shared" ca="1" si="44"/>
        <v>47.994</v>
      </c>
      <c r="AD78" s="272">
        <f t="shared" ca="1" si="45"/>
        <v>49.433999999999997</v>
      </c>
    </row>
    <row r="79" spans="1:30" s="19" customFormat="1">
      <c r="A79" s="3" t="s">
        <v>131</v>
      </c>
      <c r="B79" s="47" t="s">
        <v>12</v>
      </c>
      <c r="C79" s="4">
        <v>535</v>
      </c>
      <c r="D79" s="35" t="s">
        <v>132</v>
      </c>
      <c r="E79" s="47">
        <v>11</v>
      </c>
      <c r="F79" s="47" t="s">
        <v>13</v>
      </c>
      <c r="G79" s="306" t="s">
        <v>92</v>
      </c>
      <c r="H79" s="178">
        <f t="shared" ca="1" si="32"/>
        <v>94096.541893820773</v>
      </c>
      <c r="I79" s="178">
        <f t="shared" ca="1" si="33"/>
        <v>96919.438150635382</v>
      </c>
      <c r="J79" s="178">
        <f t="shared" ca="1" si="34"/>
        <v>99827.021295154467</v>
      </c>
      <c r="K79" s="178">
        <f t="shared" ca="1" si="35"/>
        <v>102821.83193400908</v>
      </c>
      <c r="L79"/>
      <c r="M79"/>
      <c r="N79" s="343" t="s">
        <v>611</v>
      </c>
      <c r="O79" s="337" t="str">
        <f t="shared" si="36"/>
        <v>10000C</v>
      </c>
      <c r="P79" s="339" t="str">
        <f t="shared" si="37"/>
        <v xml:space="preserve">Supervisor Equipment </v>
      </c>
      <c r="Q79" s="344" t="str">
        <f t="shared" si="38"/>
        <v>E50</v>
      </c>
      <c r="R79" s="345" cm="1">
        <f t="array" aca="1" ref="R79" ca="1">IF($N79="Y",VLOOKUP($O79,INDIRECT($O$2),R$5,0)*INDIRECT($N$1),VLOOKUP($O79,INDIRECT($O$2),R$5,0))</f>
        <v>94096.541893820773</v>
      </c>
      <c r="S79" s="345" cm="1">
        <f t="array" aca="1" ref="S79" ca="1">IF($N79="Y",VLOOKUP($O79,INDIRECT($O$2),S$5,0)*INDIRECT($N$1),VLOOKUP($O79,INDIRECT($O$2),S$5,0))</f>
        <v>96919.438150635382</v>
      </c>
      <c r="T79" s="345" cm="1">
        <f t="array" aca="1" ref="T79" ca="1">IF($N79="Y",VLOOKUP($O79,INDIRECT($O$2),T$5,0)*INDIRECT($N$1),VLOOKUP($O79,INDIRECT($O$2),T$5,0))</f>
        <v>99827.021295154467</v>
      </c>
      <c r="U79" s="345" cm="1">
        <f t="array" aca="1" ref="U79" ca="1">IF($N79="Y",VLOOKUP($O79,INDIRECT($O$2),U$5,0)*INDIRECT($N$1),VLOOKUP($O79,INDIRECT($O$2),U$5,0))</f>
        <v>102821.83193400908</v>
      </c>
      <c r="W79" s="213" t="str">
        <f t="shared" si="39"/>
        <v>Y</v>
      </c>
      <c r="X79" s="362" t="str">
        <f t="shared" si="40"/>
        <v>10000C</v>
      </c>
      <c r="Y79" s="213" t="str">
        <f t="shared" si="41"/>
        <v xml:space="preserve">Supervisor Equipment </v>
      </c>
      <c r="Z79" s="285" t="str">
        <f t="shared" si="31"/>
        <v>E50</v>
      </c>
      <c r="AA79" s="272">
        <f t="shared" ca="1" si="42"/>
        <v>45.238999999999997</v>
      </c>
      <c r="AB79" s="272">
        <f t="shared" ca="1" si="43"/>
        <v>46.595999999999997</v>
      </c>
      <c r="AC79" s="272">
        <f t="shared" ca="1" si="44"/>
        <v>47.994</v>
      </c>
      <c r="AD79" s="272">
        <f t="shared" ca="1" si="45"/>
        <v>49.433999999999997</v>
      </c>
    </row>
    <row r="80" spans="1:30" s="19" customFormat="1">
      <c r="A80" s="3" t="s">
        <v>133</v>
      </c>
      <c r="B80" s="47" t="s">
        <v>12</v>
      </c>
      <c r="C80" s="4">
        <v>503</v>
      </c>
      <c r="D80" s="35" t="s">
        <v>134</v>
      </c>
      <c r="E80" s="47">
        <v>11</v>
      </c>
      <c r="F80" s="47" t="s">
        <v>13</v>
      </c>
      <c r="G80" s="306" t="s">
        <v>92</v>
      </c>
      <c r="H80" s="178">
        <f t="shared" ca="1" si="32"/>
        <v>94096.541893820773</v>
      </c>
      <c r="I80" s="178">
        <f t="shared" ca="1" si="33"/>
        <v>96919.438150635382</v>
      </c>
      <c r="J80" s="178">
        <f t="shared" ca="1" si="34"/>
        <v>99827.021295154467</v>
      </c>
      <c r="K80" s="178">
        <f t="shared" ca="1" si="35"/>
        <v>102821.83193400908</v>
      </c>
      <c r="L80"/>
      <c r="M80"/>
      <c r="N80" s="343" t="s">
        <v>611</v>
      </c>
      <c r="O80" s="337" t="str">
        <f t="shared" si="36"/>
        <v>10230C</v>
      </c>
      <c r="P80" s="339" t="str">
        <f t="shared" si="37"/>
        <v>Supervisor Ramp Repair and Restoration</v>
      </c>
      <c r="Q80" s="344" t="str">
        <f t="shared" si="38"/>
        <v>E50</v>
      </c>
      <c r="R80" s="345" cm="1">
        <f t="array" aca="1" ref="R80" ca="1">IF($N80="Y",VLOOKUP($O80,INDIRECT($O$2),R$5,0)*INDIRECT($N$1),VLOOKUP($O80,INDIRECT($O$2),R$5,0))</f>
        <v>94096.541893820773</v>
      </c>
      <c r="S80" s="345" cm="1">
        <f t="array" aca="1" ref="S80" ca="1">IF($N80="Y",VLOOKUP($O80,INDIRECT($O$2),S$5,0)*INDIRECT($N$1),VLOOKUP($O80,INDIRECT($O$2),S$5,0))</f>
        <v>96919.438150635382</v>
      </c>
      <c r="T80" s="345" cm="1">
        <f t="array" aca="1" ref="T80" ca="1">IF($N80="Y",VLOOKUP($O80,INDIRECT($O$2),T$5,0)*INDIRECT($N$1),VLOOKUP($O80,INDIRECT($O$2),T$5,0))</f>
        <v>99827.021295154467</v>
      </c>
      <c r="U80" s="345" cm="1">
        <f t="array" aca="1" ref="U80" ca="1">IF($N80="Y",VLOOKUP($O80,INDIRECT($O$2),U$5,0)*INDIRECT($N$1),VLOOKUP($O80,INDIRECT($O$2),U$5,0))</f>
        <v>102821.83193400908</v>
      </c>
      <c r="W80" s="213" t="str">
        <f t="shared" si="39"/>
        <v>Y</v>
      </c>
      <c r="X80" s="362" t="str">
        <f t="shared" si="40"/>
        <v>10230C</v>
      </c>
      <c r="Y80" s="213" t="str">
        <f t="shared" si="41"/>
        <v>Supervisor Ramp Repair and Restoration</v>
      </c>
      <c r="Z80" s="285" t="str">
        <f t="shared" si="31"/>
        <v>E50</v>
      </c>
      <c r="AA80" s="272">
        <f t="shared" ca="1" si="42"/>
        <v>45.238999999999997</v>
      </c>
      <c r="AB80" s="272">
        <f t="shared" ca="1" si="43"/>
        <v>46.595999999999997</v>
      </c>
      <c r="AC80" s="272">
        <f t="shared" ca="1" si="44"/>
        <v>47.994</v>
      </c>
      <c r="AD80" s="272">
        <f t="shared" ca="1" si="45"/>
        <v>49.433999999999997</v>
      </c>
    </row>
    <row r="81" spans="1:30" s="19" customFormat="1">
      <c r="A81" s="3" t="s">
        <v>135</v>
      </c>
      <c r="B81" s="47" t="s">
        <v>12</v>
      </c>
      <c r="C81" s="4">
        <v>500</v>
      </c>
      <c r="D81" s="35" t="s">
        <v>136</v>
      </c>
      <c r="E81" s="47">
        <v>11</v>
      </c>
      <c r="F81" s="47" t="s">
        <v>13</v>
      </c>
      <c r="G81" s="306" t="s">
        <v>92</v>
      </c>
      <c r="H81" s="178">
        <f t="shared" ca="1" si="32"/>
        <v>94096.541893820773</v>
      </c>
      <c r="I81" s="178">
        <f t="shared" ca="1" si="33"/>
        <v>96919.438150635382</v>
      </c>
      <c r="J81" s="178">
        <f t="shared" ca="1" si="34"/>
        <v>99827.021295154467</v>
      </c>
      <c r="K81" s="178">
        <f t="shared" ca="1" si="35"/>
        <v>102821.83193400908</v>
      </c>
      <c r="L81"/>
      <c r="M81"/>
      <c r="N81" s="343" t="s">
        <v>611</v>
      </c>
      <c r="O81" s="337" t="str">
        <f t="shared" si="36"/>
        <v>10270C</v>
      </c>
      <c r="P81" s="339" t="str">
        <f t="shared" si="37"/>
        <v xml:space="preserve">Supervisor Sewer Maintenance </v>
      </c>
      <c r="Q81" s="344" t="str">
        <f t="shared" si="38"/>
        <v>E50</v>
      </c>
      <c r="R81" s="345" cm="1">
        <f t="array" aca="1" ref="R81" ca="1">IF($N81="Y",VLOOKUP($O81,INDIRECT($O$2),R$5,0)*INDIRECT($N$1),VLOOKUP($O81,INDIRECT($O$2),R$5,0))</f>
        <v>94096.541893820773</v>
      </c>
      <c r="S81" s="345" cm="1">
        <f t="array" aca="1" ref="S81" ca="1">IF($N81="Y",VLOOKUP($O81,INDIRECT($O$2),S$5,0)*INDIRECT($N$1),VLOOKUP($O81,INDIRECT($O$2),S$5,0))</f>
        <v>96919.438150635382</v>
      </c>
      <c r="T81" s="345" cm="1">
        <f t="array" aca="1" ref="T81" ca="1">IF($N81="Y",VLOOKUP($O81,INDIRECT($O$2),T$5,0)*INDIRECT($N$1),VLOOKUP($O81,INDIRECT($O$2),T$5,0))</f>
        <v>99827.021295154467</v>
      </c>
      <c r="U81" s="345" cm="1">
        <f t="array" aca="1" ref="U81" ca="1">IF($N81="Y",VLOOKUP($O81,INDIRECT($O$2),U$5,0)*INDIRECT($N$1),VLOOKUP($O81,INDIRECT($O$2),U$5,0))</f>
        <v>102821.83193400908</v>
      </c>
      <c r="W81" s="213" t="str">
        <f t="shared" si="39"/>
        <v>Y</v>
      </c>
      <c r="X81" s="362" t="str">
        <f t="shared" si="40"/>
        <v>10270C</v>
      </c>
      <c r="Y81" s="213" t="str">
        <f t="shared" si="41"/>
        <v xml:space="preserve">Supervisor Sewer Maintenance </v>
      </c>
      <c r="Z81" s="285" t="str">
        <f t="shared" si="31"/>
        <v>E50</v>
      </c>
      <c r="AA81" s="272">
        <f t="shared" ca="1" si="42"/>
        <v>45.238999999999997</v>
      </c>
      <c r="AB81" s="272">
        <f t="shared" ca="1" si="43"/>
        <v>46.595999999999997</v>
      </c>
      <c r="AC81" s="272">
        <f t="shared" ca="1" si="44"/>
        <v>47.994</v>
      </c>
      <c r="AD81" s="272">
        <f t="shared" ca="1" si="45"/>
        <v>49.433999999999997</v>
      </c>
    </row>
    <row r="82" spans="1:30" s="19" customFormat="1">
      <c r="A82" s="3" t="s">
        <v>137</v>
      </c>
      <c r="B82" s="47" t="s">
        <v>12</v>
      </c>
      <c r="C82" s="4">
        <v>513</v>
      </c>
      <c r="D82" s="35" t="s">
        <v>138</v>
      </c>
      <c r="E82" s="47">
        <v>11</v>
      </c>
      <c r="F82" s="47" t="s">
        <v>13</v>
      </c>
      <c r="G82" s="306" t="s">
        <v>92</v>
      </c>
      <c r="H82" s="178">
        <f t="shared" ca="1" si="32"/>
        <v>94096.541893820773</v>
      </c>
      <c r="I82" s="178">
        <f t="shared" ca="1" si="33"/>
        <v>96919.438150635382</v>
      </c>
      <c r="J82" s="178">
        <f t="shared" ca="1" si="34"/>
        <v>99827.021295154467</v>
      </c>
      <c r="K82" s="178">
        <f t="shared" ca="1" si="35"/>
        <v>102821.83193400908</v>
      </c>
      <c r="L82"/>
      <c r="M82"/>
      <c r="N82" s="343" t="s">
        <v>611</v>
      </c>
      <c r="O82" s="337" t="str">
        <f t="shared" si="36"/>
        <v>09001C</v>
      </c>
      <c r="P82" s="339" t="str">
        <f t="shared" si="37"/>
        <v>Supervisor Shelter Veterinarian</v>
      </c>
      <c r="Q82" s="344" t="str">
        <f t="shared" si="38"/>
        <v>E50</v>
      </c>
      <c r="R82" s="345" cm="1">
        <f t="array" aca="1" ref="R82" ca="1">IF($N82="Y",VLOOKUP($O82,INDIRECT($O$2),R$5,0)*INDIRECT($N$1),VLOOKUP($O82,INDIRECT($O$2),R$5,0))</f>
        <v>94096.541893820773</v>
      </c>
      <c r="S82" s="345" cm="1">
        <f t="array" aca="1" ref="S82" ca="1">IF($N82="Y",VLOOKUP($O82,INDIRECT($O$2),S$5,0)*INDIRECT($N$1),VLOOKUP($O82,INDIRECT($O$2),S$5,0))</f>
        <v>96919.438150635382</v>
      </c>
      <c r="T82" s="345" cm="1">
        <f t="array" aca="1" ref="T82" ca="1">IF($N82="Y",VLOOKUP($O82,INDIRECT($O$2),T$5,0)*INDIRECT($N$1),VLOOKUP($O82,INDIRECT($O$2),T$5,0))</f>
        <v>99827.021295154467</v>
      </c>
      <c r="U82" s="345" cm="1">
        <f t="array" aca="1" ref="U82" ca="1">IF($N82="Y",VLOOKUP($O82,INDIRECT($O$2),U$5,0)*INDIRECT($N$1),VLOOKUP($O82,INDIRECT($O$2),U$5,0))</f>
        <v>102821.83193400908</v>
      </c>
      <c r="W82" s="213" t="str">
        <f t="shared" si="39"/>
        <v>Y</v>
      </c>
      <c r="X82" s="362" t="str">
        <f t="shared" si="40"/>
        <v>09001C</v>
      </c>
      <c r="Y82" s="213" t="str">
        <f t="shared" si="41"/>
        <v>Supervisor Shelter Veterinarian</v>
      </c>
      <c r="Z82" s="285" t="str">
        <f t="shared" si="31"/>
        <v>E50</v>
      </c>
      <c r="AA82" s="272">
        <f t="shared" ca="1" si="42"/>
        <v>45.238999999999997</v>
      </c>
      <c r="AB82" s="272">
        <f t="shared" ca="1" si="43"/>
        <v>46.595999999999997</v>
      </c>
      <c r="AC82" s="272">
        <f t="shared" ca="1" si="44"/>
        <v>47.994</v>
      </c>
      <c r="AD82" s="272">
        <f t="shared" ca="1" si="45"/>
        <v>49.433999999999997</v>
      </c>
    </row>
    <row r="83" spans="1:30" s="19" customFormat="1">
      <c r="A83" s="3" t="s">
        <v>139</v>
      </c>
      <c r="B83" s="47" t="s">
        <v>12</v>
      </c>
      <c r="C83" s="4">
        <v>505</v>
      </c>
      <c r="D83" s="35" t="s">
        <v>140</v>
      </c>
      <c r="E83" s="47">
        <v>11</v>
      </c>
      <c r="F83" s="47" t="s">
        <v>13</v>
      </c>
      <c r="G83" s="306" t="s">
        <v>92</v>
      </c>
      <c r="H83" s="178">
        <f t="shared" ca="1" si="32"/>
        <v>94096.541893820773</v>
      </c>
      <c r="I83" s="178">
        <f t="shared" ca="1" si="33"/>
        <v>96919.438150635382</v>
      </c>
      <c r="J83" s="178">
        <f t="shared" ca="1" si="34"/>
        <v>99827.021295154467</v>
      </c>
      <c r="K83" s="178">
        <f t="shared" ca="1" si="35"/>
        <v>102821.83193400908</v>
      </c>
      <c r="L83"/>
      <c r="M83"/>
      <c r="N83" s="343" t="s">
        <v>611</v>
      </c>
      <c r="O83" s="337" t="str">
        <f t="shared" si="36"/>
        <v>10095C</v>
      </c>
      <c r="P83" s="339" t="str">
        <f t="shared" si="37"/>
        <v>Supervisor Water Distribution</v>
      </c>
      <c r="Q83" s="344" t="str">
        <f t="shared" si="38"/>
        <v>E50</v>
      </c>
      <c r="R83" s="345" cm="1">
        <f t="array" aca="1" ref="R83" ca="1">IF($N83="Y",VLOOKUP($O83,INDIRECT($O$2),R$5,0)*INDIRECT($N$1),VLOOKUP($O83,INDIRECT($O$2),R$5,0))</f>
        <v>94096.541893820773</v>
      </c>
      <c r="S83" s="345" cm="1">
        <f t="array" aca="1" ref="S83" ca="1">IF($N83="Y",VLOOKUP($O83,INDIRECT($O$2),S$5,0)*INDIRECT($N$1),VLOOKUP($O83,INDIRECT($O$2),S$5,0))</f>
        <v>96919.438150635382</v>
      </c>
      <c r="T83" s="345" cm="1">
        <f t="array" aca="1" ref="T83" ca="1">IF($N83="Y",VLOOKUP($O83,INDIRECT($O$2),T$5,0)*INDIRECT($N$1),VLOOKUP($O83,INDIRECT($O$2),T$5,0))</f>
        <v>99827.021295154467</v>
      </c>
      <c r="U83" s="345" cm="1">
        <f t="array" aca="1" ref="U83" ca="1">IF($N83="Y",VLOOKUP($O83,INDIRECT($O$2),U$5,0)*INDIRECT($N$1),VLOOKUP($O83,INDIRECT($O$2),U$5,0))</f>
        <v>102821.83193400908</v>
      </c>
      <c r="W83" s="213" t="str">
        <f t="shared" si="39"/>
        <v>Y</v>
      </c>
      <c r="X83" s="362" t="str">
        <f t="shared" si="40"/>
        <v>10095C</v>
      </c>
      <c r="Y83" s="213" t="str">
        <f t="shared" si="41"/>
        <v>Supervisor Water Distribution</v>
      </c>
      <c r="Z83" s="285" t="str">
        <f t="shared" si="31"/>
        <v>E50</v>
      </c>
      <c r="AA83" s="272">
        <f t="shared" ca="1" si="42"/>
        <v>45.238999999999997</v>
      </c>
      <c r="AB83" s="272">
        <f t="shared" ca="1" si="43"/>
        <v>46.595999999999997</v>
      </c>
      <c r="AC83" s="272">
        <f t="shared" ca="1" si="44"/>
        <v>47.994</v>
      </c>
      <c r="AD83" s="272">
        <f t="shared" ca="1" si="45"/>
        <v>49.433999999999997</v>
      </c>
    </row>
    <row r="84" spans="1:30" s="19" customFormat="1">
      <c r="A84" s="3" t="s">
        <v>141</v>
      </c>
      <c r="B84" s="47" t="s">
        <v>12</v>
      </c>
      <c r="C84" s="4">
        <v>498</v>
      </c>
      <c r="D84" s="35" t="s">
        <v>142</v>
      </c>
      <c r="E84" s="47">
        <v>11</v>
      </c>
      <c r="F84" s="47" t="s">
        <v>13</v>
      </c>
      <c r="G84" s="306" t="s">
        <v>92</v>
      </c>
      <c r="H84" s="178">
        <f t="shared" ca="1" si="32"/>
        <v>94096.541893820773</v>
      </c>
      <c r="I84" s="178">
        <f t="shared" ca="1" si="33"/>
        <v>96919.438150635382</v>
      </c>
      <c r="J84" s="178">
        <f t="shared" ca="1" si="34"/>
        <v>99827.021295154467</v>
      </c>
      <c r="K84" s="178">
        <f t="shared" ca="1" si="35"/>
        <v>102821.83193400908</v>
      </c>
      <c r="L84"/>
      <c r="M84"/>
      <c r="N84" s="343" t="s">
        <v>611</v>
      </c>
      <c r="O84" s="337" t="str">
        <f t="shared" si="36"/>
        <v>10907C</v>
      </c>
      <c r="P84" s="339" t="str">
        <f t="shared" si="37"/>
        <v>Water Resources Regulatory Coordinator</v>
      </c>
      <c r="Q84" s="344" t="str">
        <f t="shared" si="38"/>
        <v>E50</v>
      </c>
      <c r="R84" s="345" cm="1">
        <f t="array" aca="1" ref="R84" ca="1">IF($N84="Y",VLOOKUP($O84,INDIRECT($O$2),R$5,0)*INDIRECT($N$1),VLOOKUP($O84,INDIRECT($O$2),R$5,0))</f>
        <v>94096.541893820773</v>
      </c>
      <c r="S84" s="345" cm="1">
        <f t="array" aca="1" ref="S84" ca="1">IF($N84="Y",VLOOKUP($O84,INDIRECT($O$2),S$5,0)*INDIRECT($N$1),VLOOKUP($O84,INDIRECT($O$2),S$5,0))</f>
        <v>96919.438150635382</v>
      </c>
      <c r="T84" s="345" cm="1">
        <f t="array" aca="1" ref="T84" ca="1">IF($N84="Y",VLOOKUP($O84,INDIRECT($O$2),T$5,0)*INDIRECT($N$1),VLOOKUP($O84,INDIRECT($O$2),T$5,0))</f>
        <v>99827.021295154467</v>
      </c>
      <c r="U84" s="345" cm="1">
        <f t="array" aca="1" ref="U84" ca="1">IF($N84="Y",VLOOKUP($O84,INDIRECT($O$2),U$5,0)*INDIRECT($N$1),VLOOKUP($O84,INDIRECT($O$2),U$5,0))</f>
        <v>102821.83193400908</v>
      </c>
      <c r="W84" s="213" t="str">
        <f t="shared" si="39"/>
        <v>Y</v>
      </c>
      <c r="X84" s="362" t="str">
        <f t="shared" si="40"/>
        <v>10907C</v>
      </c>
      <c r="Y84" s="213" t="str">
        <f t="shared" si="41"/>
        <v>Water Resources Regulatory Coordinator</v>
      </c>
      <c r="Z84" s="285" t="str">
        <f t="shared" si="31"/>
        <v>E50</v>
      </c>
      <c r="AA84" s="272">
        <f t="shared" ca="1" si="42"/>
        <v>45.238999999999997</v>
      </c>
      <c r="AB84" s="272">
        <f t="shared" ca="1" si="43"/>
        <v>46.595999999999997</v>
      </c>
      <c r="AC84" s="272">
        <f t="shared" ca="1" si="44"/>
        <v>47.994</v>
      </c>
      <c r="AD84" s="272">
        <f t="shared" ca="1" si="45"/>
        <v>49.433999999999997</v>
      </c>
    </row>
    <row r="85" spans="1:30" s="19" customFormat="1">
      <c r="A85" s="3"/>
      <c r="B85" s="4"/>
      <c r="C85" s="4"/>
      <c r="D85" s="35"/>
      <c r="E85" s="4"/>
      <c r="F85" s="4"/>
      <c r="G85" s="30"/>
      <c r="H85" s="179"/>
      <c r="I85" s="179"/>
      <c r="J85" s="179"/>
      <c r="K85" s="179"/>
      <c r="L85"/>
      <c r="M85"/>
      <c r="N85" s="347"/>
      <c r="O85" s="347"/>
      <c r="P85" s="346"/>
      <c r="Q85" s="346"/>
      <c r="R85" s="346"/>
      <c r="S85" s="346"/>
      <c r="T85" s="346"/>
      <c r="U85" s="346"/>
      <c r="W85" s="214"/>
      <c r="X85" s="214"/>
      <c r="Y85" s="214"/>
      <c r="Z85" s="214"/>
      <c r="AA85" s="214"/>
      <c r="AB85" s="214"/>
      <c r="AC85" s="214"/>
      <c r="AD85" s="214"/>
    </row>
    <row r="86" spans="1:30" s="19" customFormat="1">
      <c r="A86" s="3"/>
      <c r="B86" s="4"/>
      <c r="C86" s="4"/>
      <c r="D86" s="35"/>
      <c r="E86" s="4"/>
      <c r="F86" s="4"/>
      <c r="G86" s="30"/>
      <c r="H86" s="179"/>
      <c r="I86" s="179"/>
      <c r="J86" s="179"/>
      <c r="K86" s="179"/>
      <c r="L86"/>
      <c r="M86"/>
      <c r="N86" s="347"/>
      <c r="O86" s="347"/>
      <c r="P86" s="346"/>
      <c r="Q86" s="346"/>
      <c r="R86" s="346"/>
      <c r="S86" s="346"/>
      <c r="T86" s="346"/>
      <c r="U86" s="346"/>
      <c r="W86" s="214"/>
      <c r="X86" s="214"/>
      <c r="Y86" s="214"/>
      <c r="Z86" s="214"/>
      <c r="AA86" s="214"/>
      <c r="AB86" s="214"/>
      <c r="AC86" s="214"/>
      <c r="AD86" s="214"/>
    </row>
    <row r="87" spans="1:30" s="19" customFormat="1" ht="26.25" thickBot="1">
      <c r="A87" s="280" t="s">
        <v>2</v>
      </c>
      <c r="B87" s="280" t="s">
        <v>3</v>
      </c>
      <c r="C87" s="280" t="s">
        <v>519</v>
      </c>
      <c r="D87" s="24" t="s">
        <v>627</v>
      </c>
      <c r="E87" s="280" t="s">
        <v>617</v>
      </c>
      <c r="F87" s="280" t="s">
        <v>6</v>
      </c>
      <c r="G87" s="280" t="s">
        <v>7</v>
      </c>
      <c r="H87" s="26" t="s">
        <v>8</v>
      </c>
      <c r="I87" s="26" t="s">
        <v>9</v>
      </c>
      <c r="J87" s="26" t="s">
        <v>10</v>
      </c>
      <c r="K87" s="27" t="s">
        <v>11</v>
      </c>
      <c r="L87"/>
      <c r="M87"/>
      <c r="N87" s="340" t="s">
        <v>610</v>
      </c>
      <c r="O87" s="340" t="s">
        <v>2</v>
      </c>
      <c r="P87" s="341" t="s">
        <v>612</v>
      </c>
      <c r="Q87" s="341" t="s">
        <v>606</v>
      </c>
      <c r="R87" s="342" t="s">
        <v>8</v>
      </c>
      <c r="S87" s="342" t="s">
        <v>9</v>
      </c>
      <c r="T87" s="342" t="s">
        <v>10</v>
      </c>
      <c r="U87" s="340" t="s">
        <v>11</v>
      </c>
      <c r="W87" s="358" t="str">
        <f t="shared" ref="W87:W93" si="46">N87</f>
        <v>Update</v>
      </c>
      <c r="X87" s="359" t="str">
        <f t="shared" ref="X87:X93" si="47">A87</f>
        <v>Job Code</v>
      </c>
      <c r="Y87" s="358" t="s">
        <v>612</v>
      </c>
      <c r="Z87" s="360" t="str">
        <f t="shared" ref="Z87:Z93" si="48">G87</f>
        <v>Salary Grade</v>
      </c>
      <c r="AA87" s="361" t="str">
        <f>R87</f>
        <v>Step 1</v>
      </c>
      <c r="AB87" s="361" t="str">
        <f>S87</f>
        <v>Step 2</v>
      </c>
      <c r="AC87" s="361" t="str">
        <f>T87</f>
        <v>Step 3</v>
      </c>
      <c r="AD87" s="361" t="str">
        <f>U87</f>
        <v>Step 4</v>
      </c>
    </row>
    <row r="88" spans="1:30" s="19" customFormat="1">
      <c r="A88" s="3" t="s">
        <v>145</v>
      </c>
      <c r="B88" s="47" t="s">
        <v>12</v>
      </c>
      <c r="C88" s="4">
        <v>550</v>
      </c>
      <c r="D88" s="35" t="s">
        <v>146</v>
      </c>
      <c r="E88" s="47">
        <v>12</v>
      </c>
      <c r="F88" s="47" t="s">
        <v>13</v>
      </c>
      <c r="G88" s="306" t="s">
        <v>144</v>
      </c>
      <c r="H88" s="178">
        <f t="shared" ref="H88:H93" ca="1" si="49">R88</f>
        <v>100835.65448910996</v>
      </c>
      <c r="I88" s="178">
        <f t="shared" ref="I88:I93" ca="1" si="50">S88</f>
        <v>103860.72412378328</v>
      </c>
      <c r="J88" s="178">
        <f t="shared" ref="J88:J93" ca="1" si="51">T88</f>
        <v>106976.54584749677</v>
      </c>
      <c r="K88" s="178">
        <f t="shared" ref="K88:K93" ca="1" si="52">U88</f>
        <v>110185.84222292167</v>
      </c>
      <c r="L88"/>
      <c r="M88"/>
      <c r="N88" s="343" t="s">
        <v>611</v>
      </c>
      <c r="O88" s="337" t="str">
        <f t="shared" ref="O88:O93" si="53">A88</f>
        <v>03620C</v>
      </c>
      <c r="P88" s="339" t="str">
        <f t="shared" ref="P88:P93" si="54">D88</f>
        <v xml:space="preserve">District Street Supervisor III  </v>
      </c>
      <c r="Q88" s="344" t="str">
        <f t="shared" ref="Q88:Q93" si="55">G88</f>
        <v>E60</v>
      </c>
      <c r="R88" s="345" cm="1">
        <f t="array" aca="1" ref="R88" ca="1">IF($N88="Y",VLOOKUP($O88,INDIRECT($O$2),R$5,0)*INDIRECT($N$1),VLOOKUP($O88,INDIRECT($O$2),R$5,0))</f>
        <v>100835.65448910996</v>
      </c>
      <c r="S88" s="345" cm="1">
        <f t="array" aca="1" ref="S88" ca="1">IF($N88="Y",VLOOKUP($O88,INDIRECT($O$2),S$5,0)*INDIRECT($N$1),VLOOKUP($O88,INDIRECT($O$2),S$5,0))</f>
        <v>103860.72412378328</v>
      </c>
      <c r="T88" s="345" cm="1">
        <f t="array" aca="1" ref="T88" ca="1">IF($N88="Y",VLOOKUP($O88,INDIRECT($O$2),T$5,0)*INDIRECT($N$1),VLOOKUP($O88,INDIRECT($O$2),T$5,0))</f>
        <v>106976.54584749677</v>
      </c>
      <c r="U88" s="345" cm="1">
        <f t="array" aca="1" ref="U88" ca="1">IF($N88="Y",VLOOKUP($O88,INDIRECT($O$2),U$5,0)*INDIRECT($N$1),VLOOKUP($O88,INDIRECT($O$2),U$5,0))</f>
        <v>110185.84222292167</v>
      </c>
      <c r="W88" s="213" t="str">
        <f t="shared" si="46"/>
        <v>Y</v>
      </c>
      <c r="X88" s="362" t="str">
        <f t="shared" si="47"/>
        <v>03620C</v>
      </c>
      <c r="Y88" s="213" t="str">
        <f t="shared" ref="Y88:Y93" si="56">D88</f>
        <v xml:space="preserve">District Street Supervisor III  </v>
      </c>
      <c r="Z88" s="285" t="str">
        <f t="shared" si="48"/>
        <v>E60</v>
      </c>
      <c r="AA88" s="272">
        <f t="shared" ref="AA88:AD93" ca="1" si="57">ROUNDUP(R88/2080,3)</f>
        <v>48.478999999999999</v>
      </c>
      <c r="AB88" s="272">
        <f t="shared" ca="1" si="57"/>
        <v>49.933999999999997</v>
      </c>
      <c r="AC88" s="272">
        <f t="shared" ca="1" si="57"/>
        <v>51.431999999999995</v>
      </c>
      <c r="AD88" s="272">
        <f t="shared" ca="1" si="57"/>
        <v>52.973999999999997</v>
      </c>
    </row>
    <row r="89" spans="1:30">
      <c r="A89" s="3" t="s">
        <v>147</v>
      </c>
      <c r="B89" s="47" t="s">
        <v>12</v>
      </c>
      <c r="C89" s="4">
        <v>543</v>
      </c>
      <c r="D89" s="35" t="s">
        <v>148</v>
      </c>
      <c r="E89" s="47">
        <v>12</v>
      </c>
      <c r="F89" s="47" t="s">
        <v>13</v>
      </c>
      <c r="G89" s="306" t="s">
        <v>144</v>
      </c>
      <c r="H89" s="178">
        <f t="shared" ca="1" si="49"/>
        <v>100835.65448910996</v>
      </c>
      <c r="I89" s="178">
        <f t="shared" ca="1" si="50"/>
        <v>103860.72412378328</v>
      </c>
      <c r="J89" s="178">
        <f t="shared" ca="1" si="51"/>
        <v>106976.54584749677</v>
      </c>
      <c r="K89" s="178">
        <f t="shared" ca="1" si="52"/>
        <v>110185.84222292167</v>
      </c>
      <c r="N89" s="343" t="s">
        <v>611</v>
      </c>
      <c r="O89" s="337" t="str">
        <f t="shared" si="53"/>
        <v>06637C</v>
      </c>
      <c r="P89" s="339" t="str">
        <f t="shared" si="54"/>
        <v>Manager Crime Lab</v>
      </c>
      <c r="Q89" s="344" t="str">
        <f t="shared" si="55"/>
        <v>E60</v>
      </c>
      <c r="R89" s="345" cm="1">
        <f t="array" aca="1" ref="R89" ca="1">IF($N89="Y",VLOOKUP($O89,INDIRECT($O$2),R$5,0)*INDIRECT($N$1),VLOOKUP($O89,INDIRECT($O$2),R$5,0))</f>
        <v>100835.65448910996</v>
      </c>
      <c r="S89" s="345" cm="1">
        <f t="array" aca="1" ref="S89" ca="1">IF($N89="Y",VLOOKUP($O89,INDIRECT($O$2),S$5,0)*INDIRECT($N$1),VLOOKUP($O89,INDIRECT($O$2),S$5,0))</f>
        <v>103860.72412378328</v>
      </c>
      <c r="T89" s="345" cm="1">
        <f t="array" aca="1" ref="T89" ca="1">IF($N89="Y",VLOOKUP($O89,INDIRECT($O$2),T$5,0)*INDIRECT($N$1),VLOOKUP($O89,INDIRECT($O$2),T$5,0))</f>
        <v>106976.54584749677</v>
      </c>
      <c r="U89" s="345" cm="1">
        <f t="array" aca="1" ref="U89" ca="1">IF($N89="Y",VLOOKUP($O89,INDIRECT($O$2),U$5,0)*INDIRECT($N$1),VLOOKUP($O89,INDIRECT($O$2),U$5,0))</f>
        <v>110185.84222292167</v>
      </c>
      <c r="W89" s="213" t="str">
        <f t="shared" si="46"/>
        <v>Y</v>
      </c>
      <c r="X89" s="362" t="str">
        <f t="shared" si="47"/>
        <v>06637C</v>
      </c>
      <c r="Y89" s="213" t="str">
        <f t="shared" si="56"/>
        <v>Manager Crime Lab</v>
      </c>
      <c r="Z89" s="285" t="str">
        <f t="shared" si="48"/>
        <v>E60</v>
      </c>
      <c r="AA89" s="272">
        <f t="shared" ca="1" si="57"/>
        <v>48.478999999999999</v>
      </c>
      <c r="AB89" s="272">
        <f t="shared" ca="1" si="57"/>
        <v>49.933999999999997</v>
      </c>
      <c r="AC89" s="272">
        <f t="shared" ca="1" si="57"/>
        <v>51.431999999999995</v>
      </c>
      <c r="AD89" s="272">
        <f t="shared" ca="1" si="57"/>
        <v>52.973999999999997</v>
      </c>
    </row>
    <row r="90" spans="1:30">
      <c r="A90" s="3" t="s">
        <v>149</v>
      </c>
      <c r="B90" s="47" t="s">
        <v>12</v>
      </c>
      <c r="C90" s="4">
        <v>548</v>
      </c>
      <c r="D90" s="3" t="s">
        <v>150</v>
      </c>
      <c r="E90" s="47">
        <v>12</v>
      </c>
      <c r="F90" s="47" t="s">
        <v>13</v>
      </c>
      <c r="G90" s="306" t="s">
        <v>144</v>
      </c>
      <c r="H90" s="178">
        <f t="shared" ca="1" si="49"/>
        <v>100835.65448910996</v>
      </c>
      <c r="I90" s="178">
        <f t="shared" ca="1" si="50"/>
        <v>103860.72412378328</v>
      </c>
      <c r="J90" s="178">
        <f t="shared" ca="1" si="51"/>
        <v>106976.54584749677</v>
      </c>
      <c r="K90" s="178">
        <f t="shared" ca="1" si="52"/>
        <v>110185.84222292167</v>
      </c>
      <c r="N90" s="343" t="s">
        <v>611</v>
      </c>
      <c r="O90" s="337" t="str">
        <f t="shared" si="53"/>
        <v>06641C</v>
      </c>
      <c r="P90" s="339" t="str">
        <f t="shared" si="54"/>
        <v>Manager Construction Code Inspection Services</v>
      </c>
      <c r="Q90" s="344" t="str">
        <f t="shared" si="55"/>
        <v>E60</v>
      </c>
      <c r="R90" s="345" cm="1">
        <f t="array" aca="1" ref="R90" ca="1">IF($N90="Y",VLOOKUP($O90,INDIRECT($O$2),R$5,0)*INDIRECT($N$1),VLOOKUP($O90,INDIRECT($O$2),R$5,0))</f>
        <v>100835.65448910996</v>
      </c>
      <c r="S90" s="345" cm="1">
        <f t="array" aca="1" ref="S90" ca="1">IF($N90="Y",VLOOKUP($O90,INDIRECT($O$2),S$5,0)*INDIRECT($N$1),VLOOKUP($O90,INDIRECT($O$2),S$5,0))</f>
        <v>103860.72412378328</v>
      </c>
      <c r="T90" s="345" cm="1">
        <f t="array" aca="1" ref="T90" ca="1">IF($N90="Y",VLOOKUP($O90,INDIRECT($O$2),T$5,0)*INDIRECT($N$1),VLOOKUP($O90,INDIRECT($O$2),T$5,0))</f>
        <v>106976.54584749677</v>
      </c>
      <c r="U90" s="345" cm="1">
        <f t="array" aca="1" ref="U90" ca="1">IF($N90="Y",VLOOKUP($O90,INDIRECT($O$2),U$5,0)*INDIRECT($N$1),VLOOKUP($O90,INDIRECT($O$2),U$5,0))</f>
        <v>110185.84222292167</v>
      </c>
      <c r="W90" s="213" t="str">
        <f t="shared" si="46"/>
        <v>Y</v>
      </c>
      <c r="X90" s="362" t="str">
        <f t="shared" si="47"/>
        <v>06641C</v>
      </c>
      <c r="Y90" s="213" t="str">
        <f t="shared" si="56"/>
        <v>Manager Construction Code Inspection Services</v>
      </c>
      <c r="Z90" s="285" t="str">
        <f t="shared" si="48"/>
        <v>E60</v>
      </c>
      <c r="AA90" s="272">
        <f t="shared" ca="1" si="57"/>
        <v>48.478999999999999</v>
      </c>
      <c r="AB90" s="272">
        <f t="shared" ca="1" si="57"/>
        <v>49.933999999999997</v>
      </c>
      <c r="AC90" s="272">
        <f t="shared" ca="1" si="57"/>
        <v>51.431999999999995</v>
      </c>
      <c r="AD90" s="272">
        <f t="shared" ca="1" si="57"/>
        <v>52.973999999999997</v>
      </c>
    </row>
    <row r="91" spans="1:30" s="19" customFormat="1">
      <c r="A91" s="3" t="s">
        <v>121</v>
      </c>
      <c r="B91" s="47" t="s">
        <v>12</v>
      </c>
      <c r="C91" s="4">
        <v>545</v>
      </c>
      <c r="D91" s="35" t="s">
        <v>122</v>
      </c>
      <c r="E91" s="47">
        <v>12</v>
      </c>
      <c r="F91" s="47" t="s">
        <v>13</v>
      </c>
      <c r="G91" s="306" t="s">
        <v>144</v>
      </c>
      <c r="H91" s="178">
        <f t="shared" si="49"/>
        <v>100835.65448910996</v>
      </c>
      <c r="I91" s="178">
        <f t="shared" si="50"/>
        <v>103860.72412378328</v>
      </c>
      <c r="J91" s="178">
        <f t="shared" si="51"/>
        <v>106976.54584749677</v>
      </c>
      <c r="K91" s="178">
        <f t="shared" si="52"/>
        <v>110185.84222292167</v>
      </c>
      <c r="L91"/>
      <c r="M91"/>
      <c r="N91" s="343" t="s">
        <v>611</v>
      </c>
      <c r="O91" s="337" t="str">
        <f t="shared" si="53"/>
        <v>00560C</v>
      </c>
      <c r="P91" s="339" t="str">
        <f t="shared" si="54"/>
        <v>Manager Fire Inspection Services</v>
      </c>
      <c r="Q91" s="344" t="str">
        <f t="shared" si="55"/>
        <v>E60</v>
      </c>
      <c r="R91" s="330">
        <v>100835.65448910996</v>
      </c>
      <c r="S91" s="330">
        <v>103860.72412378328</v>
      </c>
      <c r="T91" s="330">
        <v>106976.54584749677</v>
      </c>
      <c r="U91" s="330">
        <v>110185.84222292167</v>
      </c>
      <c r="W91" s="213" t="str">
        <f t="shared" si="46"/>
        <v>Y</v>
      </c>
      <c r="X91" s="362" t="str">
        <f t="shared" si="47"/>
        <v>00560C</v>
      </c>
      <c r="Y91" s="213" t="str">
        <f t="shared" si="56"/>
        <v>Manager Fire Inspection Services</v>
      </c>
      <c r="Z91" s="285" t="str">
        <f t="shared" si="48"/>
        <v>E60</v>
      </c>
      <c r="AA91" s="272">
        <f t="shared" si="57"/>
        <v>48.478999999999999</v>
      </c>
      <c r="AB91" s="272">
        <f t="shared" si="57"/>
        <v>49.933999999999997</v>
      </c>
      <c r="AC91" s="272">
        <f t="shared" si="57"/>
        <v>51.431999999999995</v>
      </c>
      <c r="AD91" s="272">
        <f t="shared" si="57"/>
        <v>52.973999999999997</v>
      </c>
    </row>
    <row r="92" spans="1:30" s="19" customFormat="1">
      <c r="A92" s="3" t="s">
        <v>387</v>
      </c>
      <c r="B92" s="47" t="s">
        <v>12</v>
      </c>
      <c r="C92" s="4">
        <v>548</v>
      </c>
      <c r="D92" s="35" t="s">
        <v>524</v>
      </c>
      <c r="E92" s="47">
        <v>12</v>
      </c>
      <c r="F92" s="47" t="s">
        <v>13</v>
      </c>
      <c r="G92" s="306" t="s">
        <v>144</v>
      </c>
      <c r="H92" s="178">
        <f t="shared" si="49"/>
        <v>100835.65448910996</v>
      </c>
      <c r="I92" s="178">
        <f t="shared" si="50"/>
        <v>103860.72412378328</v>
      </c>
      <c r="J92" s="178">
        <f t="shared" si="51"/>
        <v>106976.54584749677</v>
      </c>
      <c r="K92" s="178">
        <f t="shared" si="52"/>
        <v>110185.84222292167</v>
      </c>
      <c r="L92"/>
      <c r="M92"/>
      <c r="N92" s="343" t="s">
        <v>611</v>
      </c>
      <c r="O92" s="337" t="str">
        <f t="shared" si="53"/>
        <v>06917C</v>
      </c>
      <c r="P92" s="339" t="str">
        <f t="shared" si="54"/>
        <v>Manager Problem Properties</v>
      </c>
      <c r="Q92" s="344" t="str">
        <f t="shared" si="55"/>
        <v>E60</v>
      </c>
      <c r="R92" s="330">
        <v>100835.65448910996</v>
      </c>
      <c r="S92" s="330">
        <v>103860.72412378328</v>
      </c>
      <c r="T92" s="330">
        <v>106976.54584749677</v>
      </c>
      <c r="U92" s="330">
        <v>110185.84222292167</v>
      </c>
      <c r="W92" s="213" t="str">
        <f t="shared" si="46"/>
        <v>Y</v>
      </c>
      <c r="X92" s="362" t="str">
        <f t="shared" si="47"/>
        <v>06917C</v>
      </c>
      <c r="Y92" s="213" t="str">
        <f t="shared" si="56"/>
        <v>Manager Problem Properties</v>
      </c>
      <c r="Z92" s="285" t="str">
        <f t="shared" si="48"/>
        <v>E60</v>
      </c>
      <c r="AA92" s="272">
        <f t="shared" si="57"/>
        <v>48.478999999999999</v>
      </c>
      <c r="AB92" s="272">
        <f t="shared" si="57"/>
        <v>49.933999999999997</v>
      </c>
      <c r="AC92" s="272">
        <f t="shared" si="57"/>
        <v>51.431999999999995</v>
      </c>
      <c r="AD92" s="272">
        <f t="shared" si="57"/>
        <v>52.973999999999997</v>
      </c>
    </row>
    <row r="93" spans="1:30" s="19" customFormat="1">
      <c r="A93" s="3" t="s">
        <v>151</v>
      </c>
      <c r="B93" s="47" t="s">
        <v>12</v>
      </c>
      <c r="C93" s="4">
        <v>568</v>
      </c>
      <c r="D93" s="35" t="s">
        <v>152</v>
      </c>
      <c r="E93" s="47">
        <v>12</v>
      </c>
      <c r="F93" s="47" t="s">
        <v>13</v>
      </c>
      <c r="G93" s="306" t="s">
        <v>144</v>
      </c>
      <c r="H93" s="178">
        <f t="shared" ca="1" si="49"/>
        <v>100835.65448910996</v>
      </c>
      <c r="I93" s="178">
        <f t="shared" ca="1" si="50"/>
        <v>103860.72412378328</v>
      </c>
      <c r="J93" s="178">
        <f t="shared" ca="1" si="51"/>
        <v>106976.54584749677</v>
      </c>
      <c r="K93" s="178">
        <f t="shared" ca="1" si="52"/>
        <v>110185.84222292167</v>
      </c>
      <c r="L93"/>
      <c r="M93"/>
      <c r="N93" s="343" t="s">
        <v>611</v>
      </c>
      <c r="O93" s="337" t="str">
        <f t="shared" si="53"/>
        <v>10903C</v>
      </c>
      <c r="P93" s="339" t="str">
        <f t="shared" si="54"/>
        <v xml:space="preserve">Manager Water Resources Programs </v>
      </c>
      <c r="Q93" s="344" t="str">
        <f t="shared" si="55"/>
        <v>E60</v>
      </c>
      <c r="R93" s="345" cm="1">
        <f t="array" aca="1" ref="R93" ca="1">IF($N93="Y",VLOOKUP($O93,INDIRECT($O$2),R$5,0)*INDIRECT($N$1),VLOOKUP($O93,INDIRECT($O$2),R$5,0))</f>
        <v>100835.65448910996</v>
      </c>
      <c r="S93" s="345" cm="1">
        <f t="array" aca="1" ref="S93" ca="1">IF($N93="Y",VLOOKUP($O93,INDIRECT($O$2),S$5,0)*INDIRECT($N$1),VLOOKUP($O93,INDIRECT($O$2),S$5,0))</f>
        <v>103860.72412378328</v>
      </c>
      <c r="T93" s="345" cm="1">
        <f t="array" aca="1" ref="T93" ca="1">IF($N93="Y",VLOOKUP($O93,INDIRECT($O$2),T$5,0)*INDIRECT($N$1),VLOOKUP($O93,INDIRECT($O$2),T$5,0))</f>
        <v>106976.54584749677</v>
      </c>
      <c r="U93" s="345" cm="1">
        <f t="array" aca="1" ref="U93" ca="1">IF($N93="Y",VLOOKUP($O93,INDIRECT($O$2),U$5,0)*INDIRECT($N$1),VLOOKUP($O93,INDIRECT($O$2),U$5,0))</f>
        <v>110185.84222292167</v>
      </c>
      <c r="W93" s="213" t="str">
        <f t="shared" si="46"/>
        <v>Y</v>
      </c>
      <c r="X93" s="362" t="str">
        <f t="shared" si="47"/>
        <v>10903C</v>
      </c>
      <c r="Y93" s="213" t="str">
        <f t="shared" si="56"/>
        <v xml:space="preserve">Manager Water Resources Programs </v>
      </c>
      <c r="Z93" s="285" t="str">
        <f t="shared" si="48"/>
        <v>E60</v>
      </c>
      <c r="AA93" s="272">
        <f t="shared" ca="1" si="57"/>
        <v>48.478999999999999</v>
      </c>
      <c r="AB93" s="272">
        <f t="shared" ca="1" si="57"/>
        <v>49.933999999999997</v>
      </c>
      <c r="AC93" s="272">
        <f t="shared" ca="1" si="57"/>
        <v>51.431999999999995</v>
      </c>
      <c r="AD93" s="272">
        <f t="shared" ca="1" si="57"/>
        <v>52.973999999999997</v>
      </c>
    </row>
    <row r="94" spans="1:30" s="19" customFormat="1">
      <c r="A94" s="3"/>
      <c r="B94" s="4"/>
      <c r="C94" s="4"/>
      <c r="D94" s="35"/>
      <c r="E94" s="4"/>
      <c r="F94" s="4"/>
      <c r="G94" s="30"/>
      <c r="H94" s="179"/>
      <c r="I94" s="179"/>
      <c r="J94" s="179"/>
      <c r="K94" s="179"/>
      <c r="L94"/>
      <c r="M94"/>
      <c r="N94" s="347"/>
      <c r="O94" s="347"/>
      <c r="P94" s="346"/>
      <c r="Q94" s="346"/>
      <c r="R94" s="346"/>
      <c r="S94" s="346"/>
      <c r="T94" s="346"/>
      <c r="U94" s="346"/>
      <c r="W94" s="214"/>
      <c r="X94" s="214"/>
      <c r="Y94" s="214"/>
      <c r="Z94" s="214"/>
      <c r="AA94" s="214"/>
      <c r="AB94" s="214"/>
      <c r="AC94" s="214"/>
      <c r="AD94" s="214"/>
    </row>
    <row r="95" spans="1:30" s="19" customFormat="1">
      <c r="A95" s="3"/>
      <c r="B95" s="4"/>
      <c r="C95" s="4"/>
      <c r="D95" s="35"/>
      <c r="E95" s="4"/>
      <c r="F95" s="4"/>
      <c r="G95" s="30"/>
      <c r="H95" s="179"/>
      <c r="I95" s="179"/>
      <c r="J95" s="179"/>
      <c r="K95" s="179"/>
      <c r="L95"/>
      <c r="M95"/>
      <c r="N95" s="347"/>
      <c r="O95" s="347"/>
      <c r="P95" s="346"/>
      <c r="Q95" s="346"/>
      <c r="R95" s="346"/>
      <c r="S95" s="346"/>
      <c r="T95" s="346"/>
      <c r="U95" s="346"/>
      <c r="W95" s="214"/>
      <c r="X95" s="214"/>
      <c r="Y95" s="214"/>
      <c r="Z95" s="214"/>
      <c r="AA95" s="214"/>
      <c r="AB95" s="214"/>
      <c r="AC95" s="214"/>
      <c r="AD95" s="214"/>
    </row>
    <row r="96" spans="1:30">
      <c r="A96" s="7" t="s">
        <v>153</v>
      </c>
      <c r="B96" s="19"/>
      <c r="C96" s="19"/>
      <c r="D96" s="281"/>
      <c r="E96" s="19"/>
      <c r="F96" s="19"/>
      <c r="G96" s="19"/>
      <c r="H96" s="17"/>
      <c r="I96" s="17"/>
      <c r="J96" s="17"/>
      <c r="K96" s="18"/>
    </row>
    <row r="97" spans="1:30" s="19" customFormat="1" ht="26.25" thickBot="1">
      <c r="A97" s="280" t="s">
        <v>2</v>
      </c>
      <c r="B97" s="280" t="s">
        <v>3</v>
      </c>
      <c r="C97" s="280"/>
      <c r="D97" s="24" t="s">
        <v>628</v>
      </c>
      <c r="E97" s="280" t="s">
        <v>617</v>
      </c>
      <c r="F97" s="280" t="s">
        <v>6</v>
      </c>
      <c r="G97" s="280" t="s">
        <v>7</v>
      </c>
      <c r="H97" s="26" t="s">
        <v>8</v>
      </c>
      <c r="I97" s="26" t="s">
        <v>9</v>
      </c>
      <c r="J97" s="26" t="s">
        <v>10</v>
      </c>
      <c r="K97" s="26" t="s">
        <v>11</v>
      </c>
      <c r="L97"/>
      <c r="M97"/>
      <c r="N97" s="340" t="s">
        <v>610</v>
      </c>
      <c r="O97" s="340" t="s">
        <v>2</v>
      </c>
      <c r="P97" s="341" t="s">
        <v>612</v>
      </c>
      <c r="Q97" s="341" t="s">
        <v>606</v>
      </c>
      <c r="R97" s="342" t="s">
        <v>8</v>
      </c>
      <c r="S97" s="342" t="s">
        <v>9</v>
      </c>
      <c r="T97" s="342" t="s">
        <v>10</v>
      </c>
      <c r="U97" s="340" t="s">
        <v>11</v>
      </c>
      <c r="W97" s="358" t="str">
        <f t="shared" ref="W97:W103" si="58">N97</f>
        <v>Update</v>
      </c>
      <c r="X97" s="359" t="str">
        <f t="shared" ref="X97:X103" si="59">A97</f>
        <v>Job Code</v>
      </c>
      <c r="Y97" s="358" t="s">
        <v>612</v>
      </c>
      <c r="Z97" s="360" t="str">
        <f t="shared" ref="Z97:Z103" si="60">G97</f>
        <v>Salary Grade</v>
      </c>
      <c r="AA97" s="361" t="str">
        <f>R97</f>
        <v>Step 1</v>
      </c>
      <c r="AB97" s="361" t="str">
        <f>S97</f>
        <v>Step 2</v>
      </c>
      <c r="AC97" s="361" t="str">
        <f>T97</f>
        <v>Step 3</v>
      </c>
      <c r="AD97" s="361" t="str">
        <f>U97</f>
        <v>Step 4</v>
      </c>
    </row>
    <row r="98" spans="1:30">
      <c r="A98" s="34" t="s">
        <v>521</v>
      </c>
      <c r="B98" s="47" t="s">
        <v>155</v>
      </c>
      <c r="C98" s="4">
        <v>338</v>
      </c>
      <c r="D98" s="34" t="s">
        <v>323</v>
      </c>
      <c r="E98" s="47">
        <v>7</v>
      </c>
      <c r="F98" s="47" t="s">
        <v>156</v>
      </c>
      <c r="G98" s="247" t="s">
        <v>157</v>
      </c>
      <c r="H98" s="76">
        <f t="shared" ref="H98:K103" ca="1" si="61">R98</f>
        <v>31.387324652863011</v>
      </c>
      <c r="I98" s="76">
        <f t="shared" ca="1" si="61"/>
        <v>32.328944392448903</v>
      </c>
      <c r="J98" s="76">
        <f t="shared" ca="1" si="61"/>
        <v>33.298812724222365</v>
      </c>
      <c r="K98" s="76">
        <f t="shared" ca="1" si="61"/>
        <v>34.297777105949038</v>
      </c>
      <c r="N98" s="343" t="s">
        <v>611</v>
      </c>
      <c r="O98" s="337" t="str">
        <f t="shared" ref="O98:O103" si="62">A98</f>
        <v xml:space="preserve">52949C </v>
      </c>
      <c r="P98" s="339" t="str">
        <f t="shared" ref="P98:P103" si="63">D98</f>
        <v>Shop Repair Supervisor</v>
      </c>
      <c r="Q98" s="344" t="str">
        <f t="shared" ref="Q98:Q103" si="64">G98</f>
        <v>N10</v>
      </c>
      <c r="R98" s="350" cm="1">
        <f t="array" aca="1" ref="R98" ca="1">IF($N98="Y",VLOOKUP($O98,INDIRECT($O$2),R$5,0)*INDIRECT($N$1),VLOOKUP($O98,INDIRECT($O$2),R$5,0))</f>
        <v>31.387324652863011</v>
      </c>
      <c r="S98" s="350" cm="1">
        <f t="array" aca="1" ref="S98" ca="1">IF($N98="Y",VLOOKUP($O98,INDIRECT($O$2),S$5,0)*INDIRECT($N$1),VLOOKUP($O98,INDIRECT($O$2),S$5,0))</f>
        <v>32.328944392448903</v>
      </c>
      <c r="T98" s="350" cm="1">
        <f t="array" aca="1" ref="T98" ca="1">IF($N98="Y",VLOOKUP($O98,INDIRECT($O$2),T$5,0)*INDIRECT($N$1),VLOOKUP($O98,INDIRECT($O$2),T$5,0))</f>
        <v>33.298812724222365</v>
      </c>
      <c r="U98" s="350" cm="1">
        <f t="array" aca="1" ref="U98" ca="1">IF($N98="Y",VLOOKUP($O98,INDIRECT($O$2),U$5,0)*INDIRECT($N$1),VLOOKUP($O98,INDIRECT($O$2),U$5,0))</f>
        <v>34.297777105949038</v>
      </c>
      <c r="W98" s="213" t="str">
        <f t="shared" si="58"/>
        <v>Y</v>
      </c>
      <c r="X98" s="362" t="str">
        <f t="shared" si="59"/>
        <v xml:space="preserve">52949C </v>
      </c>
      <c r="Y98" s="213" t="str">
        <f t="shared" ref="Y98:Y103" si="65">D98</f>
        <v>Shop Repair Supervisor</v>
      </c>
      <c r="Z98" s="285" t="str">
        <f t="shared" si="60"/>
        <v>N10</v>
      </c>
      <c r="AA98" s="272">
        <f t="shared" ref="AA98:AD103" ca="1" si="66">ROUND(R98,3)</f>
        <v>31.387</v>
      </c>
      <c r="AB98" s="272">
        <f t="shared" ca="1" si="66"/>
        <v>32.329000000000001</v>
      </c>
      <c r="AC98" s="272">
        <f t="shared" ca="1" si="66"/>
        <v>33.298999999999999</v>
      </c>
      <c r="AD98" s="272">
        <f t="shared" ca="1" si="66"/>
        <v>34.298000000000002</v>
      </c>
    </row>
    <row r="99" spans="1:30" s="19" customFormat="1">
      <c r="A99" s="3" t="s">
        <v>158</v>
      </c>
      <c r="B99" s="47" t="s">
        <v>155</v>
      </c>
      <c r="C99" s="4">
        <v>333</v>
      </c>
      <c r="D99" s="35" t="s">
        <v>159</v>
      </c>
      <c r="E99" s="47">
        <v>7</v>
      </c>
      <c r="F99" s="47" t="s">
        <v>156</v>
      </c>
      <c r="G99" s="247" t="s">
        <v>157</v>
      </c>
      <c r="H99" s="76">
        <f t="shared" ca="1" si="61"/>
        <v>31.387324652863011</v>
      </c>
      <c r="I99" s="76">
        <f t="shared" ca="1" si="61"/>
        <v>32.328944392448903</v>
      </c>
      <c r="J99" s="76">
        <f t="shared" ca="1" si="61"/>
        <v>33.298812724222365</v>
      </c>
      <c r="K99" s="76">
        <f t="shared" ca="1" si="61"/>
        <v>34.297777105949038</v>
      </c>
      <c r="L99"/>
      <c r="M99"/>
      <c r="N99" s="343" t="s">
        <v>611</v>
      </c>
      <c r="O99" s="337" t="str">
        <f t="shared" si="62"/>
        <v>09932C</v>
      </c>
      <c r="P99" s="339" t="str">
        <f t="shared" si="63"/>
        <v xml:space="preserve">Supervisor Customer Services - Field </v>
      </c>
      <c r="Q99" s="344" t="str">
        <f t="shared" si="64"/>
        <v>N10</v>
      </c>
      <c r="R99" s="350" cm="1">
        <f t="array" aca="1" ref="R99" ca="1">IF($N99="Y",VLOOKUP($O99,INDIRECT($O$2),R$5,0)*INDIRECT($N$1),VLOOKUP($O99,INDIRECT($O$2),R$5,0))</f>
        <v>31.387324652863011</v>
      </c>
      <c r="S99" s="350" cm="1">
        <f t="array" aca="1" ref="S99" ca="1">IF($N99="Y",VLOOKUP($O99,INDIRECT($O$2),S$5,0)*INDIRECT($N$1),VLOOKUP($O99,INDIRECT($O$2),S$5,0))</f>
        <v>32.328944392448903</v>
      </c>
      <c r="T99" s="350" cm="1">
        <f t="array" aca="1" ref="T99" ca="1">IF($N99="Y",VLOOKUP($O99,INDIRECT($O$2),T$5,0)*INDIRECT($N$1),VLOOKUP($O99,INDIRECT($O$2),T$5,0))</f>
        <v>33.298812724222365</v>
      </c>
      <c r="U99" s="350" cm="1">
        <f t="array" aca="1" ref="U99" ca="1">IF($N99="Y",VLOOKUP($O99,INDIRECT($O$2),U$5,0)*INDIRECT($N$1),VLOOKUP($O99,INDIRECT($O$2),U$5,0))</f>
        <v>34.297777105949038</v>
      </c>
      <c r="W99" s="213" t="str">
        <f t="shared" si="58"/>
        <v>Y</v>
      </c>
      <c r="X99" s="362" t="str">
        <f t="shared" si="59"/>
        <v>09932C</v>
      </c>
      <c r="Y99" s="213" t="str">
        <f t="shared" si="65"/>
        <v xml:space="preserve">Supervisor Customer Services - Field </v>
      </c>
      <c r="Z99" s="285" t="str">
        <f t="shared" si="60"/>
        <v>N10</v>
      </c>
      <c r="AA99" s="272">
        <f t="shared" ca="1" si="66"/>
        <v>31.387</v>
      </c>
      <c r="AB99" s="272">
        <f t="shared" ca="1" si="66"/>
        <v>32.329000000000001</v>
      </c>
      <c r="AC99" s="272">
        <f t="shared" ca="1" si="66"/>
        <v>33.298999999999999</v>
      </c>
      <c r="AD99" s="272">
        <f t="shared" ca="1" si="66"/>
        <v>34.298000000000002</v>
      </c>
    </row>
    <row r="100" spans="1:30" s="19" customFormat="1">
      <c r="A100" s="3" t="s">
        <v>160</v>
      </c>
      <c r="B100" s="47" t="s">
        <v>155</v>
      </c>
      <c r="C100" s="4">
        <v>328</v>
      </c>
      <c r="D100" s="35" t="s">
        <v>161</v>
      </c>
      <c r="E100" s="47">
        <v>7</v>
      </c>
      <c r="F100" s="47" t="s">
        <v>156</v>
      </c>
      <c r="G100" s="247" t="s">
        <v>157</v>
      </c>
      <c r="H100" s="76">
        <f t="shared" ca="1" si="61"/>
        <v>31.387324652863011</v>
      </c>
      <c r="I100" s="76">
        <f t="shared" ca="1" si="61"/>
        <v>32.328944392448903</v>
      </c>
      <c r="J100" s="76">
        <f t="shared" ca="1" si="61"/>
        <v>33.298812724222365</v>
      </c>
      <c r="K100" s="76">
        <f t="shared" ca="1" si="61"/>
        <v>34.297777105949038</v>
      </c>
      <c r="L100"/>
      <c r="M100"/>
      <c r="N100" s="343" t="s">
        <v>611</v>
      </c>
      <c r="O100" s="337" t="str">
        <f t="shared" si="62"/>
        <v>10200C</v>
      </c>
      <c r="P100" s="339" t="str">
        <f t="shared" si="63"/>
        <v xml:space="preserve">Supervisor Police Warehouse Facility  </v>
      </c>
      <c r="Q100" s="344" t="str">
        <f t="shared" si="64"/>
        <v>N10</v>
      </c>
      <c r="R100" s="350" cm="1">
        <f t="array" aca="1" ref="R100" ca="1">IF($N100="Y",VLOOKUP($O100,INDIRECT($O$2),R$5,0)*INDIRECT($N$1),VLOOKUP($O100,INDIRECT($O$2),R$5,0))</f>
        <v>31.387324652863011</v>
      </c>
      <c r="S100" s="350" cm="1">
        <f t="array" aca="1" ref="S100" ca="1">IF($N100="Y",VLOOKUP($O100,INDIRECT($O$2),S$5,0)*INDIRECT($N$1),VLOOKUP($O100,INDIRECT($O$2),S$5,0))</f>
        <v>32.328944392448903</v>
      </c>
      <c r="T100" s="350" cm="1">
        <f t="array" aca="1" ref="T100" ca="1">IF($N100="Y",VLOOKUP($O100,INDIRECT($O$2),T$5,0)*INDIRECT($N$1),VLOOKUP($O100,INDIRECT($O$2),T$5,0))</f>
        <v>33.298812724222365</v>
      </c>
      <c r="U100" s="350" cm="1">
        <f t="array" aca="1" ref="U100" ca="1">IF($N100="Y",VLOOKUP($O100,INDIRECT($O$2),U$5,0)*INDIRECT($N$1),VLOOKUP($O100,INDIRECT($O$2),U$5,0))</f>
        <v>34.297777105949038</v>
      </c>
      <c r="W100" s="213" t="str">
        <f t="shared" si="58"/>
        <v>Y</v>
      </c>
      <c r="X100" s="362" t="str">
        <f t="shared" si="59"/>
        <v>10200C</v>
      </c>
      <c r="Y100" s="213" t="str">
        <f t="shared" si="65"/>
        <v xml:space="preserve">Supervisor Police Warehouse Facility  </v>
      </c>
      <c r="Z100" s="285" t="str">
        <f t="shared" si="60"/>
        <v>N10</v>
      </c>
      <c r="AA100" s="272">
        <f t="shared" ca="1" si="66"/>
        <v>31.387</v>
      </c>
      <c r="AB100" s="272">
        <f t="shared" ca="1" si="66"/>
        <v>32.329000000000001</v>
      </c>
      <c r="AC100" s="272">
        <f t="shared" ca="1" si="66"/>
        <v>33.298999999999999</v>
      </c>
      <c r="AD100" s="272">
        <f t="shared" ca="1" si="66"/>
        <v>34.298000000000002</v>
      </c>
    </row>
    <row r="101" spans="1:30" s="19" customFormat="1">
      <c r="A101" s="3" t="s">
        <v>162</v>
      </c>
      <c r="B101" s="47" t="s">
        <v>155</v>
      </c>
      <c r="C101" s="4">
        <v>350</v>
      </c>
      <c r="D101" s="35" t="s">
        <v>163</v>
      </c>
      <c r="E101" s="47">
        <v>7</v>
      </c>
      <c r="F101" s="47" t="s">
        <v>156</v>
      </c>
      <c r="G101" s="247" t="s">
        <v>157</v>
      </c>
      <c r="H101" s="76">
        <f t="shared" ca="1" si="61"/>
        <v>31.387324652863011</v>
      </c>
      <c r="I101" s="76">
        <f t="shared" ca="1" si="61"/>
        <v>32.328944392448903</v>
      </c>
      <c r="J101" s="76">
        <f t="shared" ca="1" si="61"/>
        <v>33.298812724222365</v>
      </c>
      <c r="K101" s="76">
        <f t="shared" ca="1" si="61"/>
        <v>34.297777105949038</v>
      </c>
      <c r="L101"/>
      <c r="M101"/>
      <c r="N101" s="343" t="s">
        <v>611</v>
      </c>
      <c r="O101" s="337" t="str">
        <f t="shared" si="62"/>
        <v>00945C</v>
      </c>
      <c r="P101" s="339" t="str">
        <f t="shared" si="63"/>
        <v>Water Meter Operations Specialist</v>
      </c>
      <c r="Q101" s="344" t="str">
        <f t="shared" si="64"/>
        <v>N10</v>
      </c>
      <c r="R101" s="350" cm="1">
        <f t="array" aca="1" ref="R101" ca="1">IF($N101="Y",VLOOKUP($O101,INDIRECT($O$2),R$5,0)*INDIRECT($N$1),VLOOKUP($O101,INDIRECT($O$2),R$5,0))</f>
        <v>31.387324652863011</v>
      </c>
      <c r="S101" s="350" cm="1">
        <f t="array" aca="1" ref="S101" ca="1">IF($N101="Y",VLOOKUP($O101,INDIRECT($O$2),S$5,0)*INDIRECT($N$1),VLOOKUP($O101,INDIRECT($O$2),S$5,0))</f>
        <v>32.328944392448903</v>
      </c>
      <c r="T101" s="350" cm="1">
        <f t="array" aca="1" ref="T101" ca="1">IF($N101="Y",VLOOKUP($O101,INDIRECT($O$2),T$5,0)*INDIRECT($N$1),VLOOKUP($O101,INDIRECT($O$2),T$5,0))</f>
        <v>33.298812724222365</v>
      </c>
      <c r="U101" s="350" cm="1">
        <f t="array" aca="1" ref="U101" ca="1">IF($N101="Y",VLOOKUP($O101,INDIRECT($O$2),U$5,0)*INDIRECT($N$1),VLOOKUP($O101,INDIRECT($O$2),U$5,0))</f>
        <v>34.297777105949038</v>
      </c>
      <c r="W101" s="213" t="str">
        <f t="shared" si="58"/>
        <v>Y</v>
      </c>
      <c r="X101" s="362" t="str">
        <f t="shared" si="59"/>
        <v>00945C</v>
      </c>
      <c r="Y101" s="213" t="str">
        <f t="shared" si="65"/>
        <v>Water Meter Operations Specialist</v>
      </c>
      <c r="Z101" s="285" t="str">
        <f t="shared" si="60"/>
        <v>N10</v>
      </c>
      <c r="AA101" s="272">
        <f t="shared" ca="1" si="66"/>
        <v>31.387</v>
      </c>
      <c r="AB101" s="272">
        <f t="shared" ca="1" si="66"/>
        <v>32.329000000000001</v>
      </c>
      <c r="AC101" s="272">
        <f t="shared" ca="1" si="66"/>
        <v>33.298999999999999</v>
      </c>
      <c r="AD101" s="272">
        <f t="shared" ca="1" si="66"/>
        <v>34.298000000000002</v>
      </c>
    </row>
    <row r="102" spans="1:30" s="19" customFormat="1">
      <c r="A102" s="3" t="s">
        <v>164</v>
      </c>
      <c r="B102" s="47" t="s">
        <v>155</v>
      </c>
      <c r="C102" s="4">
        <v>318</v>
      </c>
      <c r="D102" s="43" t="s">
        <v>165</v>
      </c>
      <c r="E102" s="47">
        <v>7</v>
      </c>
      <c r="F102" s="47" t="s">
        <v>156</v>
      </c>
      <c r="G102" s="247" t="s">
        <v>157</v>
      </c>
      <c r="H102" s="76">
        <f t="shared" ca="1" si="61"/>
        <v>31.387324652863011</v>
      </c>
      <c r="I102" s="76">
        <f t="shared" ca="1" si="61"/>
        <v>32.328944392448903</v>
      </c>
      <c r="J102" s="76">
        <f t="shared" ca="1" si="61"/>
        <v>33.298812724222365</v>
      </c>
      <c r="K102" s="76">
        <f t="shared" ca="1" si="61"/>
        <v>34.297777105949038</v>
      </c>
      <c r="L102"/>
      <c r="M102"/>
      <c r="N102" s="343" t="s">
        <v>611</v>
      </c>
      <c r="O102" s="337" t="str">
        <f t="shared" si="62"/>
        <v>10905C</v>
      </c>
      <c r="P102" s="339" t="str">
        <f t="shared" si="63"/>
        <v>Water Service Maintenance Repair Coordinator</v>
      </c>
      <c r="Q102" s="344" t="str">
        <f t="shared" si="64"/>
        <v>N10</v>
      </c>
      <c r="R102" s="350" cm="1">
        <f t="array" aca="1" ref="R102" ca="1">IF($N102="Y",VLOOKUP($O102,INDIRECT($O$2),R$5,0)*INDIRECT($N$1),VLOOKUP($O102,INDIRECT($O$2),R$5,0))</f>
        <v>31.387324652863011</v>
      </c>
      <c r="S102" s="350" cm="1">
        <f t="array" aca="1" ref="S102" ca="1">IF($N102="Y",VLOOKUP($O102,INDIRECT($O$2),S$5,0)*INDIRECT($N$1),VLOOKUP($O102,INDIRECT($O$2),S$5,0))</f>
        <v>32.328944392448903</v>
      </c>
      <c r="T102" s="350" cm="1">
        <f t="array" aca="1" ref="T102" ca="1">IF($N102="Y",VLOOKUP($O102,INDIRECT($O$2),T$5,0)*INDIRECT($N$1),VLOOKUP($O102,INDIRECT($O$2),T$5,0))</f>
        <v>33.298812724222365</v>
      </c>
      <c r="U102" s="350" cm="1">
        <f t="array" aca="1" ref="U102" ca="1">IF($N102="Y",VLOOKUP($O102,INDIRECT($O$2),U$5,0)*INDIRECT($N$1),VLOOKUP($O102,INDIRECT($O$2),U$5,0))</f>
        <v>34.297777105949038</v>
      </c>
      <c r="W102" s="213" t="str">
        <f t="shared" si="58"/>
        <v>Y</v>
      </c>
      <c r="X102" s="362" t="str">
        <f t="shared" si="59"/>
        <v>10905C</v>
      </c>
      <c r="Y102" s="213" t="str">
        <f t="shared" si="65"/>
        <v>Water Service Maintenance Repair Coordinator</v>
      </c>
      <c r="Z102" s="285" t="str">
        <f t="shared" si="60"/>
        <v>N10</v>
      </c>
      <c r="AA102" s="272">
        <f t="shared" ca="1" si="66"/>
        <v>31.387</v>
      </c>
      <c r="AB102" s="272">
        <f t="shared" ca="1" si="66"/>
        <v>32.329000000000001</v>
      </c>
      <c r="AC102" s="272">
        <f t="shared" ca="1" si="66"/>
        <v>33.298999999999999</v>
      </c>
      <c r="AD102" s="272">
        <f t="shared" ca="1" si="66"/>
        <v>34.298000000000002</v>
      </c>
    </row>
    <row r="103" spans="1:30" s="19" customFormat="1">
      <c r="A103" s="3" t="s">
        <v>166</v>
      </c>
      <c r="B103" s="47" t="s">
        <v>155</v>
      </c>
      <c r="C103" s="4">
        <v>333</v>
      </c>
      <c r="D103" s="35" t="s">
        <v>167</v>
      </c>
      <c r="E103" s="47">
        <v>7</v>
      </c>
      <c r="F103" s="47" t="s">
        <v>156</v>
      </c>
      <c r="G103" s="247" t="s">
        <v>157</v>
      </c>
      <c r="H103" s="76">
        <f t="shared" ca="1" si="61"/>
        <v>31.387324652863011</v>
      </c>
      <c r="I103" s="76">
        <f t="shared" ca="1" si="61"/>
        <v>32.328944392448903</v>
      </c>
      <c r="J103" s="76">
        <f t="shared" ca="1" si="61"/>
        <v>33.298812724222365</v>
      </c>
      <c r="K103" s="76">
        <f t="shared" ca="1" si="61"/>
        <v>34.297777105949038</v>
      </c>
      <c r="L103"/>
      <c r="M103"/>
      <c r="N103" s="343" t="s">
        <v>611</v>
      </c>
      <c r="O103" s="337" t="str">
        <f t="shared" si="62"/>
        <v>11045C</v>
      </c>
      <c r="P103" s="339" t="str">
        <f t="shared" si="63"/>
        <v xml:space="preserve">Yard Supervisor Impound Lot  </v>
      </c>
      <c r="Q103" s="344" t="str">
        <f t="shared" si="64"/>
        <v>N10</v>
      </c>
      <c r="R103" s="350" cm="1">
        <f t="array" aca="1" ref="R103" ca="1">IF($N103="Y",VLOOKUP($O103,INDIRECT($O$2),R$5,0)*INDIRECT($N$1),VLOOKUP($O103,INDIRECT($O$2),R$5,0))</f>
        <v>31.387324652863011</v>
      </c>
      <c r="S103" s="350" cm="1">
        <f t="array" aca="1" ref="S103" ca="1">IF($N103="Y",VLOOKUP($O103,INDIRECT($O$2),S$5,0)*INDIRECT($N$1),VLOOKUP($O103,INDIRECT($O$2),S$5,0))</f>
        <v>32.328944392448903</v>
      </c>
      <c r="T103" s="350" cm="1">
        <f t="array" aca="1" ref="T103" ca="1">IF($N103="Y",VLOOKUP($O103,INDIRECT($O$2),T$5,0)*INDIRECT($N$1),VLOOKUP($O103,INDIRECT($O$2),T$5,0))</f>
        <v>33.298812724222365</v>
      </c>
      <c r="U103" s="350" cm="1">
        <f t="array" aca="1" ref="U103" ca="1">IF($N103="Y",VLOOKUP($O103,INDIRECT($O$2),U$5,0)*INDIRECT($N$1),VLOOKUP($O103,INDIRECT($O$2),U$5,0))</f>
        <v>34.297777105949038</v>
      </c>
      <c r="W103" s="213" t="str">
        <f t="shared" si="58"/>
        <v>Y</v>
      </c>
      <c r="X103" s="362" t="str">
        <f t="shared" si="59"/>
        <v>11045C</v>
      </c>
      <c r="Y103" s="213" t="str">
        <f t="shared" si="65"/>
        <v xml:space="preserve">Yard Supervisor Impound Lot  </v>
      </c>
      <c r="Z103" s="285" t="str">
        <f t="shared" si="60"/>
        <v>N10</v>
      </c>
      <c r="AA103" s="272">
        <f t="shared" ca="1" si="66"/>
        <v>31.387</v>
      </c>
      <c r="AB103" s="272">
        <f t="shared" ca="1" si="66"/>
        <v>32.329000000000001</v>
      </c>
      <c r="AC103" s="272">
        <f t="shared" ca="1" si="66"/>
        <v>33.298999999999999</v>
      </c>
      <c r="AD103" s="272">
        <f t="shared" ca="1" si="66"/>
        <v>34.298000000000002</v>
      </c>
    </row>
    <row r="104" spans="1:30" s="19" customFormat="1">
      <c r="A104" s="3"/>
      <c r="B104" s="4"/>
      <c r="C104" s="4"/>
      <c r="D104" s="35"/>
      <c r="E104" s="4"/>
      <c r="F104" s="15"/>
      <c r="G104" s="16"/>
      <c r="H104" s="39"/>
      <c r="I104" s="39"/>
      <c r="J104" s="39"/>
      <c r="L104"/>
      <c r="M104"/>
      <c r="N104" s="347"/>
      <c r="O104" s="347"/>
      <c r="P104" s="346"/>
      <c r="Q104" s="346"/>
      <c r="R104" s="346"/>
      <c r="S104" s="346"/>
      <c r="T104" s="346"/>
      <c r="U104" s="346"/>
      <c r="W104" s="214"/>
      <c r="X104" s="214"/>
      <c r="Y104" s="214"/>
      <c r="Z104" s="214"/>
      <c r="AA104" s="214"/>
      <c r="AB104" s="214"/>
      <c r="AC104" s="214"/>
      <c r="AD104" s="214"/>
    </row>
    <row r="105" spans="1:30">
      <c r="A105" s="19"/>
      <c r="B105" s="19"/>
      <c r="C105" s="19"/>
      <c r="D105" s="281"/>
      <c r="E105" s="19"/>
      <c r="F105" s="19"/>
      <c r="G105" s="19"/>
      <c r="H105" s="17"/>
      <c r="I105" s="17"/>
      <c r="J105" s="17"/>
      <c r="K105" s="18"/>
    </row>
    <row r="106" spans="1:30" s="19" customFormat="1" ht="26.25" thickBot="1">
      <c r="A106" s="280" t="s">
        <v>2</v>
      </c>
      <c r="B106" s="280" t="s">
        <v>3</v>
      </c>
      <c r="C106" s="280"/>
      <c r="D106" s="24" t="s">
        <v>629</v>
      </c>
      <c r="E106" s="280" t="s">
        <v>617</v>
      </c>
      <c r="F106" s="280" t="s">
        <v>6</v>
      </c>
      <c r="G106" s="280" t="s">
        <v>7</v>
      </c>
      <c r="H106" s="26" t="s">
        <v>8</v>
      </c>
      <c r="I106" s="26" t="s">
        <v>9</v>
      </c>
      <c r="J106" s="26" t="s">
        <v>10</v>
      </c>
      <c r="K106" s="27" t="s">
        <v>11</v>
      </c>
      <c r="L106"/>
      <c r="M106"/>
      <c r="N106" s="340" t="s">
        <v>610</v>
      </c>
      <c r="O106" s="340" t="s">
        <v>2</v>
      </c>
      <c r="P106" s="341" t="s">
        <v>612</v>
      </c>
      <c r="Q106" s="341" t="s">
        <v>606</v>
      </c>
      <c r="R106" s="342" t="s">
        <v>8</v>
      </c>
      <c r="S106" s="342" t="s">
        <v>9</v>
      </c>
      <c r="T106" s="342" t="s">
        <v>10</v>
      </c>
      <c r="U106" s="340" t="s">
        <v>11</v>
      </c>
      <c r="W106" s="358" t="str">
        <f>N106</f>
        <v>Update</v>
      </c>
      <c r="X106" s="359" t="str">
        <f>A106</f>
        <v>Job Code</v>
      </c>
      <c r="Y106" s="358" t="s">
        <v>612</v>
      </c>
      <c r="Z106" s="360" t="str">
        <f t="shared" ref="Z106:Z113" si="67">G106</f>
        <v>Salary Grade</v>
      </c>
      <c r="AA106" s="361" t="str">
        <f>R106</f>
        <v>Step 1</v>
      </c>
      <c r="AB106" s="361" t="str">
        <f>S106</f>
        <v>Step 2</v>
      </c>
      <c r="AC106" s="361" t="str">
        <f>T106</f>
        <v>Step 3</v>
      </c>
      <c r="AD106" s="361" t="str">
        <f>U106</f>
        <v>Step 4</v>
      </c>
    </row>
    <row r="107" spans="1:30" s="19" customFormat="1">
      <c r="A107" s="3" t="s">
        <v>172</v>
      </c>
      <c r="B107" s="47" t="s">
        <v>155</v>
      </c>
      <c r="C107" s="4">
        <v>393</v>
      </c>
      <c r="D107" s="35" t="s">
        <v>173</v>
      </c>
      <c r="E107" s="47">
        <v>8</v>
      </c>
      <c r="F107" s="47" t="s">
        <v>156</v>
      </c>
      <c r="G107" s="247" t="s">
        <v>169</v>
      </c>
      <c r="H107" s="76">
        <f t="shared" ref="H107:H113" ca="1" si="68">R107</f>
        <v>34.59365633792784</v>
      </c>
      <c r="I107" s="76">
        <f t="shared" ref="I107:I113" ca="1" si="69">S107</f>
        <v>35.631466028065681</v>
      </c>
      <c r="J107" s="76">
        <f t="shared" ref="J107:J113" ca="1" si="70">T107</f>
        <v>36.700410008907646</v>
      </c>
      <c r="K107" s="76">
        <f t="shared" ref="K107:K113" ca="1" si="71">U107</f>
        <v>37.801422309174875</v>
      </c>
      <c r="L107"/>
      <c r="M107"/>
      <c r="N107" s="343" t="s">
        <v>611</v>
      </c>
      <c r="O107" s="337" t="str">
        <f>A107</f>
        <v>04315C</v>
      </c>
      <c r="P107" s="339" t="str">
        <f>D107</f>
        <v>Field Supervisor Code Compliance (Traffic)</v>
      </c>
      <c r="Q107" s="344" t="str">
        <f>G107</f>
        <v>N20</v>
      </c>
      <c r="R107" s="350" cm="1">
        <f t="array" aca="1" ref="R107" ca="1">IF($N107="Y",VLOOKUP($O107,INDIRECT($O$2),R$5,0)*INDIRECT($N$1),VLOOKUP($O107,INDIRECT($O$2),R$5,0))</f>
        <v>34.59365633792784</v>
      </c>
      <c r="S107" s="350" cm="1">
        <f t="array" aca="1" ref="S107" ca="1">IF($N107="Y",VLOOKUP($O107,INDIRECT($O$2),S$5,0)*INDIRECT($N$1),VLOOKUP($O107,INDIRECT($O$2),S$5,0))</f>
        <v>35.631466028065681</v>
      </c>
      <c r="T107" s="350" cm="1">
        <f t="array" aca="1" ref="T107" ca="1">IF($N107="Y",VLOOKUP($O107,INDIRECT($O$2),T$5,0)*INDIRECT($N$1),VLOOKUP($O107,INDIRECT($O$2),T$5,0))</f>
        <v>36.700410008907646</v>
      </c>
      <c r="U107" s="350" cm="1">
        <f t="array" aca="1" ref="U107" ca="1">IF($N107="Y",VLOOKUP($O107,INDIRECT($O$2),U$5,0)*INDIRECT($N$1),VLOOKUP($O107,INDIRECT($O$2),U$5,0))</f>
        <v>37.801422309174875</v>
      </c>
      <c r="W107" s="213" t="str">
        <f>N107</f>
        <v>Y</v>
      </c>
      <c r="X107" s="362" t="str">
        <f>A107</f>
        <v>04315C</v>
      </c>
      <c r="Y107" s="213" t="str">
        <f>D107</f>
        <v>Field Supervisor Code Compliance (Traffic)</v>
      </c>
      <c r="Z107" s="285" t="str">
        <f t="shared" si="67"/>
        <v>N20</v>
      </c>
      <c r="AA107" s="272">
        <f ca="1">ROUND(R107,3)</f>
        <v>34.594000000000001</v>
      </c>
      <c r="AB107" s="272">
        <f ca="1">ROUND(S107,3)</f>
        <v>35.631</v>
      </c>
      <c r="AC107" s="272">
        <f ca="1">ROUND(T107,3)</f>
        <v>36.700000000000003</v>
      </c>
      <c r="AD107" s="272">
        <f ca="1">ROUND(U107,3)</f>
        <v>37.801000000000002</v>
      </c>
    </row>
    <row r="108" spans="1:30" s="19" customFormat="1">
      <c r="A108" s="3" t="s">
        <v>176</v>
      </c>
      <c r="B108" s="47" t="s">
        <v>155</v>
      </c>
      <c r="C108" s="4">
        <v>368</v>
      </c>
      <c r="D108" s="35" t="s">
        <v>177</v>
      </c>
      <c r="E108" s="47">
        <v>8</v>
      </c>
      <c r="F108" s="47" t="s">
        <v>156</v>
      </c>
      <c r="G108" s="247" t="s">
        <v>169</v>
      </c>
      <c r="H108" s="76">
        <f t="shared" ca="1" si="68"/>
        <v>34.59365633792784</v>
      </c>
      <c r="I108" s="76">
        <f t="shared" ca="1" si="69"/>
        <v>35.631466028065681</v>
      </c>
      <c r="J108" s="76">
        <f t="shared" ca="1" si="70"/>
        <v>36.700410008907646</v>
      </c>
      <c r="K108" s="76">
        <f t="shared" ca="1" si="71"/>
        <v>37.801422309174875</v>
      </c>
      <c r="L108"/>
      <c r="M108"/>
      <c r="N108" s="343" t="s">
        <v>611</v>
      </c>
      <c r="O108" s="337" t="str">
        <f t="shared" ref="O108:O113" si="72">A108</f>
        <v>09927C</v>
      </c>
      <c r="P108" s="339" t="str">
        <f t="shared" ref="P108:P113" si="73">D108</f>
        <v>Supervisor Custodial Operations</v>
      </c>
      <c r="Q108" s="344" t="str">
        <f t="shared" ref="Q108:Q113" si="74">G108</f>
        <v>N20</v>
      </c>
      <c r="R108" s="350" cm="1">
        <f t="array" aca="1" ref="R108" ca="1">IF($N108="Y",VLOOKUP($O108,INDIRECT($O$2),R$5,0)*INDIRECT($N$1),VLOOKUP($O108,INDIRECT($O$2),R$5,0))</f>
        <v>34.59365633792784</v>
      </c>
      <c r="S108" s="350" cm="1">
        <f t="array" aca="1" ref="S108" ca="1">IF($N108="Y",VLOOKUP($O108,INDIRECT($O$2),S$5,0)*INDIRECT($N$1),VLOOKUP($O108,INDIRECT($O$2),S$5,0))</f>
        <v>35.631466028065681</v>
      </c>
      <c r="T108" s="350" cm="1">
        <f t="array" aca="1" ref="T108" ca="1">IF($N108="Y",VLOOKUP($O108,INDIRECT($O$2),T$5,0)*INDIRECT($N$1),VLOOKUP($O108,INDIRECT($O$2),T$5,0))</f>
        <v>36.700410008907646</v>
      </c>
      <c r="U108" s="350" cm="1">
        <f t="array" aca="1" ref="U108" ca="1">IF($N108="Y",VLOOKUP($O108,INDIRECT($O$2),U$5,0)*INDIRECT($N$1),VLOOKUP($O108,INDIRECT($O$2),U$5,0))</f>
        <v>37.801422309174875</v>
      </c>
      <c r="W108" s="213" t="str">
        <f t="shared" ref="W108:W113" si="75">N108</f>
        <v>Y</v>
      </c>
      <c r="X108" s="362" t="str">
        <f t="shared" ref="X108:X113" si="76">A108</f>
        <v>09927C</v>
      </c>
      <c r="Y108" s="213" t="str">
        <f t="shared" ref="Y108:Y113" si="77">D108</f>
        <v>Supervisor Custodial Operations</v>
      </c>
      <c r="Z108" s="285" t="str">
        <f t="shared" si="67"/>
        <v>N20</v>
      </c>
      <c r="AA108" s="272">
        <f t="shared" ref="AA108:AA113" ca="1" si="78">ROUND(R108,3)</f>
        <v>34.594000000000001</v>
      </c>
      <c r="AB108" s="272">
        <f t="shared" ref="AB108:AB113" ca="1" si="79">ROUND(S108,3)</f>
        <v>35.631</v>
      </c>
      <c r="AC108" s="272">
        <f t="shared" ref="AC108:AC113" ca="1" si="80">ROUND(T108,3)</f>
        <v>36.700000000000003</v>
      </c>
      <c r="AD108" s="272">
        <f t="shared" ref="AD108:AD113" ca="1" si="81">ROUND(U108,3)</f>
        <v>37.801000000000002</v>
      </c>
    </row>
    <row r="109" spans="1:30" s="19" customFormat="1">
      <c r="A109" s="3" t="s">
        <v>178</v>
      </c>
      <c r="B109" s="47" t="s">
        <v>155</v>
      </c>
      <c r="C109" s="4">
        <v>388</v>
      </c>
      <c r="D109" s="35" t="s">
        <v>179</v>
      </c>
      <c r="E109" s="47">
        <v>8</v>
      </c>
      <c r="F109" s="47" t="s">
        <v>156</v>
      </c>
      <c r="G109" s="247" t="s">
        <v>169</v>
      </c>
      <c r="H109" s="76">
        <f t="shared" ca="1" si="68"/>
        <v>34.59365633792784</v>
      </c>
      <c r="I109" s="76">
        <f t="shared" ca="1" si="69"/>
        <v>35.631466028065681</v>
      </c>
      <c r="J109" s="76">
        <f t="shared" ca="1" si="70"/>
        <v>36.700410008907646</v>
      </c>
      <c r="K109" s="76">
        <f t="shared" ca="1" si="71"/>
        <v>37.801422309174875</v>
      </c>
      <c r="L109"/>
      <c r="M109"/>
      <c r="N109" s="343" t="s">
        <v>611</v>
      </c>
      <c r="O109" s="337" t="str">
        <f t="shared" si="72"/>
        <v>09950C</v>
      </c>
      <c r="P109" s="339" t="str">
        <f t="shared" si="73"/>
        <v xml:space="preserve">Supervisor Distribution Center  </v>
      </c>
      <c r="Q109" s="344" t="str">
        <f t="shared" si="74"/>
        <v>N20</v>
      </c>
      <c r="R109" s="350" cm="1">
        <f t="array" aca="1" ref="R109" ca="1">IF($N109="Y",VLOOKUP($O109,INDIRECT($O$2),R$5,0)*INDIRECT($N$1),VLOOKUP($O109,INDIRECT($O$2),R$5,0))</f>
        <v>34.59365633792784</v>
      </c>
      <c r="S109" s="350" cm="1">
        <f t="array" aca="1" ref="S109" ca="1">IF($N109="Y",VLOOKUP($O109,INDIRECT($O$2),S$5,0)*INDIRECT($N$1),VLOOKUP($O109,INDIRECT($O$2),S$5,0))</f>
        <v>35.631466028065681</v>
      </c>
      <c r="T109" s="350" cm="1">
        <f t="array" aca="1" ref="T109" ca="1">IF($N109="Y",VLOOKUP($O109,INDIRECT($O$2),T$5,0)*INDIRECT($N$1),VLOOKUP($O109,INDIRECT($O$2),T$5,0))</f>
        <v>36.700410008907646</v>
      </c>
      <c r="U109" s="350" cm="1">
        <f t="array" aca="1" ref="U109" ca="1">IF($N109="Y",VLOOKUP($O109,INDIRECT($O$2),U$5,0)*INDIRECT($N$1),VLOOKUP($O109,INDIRECT($O$2),U$5,0))</f>
        <v>37.801422309174875</v>
      </c>
      <c r="W109" s="213" t="str">
        <f t="shared" si="75"/>
        <v>Y</v>
      </c>
      <c r="X109" s="362" t="str">
        <f t="shared" si="76"/>
        <v>09950C</v>
      </c>
      <c r="Y109" s="213" t="str">
        <f t="shared" si="77"/>
        <v xml:space="preserve">Supervisor Distribution Center  </v>
      </c>
      <c r="Z109" s="285" t="str">
        <f t="shared" si="67"/>
        <v>N20</v>
      </c>
      <c r="AA109" s="272">
        <f t="shared" ca="1" si="78"/>
        <v>34.594000000000001</v>
      </c>
      <c r="AB109" s="272">
        <f t="shared" ca="1" si="79"/>
        <v>35.631</v>
      </c>
      <c r="AC109" s="272">
        <f t="shared" ca="1" si="80"/>
        <v>36.700000000000003</v>
      </c>
      <c r="AD109" s="272">
        <f t="shared" ca="1" si="81"/>
        <v>37.801000000000002</v>
      </c>
    </row>
    <row r="110" spans="1:30" s="19" customFormat="1">
      <c r="A110" s="3" t="s">
        <v>180</v>
      </c>
      <c r="B110" s="47" t="s">
        <v>155</v>
      </c>
      <c r="C110" s="4">
        <v>390</v>
      </c>
      <c r="D110" s="35" t="s">
        <v>181</v>
      </c>
      <c r="E110" s="47">
        <v>8</v>
      </c>
      <c r="F110" s="47" t="s">
        <v>156</v>
      </c>
      <c r="G110" s="247" t="s">
        <v>169</v>
      </c>
      <c r="H110" s="76">
        <f t="shared" ca="1" si="68"/>
        <v>34.59365633792784</v>
      </c>
      <c r="I110" s="76">
        <f t="shared" ca="1" si="69"/>
        <v>35.631466028065681</v>
      </c>
      <c r="J110" s="76">
        <f t="shared" ca="1" si="70"/>
        <v>36.700410008907646</v>
      </c>
      <c r="K110" s="76">
        <f t="shared" ca="1" si="71"/>
        <v>37.801422309174875</v>
      </c>
      <c r="L110"/>
      <c r="M110"/>
      <c r="N110" s="343" t="s">
        <v>611</v>
      </c>
      <c r="O110" s="337" t="str">
        <f t="shared" si="72"/>
        <v>09983C</v>
      </c>
      <c r="P110" s="339" t="str">
        <f t="shared" si="73"/>
        <v xml:space="preserve">Supervisor Engineering Technician I   </v>
      </c>
      <c r="Q110" s="344" t="str">
        <f t="shared" si="74"/>
        <v>N20</v>
      </c>
      <c r="R110" s="350" cm="1">
        <f t="array" aca="1" ref="R110" ca="1">IF($N110="Y",VLOOKUP($O110,INDIRECT($O$2),R$5,0)*INDIRECT($N$1),VLOOKUP($O110,INDIRECT($O$2),R$5,0))</f>
        <v>34.59365633792784</v>
      </c>
      <c r="S110" s="350" cm="1">
        <f t="array" aca="1" ref="S110" ca="1">IF($N110="Y",VLOOKUP($O110,INDIRECT($O$2),S$5,0)*INDIRECT($N$1),VLOOKUP($O110,INDIRECT($O$2),S$5,0))</f>
        <v>35.631466028065681</v>
      </c>
      <c r="T110" s="350" cm="1">
        <f t="array" aca="1" ref="T110" ca="1">IF($N110="Y",VLOOKUP($O110,INDIRECT($O$2),T$5,0)*INDIRECT($N$1),VLOOKUP($O110,INDIRECT($O$2),T$5,0))</f>
        <v>36.700410008907646</v>
      </c>
      <c r="U110" s="350" cm="1">
        <f t="array" aca="1" ref="U110" ca="1">IF($N110="Y",VLOOKUP($O110,INDIRECT($O$2),U$5,0)*INDIRECT($N$1),VLOOKUP($O110,INDIRECT($O$2),U$5,0))</f>
        <v>37.801422309174875</v>
      </c>
      <c r="W110" s="213" t="str">
        <f t="shared" si="75"/>
        <v>Y</v>
      </c>
      <c r="X110" s="362" t="str">
        <f t="shared" si="76"/>
        <v>09983C</v>
      </c>
      <c r="Y110" s="213" t="str">
        <f t="shared" si="77"/>
        <v xml:space="preserve">Supervisor Engineering Technician I   </v>
      </c>
      <c r="Z110" s="285" t="str">
        <f t="shared" si="67"/>
        <v>N20</v>
      </c>
      <c r="AA110" s="272">
        <f t="shared" ca="1" si="78"/>
        <v>34.594000000000001</v>
      </c>
      <c r="AB110" s="272">
        <f t="shared" ca="1" si="79"/>
        <v>35.631</v>
      </c>
      <c r="AC110" s="272">
        <f t="shared" ca="1" si="80"/>
        <v>36.700000000000003</v>
      </c>
      <c r="AD110" s="272">
        <f t="shared" ca="1" si="81"/>
        <v>37.801000000000002</v>
      </c>
    </row>
    <row r="111" spans="1:30" s="19" customFormat="1">
      <c r="A111" s="3" t="s">
        <v>182</v>
      </c>
      <c r="B111" s="47" t="s">
        <v>155</v>
      </c>
      <c r="C111" s="4">
        <v>390</v>
      </c>
      <c r="D111" s="35" t="s">
        <v>183</v>
      </c>
      <c r="E111" s="47">
        <v>8</v>
      </c>
      <c r="F111" s="47" t="s">
        <v>156</v>
      </c>
      <c r="G111" s="247" t="s">
        <v>169</v>
      </c>
      <c r="H111" s="76">
        <f t="shared" ca="1" si="68"/>
        <v>34.59365633792784</v>
      </c>
      <c r="I111" s="76">
        <f t="shared" ca="1" si="69"/>
        <v>35.631466028065681</v>
      </c>
      <c r="J111" s="76">
        <f t="shared" ca="1" si="70"/>
        <v>36.700410008907646</v>
      </c>
      <c r="K111" s="76">
        <f t="shared" ca="1" si="71"/>
        <v>37.801422309174875</v>
      </c>
      <c r="L111"/>
      <c r="M111"/>
      <c r="N111" s="343" t="s">
        <v>611</v>
      </c>
      <c r="O111" s="337" t="str">
        <f t="shared" si="72"/>
        <v>09984C</v>
      </c>
      <c r="P111" s="339" t="str">
        <f t="shared" si="73"/>
        <v>Supervisor Engineering Technician I - Laboratory</v>
      </c>
      <c r="Q111" s="344" t="str">
        <f t="shared" si="74"/>
        <v>N20</v>
      </c>
      <c r="R111" s="350" cm="1">
        <f t="array" aca="1" ref="R111" ca="1">IF($N111="Y",VLOOKUP($O111,INDIRECT($O$2),R$5,0)*INDIRECT($N$1),VLOOKUP($O111,INDIRECT($O$2),R$5,0))</f>
        <v>34.59365633792784</v>
      </c>
      <c r="S111" s="350" cm="1">
        <f t="array" aca="1" ref="S111" ca="1">IF($N111="Y",VLOOKUP($O111,INDIRECT($O$2),S$5,0)*INDIRECT($N$1),VLOOKUP($O111,INDIRECT($O$2),S$5,0))</f>
        <v>35.631466028065681</v>
      </c>
      <c r="T111" s="350" cm="1">
        <f t="array" aca="1" ref="T111" ca="1">IF($N111="Y",VLOOKUP($O111,INDIRECT($O$2),T$5,0)*INDIRECT($N$1),VLOOKUP($O111,INDIRECT($O$2),T$5,0))</f>
        <v>36.700410008907646</v>
      </c>
      <c r="U111" s="350" cm="1">
        <f t="array" aca="1" ref="U111" ca="1">IF($N111="Y",VLOOKUP($O111,INDIRECT($O$2),U$5,0)*INDIRECT($N$1),VLOOKUP($O111,INDIRECT($O$2),U$5,0))</f>
        <v>37.801422309174875</v>
      </c>
      <c r="W111" s="213" t="str">
        <f t="shared" si="75"/>
        <v>Y</v>
      </c>
      <c r="X111" s="362" t="str">
        <f t="shared" si="76"/>
        <v>09984C</v>
      </c>
      <c r="Y111" s="213" t="str">
        <f t="shared" si="77"/>
        <v>Supervisor Engineering Technician I - Laboratory</v>
      </c>
      <c r="Z111" s="285" t="str">
        <f t="shared" si="67"/>
        <v>N20</v>
      </c>
      <c r="AA111" s="272">
        <f t="shared" ca="1" si="78"/>
        <v>34.594000000000001</v>
      </c>
      <c r="AB111" s="272">
        <f t="shared" ca="1" si="79"/>
        <v>35.631</v>
      </c>
      <c r="AC111" s="272">
        <f t="shared" ca="1" si="80"/>
        <v>36.700000000000003</v>
      </c>
      <c r="AD111" s="272">
        <f t="shared" ca="1" si="81"/>
        <v>37.801000000000002</v>
      </c>
    </row>
    <row r="112" spans="1:30" s="19" customFormat="1">
      <c r="A112" s="3" t="s">
        <v>186</v>
      </c>
      <c r="B112" s="47" t="s">
        <v>155</v>
      </c>
      <c r="C112" s="4">
        <v>370</v>
      </c>
      <c r="D112" s="35" t="s">
        <v>187</v>
      </c>
      <c r="E112" s="47">
        <v>8</v>
      </c>
      <c r="F112" s="47" t="s">
        <v>156</v>
      </c>
      <c r="G112" s="247" t="s">
        <v>169</v>
      </c>
      <c r="H112" s="76">
        <f t="shared" ca="1" si="68"/>
        <v>34.59365633792784</v>
      </c>
      <c r="I112" s="76">
        <f t="shared" ca="1" si="69"/>
        <v>35.631466028065681</v>
      </c>
      <c r="J112" s="76">
        <f t="shared" ca="1" si="70"/>
        <v>36.700410008907646</v>
      </c>
      <c r="K112" s="76">
        <f t="shared" ca="1" si="71"/>
        <v>37.801422309174875</v>
      </c>
      <c r="L112"/>
      <c r="M112"/>
      <c r="N112" s="343" t="s">
        <v>611</v>
      </c>
      <c r="O112" s="337" t="str">
        <f t="shared" si="72"/>
        <v>10081C</v>
      </c>
      <c r="P112" s="339" t="str">
        <f t="shared" si="73"/>
        <v xml:space="preserve">Supervisor Meter Service Workers  </v>
      </c>
      <c r="Q112" s="344" t="str">
        <f t="shared" si="74"/>
        <v>N20</v>
      </c>
      <c r="R112" s="350" cm="1">
        <f t="array" aca="1" ref="R112" ca="1">IF($N112="Y",VLOOKUP($O112,INDIRECT($O$2),R$5,0)*INDIRECT($N$1),VLOOKUP($O112,INDIRECT($O$2),R$5,0))</f>
        <v>34.59365633792784</v>
      </c>
      <c r="S112" s="350" cm="1">
        <f t="array" aca="1" ref="S112" ca="1">IF($N112="Y",VLOOKUP($O112,INDIRECT($O$2),S$5,0)*INDIRECT($N$1),VLOOKUP($O112,INDIRECT($O$2),S$5,0))</f>
        <v>35.631466028065681</v>
      </c>
      <c r="T112" s="350" cm="1">
        <f t="array" aca="1" ref="T112" ca="1">IF($N112="Y",VLOOKUP($O112,INDIRECT($O$2),T$5,0)*INDIRECT($N$1),VLOOKUP($O112,INDIRECT($O$2),T$5,0))</f>
        <v>36.700410008907646</v>
      </c>
      <c r="U112" s="350" cm="1">
        <f t="array" aca="1" ref="U112" ca="1">IF($N112="Y",VLOOKUP($O112,INDIRECT($O$2),U$5,0)*INDIRECT($N$1),VLOOKUP($O112,INDIRECT($O$2),U$5,0))</f>
        <v>37.801422309174875</v>
      </c>
      <c r="W112" s="213" t="str">
        <f t="shared" si="75"/>
        <v>Y</v>
      </c>
      <c r="X112" s="362" t="str">
        <f t="shared" si="76"/>
        <v>10081C</v>
      </c>
      <c r="Y112" s="213" t="str">
        <f t="shared" si="77"/>
        <v xml:space="preserve">Supervisor Meter Service Workers  </v>
      </c>
      <c r="Z112" s="285" t="str">
        <f t="shared" si="67"/>
        <v>N20</v>
      </c>
      <c r="AA112" s="272">
        <f t="shared" ca="1" si="78"/>
        <v>34.594000000000001</v>
      </c>
      <c r="AB112" s="272">
        <f t="shared" ca="1" si="79"/>
        <v>35.631</v>
      </c>
      <c r="AC112" s="272">
        <f t="shared" ca="1" si="80"/>
        <v>36.700000000000003</v>
      </c>
      <c r="AD112" s="272">
        <f t="shared" ca="1" si="81"/>
        <v>37.801000000000002</v>
      </c>
    </row>
    <row r="113" spans="1:30" s="19" customFormat="1">
      <c r="A113" s="3" t="s">
        <v>188</v>
      </c>
      <c r="B113" s="47" t="s">
        <v>155</v>
      </c>
      <c r="C113" s="4">
        <v>368</v>
      </c>
      <c r="D113" s="35" t="s">
        <v>189</v>
      </c>
      <c r="E113" s="47">
        <v>8</v>
      </c>
      <c r="F113" s="47" t="s">
        <v>156</v>
      </c>
      <c r="G113" s="247" t="s">
        <v>169</v>
      </c>
      <c r="H113" s="76">
        <f t="shared" ca="1" si="68"/>
        <v>34.59365633792784</v>
      </c>
      <c r="I113" s="76">
        <f t="shared" ca="1" si="69"/>
        <v>35.631466028065681</v>
      </c>
      <c r="J113" s="76">
        <f t="shared" ca="1" si="70"/>
        <v>36.700410008907646</v>
      </c>
      <c r="K113" s="76">
        <f t="shared" ca="1" si="71"/>
        <v>37.801422309174875</v>
      </c>
      <c r="L113"/>
      <c r="M113"/>
      <c r="N113" s="343" t="s">
        <v>611</v>
      </c>
      <c r="O113" s="337" t="str">
        <f t="shared" si="72"/>
        <v>10079C</v>
      </c>
      <c r="P113" s="339" t="str">
        <f t="shared" si="73"/>
        <v>Supervisor Operations Support</v>
      </c>
      <c r="Q113" s="344" t="str">
        <f t="shared" si="74"/>
        <v>N20</v>
      </c>
      <c r="R113" s="350" cm="1">
        <f t="array" aca="1" ref="R113" ca="1">IF($N113="Y",VLOOKUP($O113,INDIRECT($O$2),R$5,0)*INDIRECT($N$1),VLOOKUP($O113,INDIRECT($O$2),R$5,0))</f>
        <v>34.59365633792784</v>
      </c>
      <c r="S113" s="350" cm="1">
        <f t="array" aca="1" ref="S113" ca="1">IF($N113="Y",VLOOKUP($O113,INDIRECT($O$2),S$5,0)*INDIRECT($N$1),VLOOKUP($O113,INDIRECT($O$2),S$5,0))</f>
        <v>35.631466028065681</v>
      </c>
      <c r="T113" s="350" cm="1">
        <f t="array" aca="1" ref="T113" ca="1">IF($N113="Y",VLOOKUP($O113,INDIRECT($O$2),T$5,0)*INDIRECT($N$1),VLOOKUP($O113,INDIRECT($O$2),T$5,0))</f>
        <v>36.700410008907646</v>
      </c>
      <c r="U113" s="350" cm="1">
        <f t="array" aca="1" ref="U113" ca="1">IF($N113="Y",VLOOKUP($O113,INDIRECT($O$2),U$5,0)*INDIRECT($N$1),VLOOKUP($O113,INDIRECT($O$2),U$5,0))</f>
        <v>37.801422309174875</v>
      </c>
      <c r="W113" s="213" t="str">
        <f t="shared" si="75"/>
        <v>Y</v>
      </c>
      <c r="X113" s="362" t="str">
        <f t="shared" si="76"/>
        <v>10079C</v>
      </c>
      <c r="Y113" s="213" t="str">
        <f t="shared" si="77"/>
        <v>Supervisor Operations Support</v>
      </c>
      <c r="Z113" s="285" t="str">
        <f t="shared" si="67"/>
        <v>N20</v>
      </c>
      <c r="AA113" s="272">
        <f t="shared" ca="1" si="78"/>
        <v>34.594000000000001</v>
      </c>
      <c r="AB113" s="272">
        <f t="shared" ca="1" si="79"/>
        <v>35.631</v>
      </c>
      <c r="AC113" s="272">
        <f t="shared" ca="1" si="80"/>
        <v>36.700000000000003</v>
      </c>
      <c r="AD113" s="272">
        <f t="shared" ca="1" si="81"/>
        <v>37.801000000000002</v>
      </c>
    </row>
    <row r="114" spans="1:30" s="19" customFormat="1">
      <c r="A114" s="3"/>
      <c r="B114" s="4"/>
      <c r="C114" s="4"/>
      <c r="D114" s="35"/>
      <c r="E114" s="4"/>
      <c r="F114" s="15"/>
      <c r="G114" s="16"/>
      <c r="H114" s="39"/>
      <c r="I114" s="39"/>
      <c r="J114" s="39"/>
      <c r="K114" s="18"/>
      <c r="L114"/>
      <c r="M114"/>
      <c r="N114" s="347"/>
      <c r="O114" s="347"/>
      <c r="P114" s="346"/>
      <c r="Q114" s="346"/>
      <c r="R114" s="346"/>
      <c r="S114" s="346"/>
      <c r="T114" s="346"/>
      <c r="U114" s="346"/>
      <c r="W114" s="214"/>
      <c r="X114" s="214"/>
      <c r="Y114" s="214"/>
      <c r="Z114" s="214"/>
      <c r="AA114" s="214"/>
      <c r="AB114" s="214"/>
      <c r="AC114" s="214"/>
      <c r="AD114" s="214"/>
    </row>
    <row r="115" spans="1:30">
      <c r="A115" s="19"/>
      <c r="B115" s="19"/>
      <c r="C115" s="19"/>
      <c r="D115" s="281"/>
      <c r="E115" s="283"/>
      <c r="F115" s="281"/>
      <c r="G115" s="283"/>
      <c r="H115" s="17"/>
      <c r="I115" s="17"/>
      <c r="J115" s="17"/>
      <c r="K115" s="18"/>
    </row>
    <row r="116" spans="1:30" s="19" customFormat="1" ht="26.25" thickBot="1">
      <c r="A116" s="280" t="s">
        <v>2</v>
      </c>
      <c r="B116" s="280" t="s">
        <v>3</v>
      </c>
      <c r="C116" s="280"/>
      <c r="D116" s="24" t="s">
        <v>630</v>
      </c>
      <c r="E116" s="280" t="s">
        <v>617</v>
      </c>
      <c r="F116" s="280" t="s">
        <v>6</v>
      </c>
      <c r="G116" s="280" t="s">
        <v>7</v>
      </c>
      <c r="H116" s="26" t="s">
        <v>8</v>
      </c>
      <c r="I116" s="26" t="s">
        <v>9</v>
      </c>
      <c r="J116" s="26" t="s">
        <v>10</v>
      </c>
      <c r="K116" s="27" t="s">
        <v>11</v>
      </c>
      <c r="L116"/>
      <c r="M116"/>
      <c r="N116" s="340" t="s">
        <v>610</v>
      </c>
      <c r="O116" s="340" t="s">
        <v>2</v>
      </c>
      <c r="P116" s="341" t="s">
        <v>612</v>
      </c>
      <c r="Q116" s="341" t="s">
        <v>606</v>
      </c>
      <c r="R116" s="342" t="s">
        <v>8</v>
      </c>
      <c r="S116" s="342" t="s">
        <v>9</v>
      </c>
      <c r="T116" s="342" t="s">
        <v>10</v>
      </c>
      <c r="U116" s="340" t="s">
        <v>11</v>
      </c>
      <c r="W116" s="358" t="str">
        <f>N116</f>
        <v>Update</v>
      </c>
      <c r="X116" s="359" t="str">
        <f>A116</f>
        <v>Job Code</v>
      </c>
      <c r="Y116" s="358" t="s">
        <v>612</v>
      </c>
      <c r="Z116" s="360" t="str">
        <f>G116</f>
        <v>Salary Grade</v>
      </c>
      <c r="AA116" s="361" t="str">
        <f>R116</f>
        <v>Step 1</v>
      </c>
      <c r="AB116" s="361" t="str">
        <f>S116</f>
        <v>Step 2</v>
      </c>
      <c r="AC116" s="361" t="str">
        <f>T116</f>
        <v>Step 3</v>
      </c>
      <c r="AD116" s="361" t="str">
        <f>U116</f>
        <v>Step 4</v>
      </c>
    </row>
    <row r="117" spans="1:30">
      <c r="A117" s="3" t="s">
        <v>191</v>
      </c>
      <c r="B117" s="47" t="s">
        <v>155</v>
      </c>
      <c r="C117" s="4">
        <v>428</v>
      </c>
      <c r="D117" s="43" t="s">
        <v>192</v>
      </c>
      <c r="E117" s="47">
        <v>9</v>
      </c>
      <c r="F117" s="47" t="s">
        <v>156</v>
      </c>
      <c r="G117" s="247" t="s">
        <v>193</v>
      </c>
      <c r="H117" s="76">
        <f t="shared" ref="H117:K119" ca="1" si="82">R117</f>
        <v>38.37196001223321</v>
      </c>
      <c r="I117" s="76">
        <f t="shared" ca="1" si="82"/>
        <v>39.523118812600195</v>
      </c>
      <c r="J117" s="76">
        <f t="shared" ca="1" si="82"/>
        <v>40.708812376978209</v>
      </c>
      <c r="K117" s="76">
        <f t="shared" ca="1" si="82"/>
        <v>41.930076748287554</v>
      </c>
      <c r="N117" s="343" t="s">
        <v>611</v>
      </c>
      <c r="O117" s="337" t="str">
        <f>A117</f>
        <v>04970C</v>
      </c>
      <c r="P117" s="339" t="str">
        <f>D117</f>
        <v xml:space="preserve">Foreman Stationary Engineers </v>
      </c>
      <c r="Q117" s="344" t="str">
        <f>G117</f>
        <v>N30</v>
      </c>
      <c r="R117" s="350" cm="1">
        <f t="array" aca="1" ref="R117" ca="1">IF($N117="Y",VLOOKUP($O117,INDIRECT($O$2),R$5,0)*INDIRECT($N$1),VLOOKUP($O117,INDIRECT($O$2),R$5,0))</f>
        <v>38.37196001223321</v>
      </c>
      <c r="S117" s="350" cm="1">
        <f t="array" aca="1" ref="S117" ca="1">IF($N117="Y",VLOOKUP($O117,INDIRECT($O$2),S$5,0)*INDIRECT($N$1),VLOOKUP($O117,INDIRECT($O$2),S$5,0))</f>
        <v>39.523118812600195</v>
      </c>
      <c r="T117" s="350" cm="1">
        <f t="array" aca="1" ref="T117" ca="1">IF($N117="Y",VLOOKUP($O117,INDIRECT($O$2),T$5,0)*INDIRECT($N$1),VLOOKUP($O117,INDIRECT($O$2),T$5,0))</f>
        <v>40.708812376978209</v>
      </c>
      <c r="U117" s="350" cm="1">
        <f t="array" aca="1" ref="U117" ca="1">IF($N117="Y",VLOOKUP($O117,INDIRECT($O$2),U$5,0)*INDIRECT($N$1),VLOOKUP($O117,INDIRECT($O$2),U$5,0))</f>
        <v>41.930076748287554</v>
      </c>
      <c r="W117" s="213" t="str">
        <f>N117</f>
        <v>Y</v>
      </c>
      <c r="X117" s="362" t="str">
        <f>A117</f>
        <v>04970C</v>
      </c>
      <c r="Y117" s="213" t="str">
        <f>D117</f>
        <v xml:space="preserve">Foreman Stationary Engineers </v>
      </c>
      <c r="Z117" s="285" t="str">
        <f>G117</f>
        <v>N30</v>
      </c>
      <c r="AA117" s="272">
        <f t="shared" ref="AA117:AD119" ca="1" si="83">ROUND(R117,3)</f>
        <v>38.372</v>
      </c>
      <c r="AB117" s="272">
        <f t="shared" ca="1" si="83"/>
        <v>39.523000000000003</v>
      </c>
      <c r="AC117" s="272">
        <f t="shared" ca="1" si="83"/>
        <v>40.709000000000003</v>
      </c>
      <c r="AD117" s="272">
        <f t="shared" ca="1" si="83"/>
        <v>41.93</v>
      </c>
    </row>
    <row r="118" spans="1:30">
      <c r="A118" s="34" t="s">
        <v>273</v>
      </c>
      <c r="B118" s="47" t="s">
        <v>155</v>
      </c>
      <c r="C118" s="4">
        <v>413</v>
      </c>
      <c r="D118" s="34" t="s">
        <v>534</v>
      </c>
      <c r="E118" s="47">
        <v>9</v>
      </c>
      <c r="F118" s="47" t="s">
        <v>156</v>
      </c>
      <c r="G118" s="247" t="s">
        <v>193</v>
      </c>
      <c r="H118" s="76">
        <f t="shared" ca="1" si="82"/>
        <v>38.37196001223321</v>
      </c>
      <c r="I118" s="76">
        <f t="shared" ca="1" si="82"/>
        <v>39.523118812600195</v>
      </c>
      <c r="J118" s="76">
        <f t="shared" ca="1" si="82"/>
        <v>40.708812376978209</v>
      </c>
      <c r="K118" s="76">
        <f t="shared" ca="1" si="82"/>
        <v>41.930076748287554</v>
      </c>
      <c r="N118" s="343" t="s">
        <v>611</v>
      </c>
      <c r="O118" s="337" t="str">
        <f>A118</f>
        <v>52932C</v>
      </c>
      <c r="P118" s="339" t="str">
        <f>D118</f>
        <v>Technical Field Supervisor Parking and Traffic</v>
      </c>
      <c r="Q118" s="344" t="str">
        <f>G118</f>
        <v>N30</v>
      </c>
      <c r="R118" s="350" cm="1">
        <f t="array" aca="1" ref="R118" ca="1">IF($N118="Y",VLOOKUP($O118,INDIRECT($O$2),R$5,0)*INDIRECT($N$1),VLOOKUP($O118,INDIRECT($O$2),R$5,0))</f>
        <v>38.37196001223321</v>
      </c>
      <c r="S118" s="350" cm="1">
        <f t="array" aca="1" ref="S118" ca="1">IF($N118="Y",VLOOKUP($O118,INDIRECT($O$2),S$5,0)*INDIRECT($N$1),VLOOKUP($O118,INDIRECT($O$2),S$5,0))</f>
        <v>39.523118812600195</v>
      </c>
      <c r="T118" s="350" cm="1">
        <f t="array" aca="1" ref="T118" ca="1">IF($N118="Y",VLOOKUP($O118,INDIRECT($O$2),T$5,0)*INDIRECT($N$1),VLOOKUP($O118,INDIRECT($O$2),T$5,0))</f>
        <v>40.708812376978209</v>
      </c>
      <c r="U118" s="350" cm="1">
        <f t="array" aca="1" ref="U118" ca="1">IF($N118="Y",VLOOKUP($O118,INDIRECT($O$2),U$5,0)*INDIRECT($N$1),VLOOKUP($O118,INDIRECT($O$2),U$5,0))</f>
        <v>41.930076748287554</v>
      </c>
      <c r="W118" s="213" t="str">
        <f>N118</f>
        <v>Y</v>
      </c>
      <c r="X118" s="362" t="str">
        <f>A118</f>
        <v>52932C</v>
      </c>
      <c r="Y118" s="213" t="str">
        <f>D118</f>
        <v>Technical Field Supervisor Parking and Traffic</v>
      </c>
      <c r="Z118" s="285" t="str">
        <f>G118</f>
        <v>N30</v>
      </c>
      <c r="AA118" s="272">
        <f t="shared" ca="1" si="83"/>
        <v>38.372</v>
      </c>
      <c r="AB118" s="272">
        <f t="shared" ca="1" si="83"/>
        <v>39.523000000000003</v>
      </c>
      <c r="AC118" s="272">
        <f t="shared" ca="1" si="83"/>
        <v>40.709000000000003</v>
      </c>
      <c r="AD118" s="272">
        <f t="shared" ca="1" si="83"/>
        <v>41.93</v>
      </c>
    </row>
    <row r="119" spans="1:30">
      <c r="A119" s="3" t="s">
        <v>266</v>
      </c>
      <c r="B119" s="47" t="s">
        <v>155</v>
      </c>
      <c r="C119" s="4">
        <v>428</v>
      </c>
      <c r="D119" s="43" t="s">
        <v>267</v>
      </c>
      <c r="E119" s="47">
        <v>9</v>
      </c>
      <c r="F119" s="47" t="s">
        <v>156</v>
      </c>
      <c r="G119" s="247" t="s">
        <v>193</v>
      </c>
      <c r="H119" s="76">
        <f t="shared" ca="1" si="82"/>
        <v>38.37196001223321</v>
      </c>
      <c r="I119" s="76">
        <f t="shared" ca="1" si="82"/>
        <v>39.523118812600195</v>
      </c>
      <c r="J119" s="76">
        <f t="shared" ca="1" si="82"/>
        <v>40.708812376978209</v>
      </c>
      <c r="K119" s="76">
        <f t="shared" ca="1" si="82"/>
        <v>41.930076748287554</v>
      </c>
      <c r="N119" s="343" t="s">
        <v>611</v>
      </c>
      <c r="O119" s="337" t="str">
        <f>A119</f>
        <v>52911C</v>
      </c>
      <c r="P119" s="339" t="str">
        <f>D119</f>
        <v>Supervisor Water Mech Mait and Mach</v>
      </c>
      <c r="Q119" s="344" t="str">
        <f>G119</f>
        <v>N30</v>
      </c>
      <c r="R119" s="350" cm="1">
        <f t="array" aca="1" ref="R119" ca="1">IF($N119="Y",VLOOKUP($O119,INDIRECT($O$2),R$5,0)*INDIRECT($N$1),VLOOKUP($O119,INDIRECT($O$2),R$5,0))</f>
        <v>38.37196001223321</v>
      </c>
      <c r="S119" s="350" cm="1">
        <f t="array" aca="1" ref="S119" ca="1">IF($N119="Y",VLOOKUP($O119,INDIRECT($O$2),S$5,0)*INDIRECT($N$1),VLOOKUP($O119,INDIRECT($O$2),S$5,0))</f>
        <v>39.523118812600195</v>
      </c>
      <c r="T119" s="350" cm="1">
        <f t="array" aca="1" ref="T119" ca="1">IF($N119="Y",VLOOKUP($O119,INDIRECT($O$2),T$5,0)*INDIRECT($N$1),VLOOKUP($O119,INDIRECT($O$2),T$5,0))</f>
        <v>40.708812376978209</v>
      </c>
      <c r="U119" s="350" cm="1">
        <f t="array" aca="1" ref="U119" ca="1">IF($N119="Y",VLOOKUP($O119,INDIRECT($O$2),U$5,0)*INDIRECT($N$1),VLOOKUP($O119,INDIRECT($O$2),U$5,0))</f>
        <v>41.930076748287554</v>
      </c>
      <c r="W119" s="213" t="str">
        <f>N119</f>
        <v>Y</v>
      </c>
      <c r="X119" s="362" t="str">
        <f>A119</f>
        <v>52911C</v>
      </c>
      <c r="Y119" s="213" t="str">
        <f>D119</f>
        <v>Supervisor Water Mech Mait and Mach</v>
      </c>
      <c r="Z119" s="285" t="str">
        <f>G119</f>
        <v>N30</v>
      </c>
      <c r="AA119" s="272">
        <f t="shared" ca="1" si="83"/>
        <v>38.372</v>
      </c>
      <c r="AB119" s="272">
        <f t="shared" ca="1" si="83"/>
        <v>39.523000000000003</v>
      </c>
      <c r="AC119" s="272">
        <f t="shared" ca="1" si="83"/>
        <v>40.709000000000003</v>
      </c>
      <c r="AD119" s="272">
        <f t="shared" ca="1" si="83"/>
        <v>41.93</v>
      </c>
    </row>
    <row r="120" spans="1:30">
      <c r="B120" s="5"/>
      <c r="C120" s="5"/>
      <c r="D120" s="43"/>
      <c r="E120" s="5"/>
      <c r="F120" s="5"/>
      <c r="G120" s="5"/>
      <c r="H120" s="46"/>
      <c r="I120" s="5"/>
      <c r="J120" s="5"/>
      <c r="K120" s="5"/>
    </row>
    <row r="121" spans="1:30" ht="26.25" thickBot="1">
      <c r="A121" s="280" t="s">
        <v>2</v>
      </c>
      <c r="B121" s="280" t="s">
        <v>3</v>
      </c>
      <c r="C121" s="280"/>
      <c r="D121" s="24" t="s">
        <v>631</v>
      </c>
      <c r="E121" s="280" t="s">
        <v>617</v>
      </c>
      <c r="F121" s="280" t="s">
        <v>6</v>
      </c>
      <c r="G121" s="280" t="s">
        <v>7</v>
      </c>
      <c r="H121" s="26" t="s">
        <v>8</v>
      </c>
      <c r="I121" s="284"/>
      <c r="J121" s="284"/>
      <c r="K121" s="284"/>
      <c r="N121" s="340" t="s">
        <v>610</v>
      </c>
      <c r="O121" s="340" t="s">
        <v>2</v>
      </c>
      <c r="P121" s="341" t="s">
        <v>612</v>
      </c>
      <c r="Q121" s="341" t="s">
        <v>606</v>
      </c>
      <c r="R121" s="342" t="s">
        <v>8</v>
      </c>
      <c r="S121" s="342" t="s">
        <v>9</v>
      </c>
      <c r="T121" s="342" t="s">
        <v>10</v>
      </c>
      <c r="U121" s="340" t="s">
        <v>11</v>
      </c>
      <c r="W121" s="358" t="str">
        <f>N121</f>
        <v>Update</v>
      </c>
      <c r="X121" s="359" t="str">
        <f>A121</f>
        <v>Job Code</v>
      </c>
      <c r="Y121" s="358" t="s">
        <v>612</v>
      </c>
      <c r="Z121" s="360" t="str">
        <f>G121</f>
        <v>Salary Grade</v>
      </c>
      <c r="AA121" s="361" t="str">
        <f>R121</f>
        <v>Step 1</v>
      </c>
      <c r="AB121" s="361" t="str">
        <f>S121</f>
        <v>Step 2</v>
      </c>
      <c r="AC121" s="361" t="str">
        <f>T121</f>
        <v>Step 3</v>
      </c>
      <c r="AD121" s="361" t="str">
        <f>U121</f>
        <v>Step 4</v>
      </c>
    </row>
    <row r="122" spans="1:30">
      <c r="A122" s="5" t="s">
        <v>197</v>
      </c>
      <c r="B122" s="47" t="s">
        <v>155</v>
      </c>
      <c r="C122" s="4">
        <v>475</v>
      </c>
      <c r="D122" s="35" t="s">
        <v>198</v>
      </c>
      <c r="E122" s="47">
        <v>10</v>
      </c>
      <c r="F122" s="47" t="s">
        <v>156</v>
      </c>
      <c r="G122" s="306" t="s">
        <v>196</v>
      </c>
      <c r="H122" s="333">
        <f>R122</f>
        <v>52.354999999999997</v>
      </c>
      <c r="I122" s="382" t="s">
        <v>684</v>
      </c>
      <c r="J122" s="48"/>
      <c r="K122" s="48"/>
      <c r="N122" s="343" t="s">
        <v>611</v>
      </c>
      <c r="O122" s="337" t="str">
        <f>A122</f>
        <v>05140C</v>
      </c>
      <c r="P122" s="339" t="str">
        <f>D122</f>
        <v xml:space="preserve">General Foreman Electrician* </v>
      </c>
      <c r="Q122" s="344" t="str">
        <f>G122</f>
        <v>N42</v>
      </c>
      <c r="R122" s="329">
        <v>52.354999999999997</v>
      </c>
      <c r="S122" s="329" t="s">
        <v>689</v>
      </c>
      <c r="T122" s="350"/>
      <c r="U122" s="350"/>
      <c r="W122" s="213" t="s">
        <v>619</v>
      </c>
      <c r="X122" s="362"/>
      <c r="Z122" s="285"/>
      <c r="AA122" s="272"/>
      <c r="AB122" s="272"/>
      <c r="AC122" s="272"/>
      <c r="AD122" s="272"/>
    </row>
    <row r="123" spans="1:30">
      <c r="A123" s="5" t="s">
        <v>199</v>
      </c>
      <c r="B123" s="47" t="s">
        <v>155</v>
      </c>
      <c r="C123" s="4">
        <v>473</v>
      </c>
      <c r="D123" s="35" t="s">
        <v>200</v>
      </c>
      <c r="E123" s="47">
        <v>10</v>
      </c>
      <c r="F123" s="47" t="s">
        <v>156</v>
      </c>
      <c r="G123" s="306" t="s">
        <v>196</v>
      </c>
      <c r="H123" s="333">
        <f>R123</f>
        <v>52.354999999999997</v>
      </c>
      <c r="I123" s="382" t="s">
        <v>684</v>
      </c>
      <c r="J123" s="48"/>
      <c r="K123" s="48"/>
      <c r="N123" s="343" t="s">
        <v>611</v>
      </c>
      <c r="O123" s="337" t="str">
        <f>A123</f>
        <v>10375C</v>
      </c>
      <c r="P123" s="339" t="str">
        <f>D123</f>
        <v>Supervisor Water Plant Electrical and Control Systems*</v>
      </c>
      <c r="Q123" s="344" t="str">
        <f>G123</f>
        <v>N42</v>
      </c>
      <c r="R123" s="329">
        <v>52.354999999999997</v>
      </c>
      <c r="S123" s="287" t="s">
        <v>689</v>
      </c>
      <c r="W123" s="213" t="s">
        <v>619</v>
      </c>
      <c r="X123" s="362"/>
      <c r="Z123" s="285"/>
      <c r="AA123" s="272"/>
      <c r="AB123" s="272"/>
      <c r="AC123" s="272"/>
      <c r="AD123" s="272"/>
    </row>
    <row r="124" spans="1:30">
      <c r="B124" s="3"/>
      <c r="C124" s="3"/>
    </row>
    <row r="125" spans="1:30">
      <c r="A125" s="3" t="s">
        <v>201</v>
      </c>
      <c r="E125" s="4"/>
      <c r="F125" s="4"/>
      <c r="G125" s="32"/>
      <c r="H125" s="32"/>
      <c r="I125" s="32"/>
      <c r="J125" s="32"/>
      <c r="K125" s="32"/>
    </row>
    <row r="126" spans="1:30">
      <c r="A126" s="188" t="s">
        <v>202</v>
      </c>
      <c r="H126" s="32"/>
      <c r="I126" s="32"/>
      <c r="J126" s="32"/>
      <c r="K126" s="32"/>
    </row>
    <row r="127" spans="1:30">
      <c r="A127" s="188" t="s">
        <v>674</v>
      </c>
      <c r="D127" s="35"/>
      <c r="E127" s="4"/>
      <c r="F127" s="4"/>
      <c r="G127" s="32"/>
      <c r="H127" s="15"/>
      <c r="I127" s="15"/>
      <c r="J127" s="15"/>
      <c r="K127" s="15"/>
    </row>
    <row r="128" spans="1:30">
      <c r="A128" s="188"/>
      <c r="D128" s="35"/>
      <c r="E128" s="4"/>
      <c r="F128" s="4"/>
      <c r="G128" s="32"/>
      <c r="H128" s="15"/>
      <c r="I128" s="15"/>
      <c r="J128" s="15"/>
      <c r="K128" s="15"/>
    </row>
    <row r="129" spans="1:30">
      <c r="A129" s="188"/>
      <c r="D129" s="35"/>
      <c r="E129" s="4"/>
      <c r="F129" s="4"/>
      <c r="G129" s="32"/>
      <c r="H129" s="10"/>
      <c r="I129" s="10"/>
      <c r="J129" s="10"/>
      <c r="K129" s="10"/>
    </row>
    <row r="130" spans="1:30" ht="26.25" thickBot="1">
      <c r="A130" s="280" t="s">
        <v>2</v>
      </c>
      <c r="B130" s="280" t="s">
        <v>3</v>
      </c>
      <c r="C130" s="280"/>
      <c r="D130" s="24" t="s">
        <v>632</v>
      </c>
      <c r="E130" s="280" t="s">
        <v>617</v>
      </c>
      <c r="F130" s="280" t="s">
        <v>6</v>
      </c>
      <c r="G130" s="280" t="s">
        <v>7</v>
      </c>
      <c r="H130" s="26" t="s">
        <v>8</v>
      </c>
      <c r="I130" s="26" t="s">
        <v>9</v>
      </c>
      <c r="J130" s="26" t="s">
        <v>10</v>
      </c>
      <c r="K130" s="27" t="s">
        <v>11</v>
      </c>
      <c r="N130" s="340" t="s">
        <v>610</v>
      </c>
      <c r="O130" s="340" t="s">
        <v>2</v>
      </c>
      <c r="P130" s="341" t="s">
        <v>612</v>
      </c>
      <c r="Q130" s="341" t="s">
        <v>606</v>
      </c>
      <c r="R130" s="342" t="s">
        <v>8</v>
      </c>
      <c r="S130" s="342" t="s">
        <v>9</v>
      </c>
      <c r="T130" s="342" t="s">
        <v>10</v>
      </c>
      <c r="U130" s="340" t="s">
        <v>11</v>
      </c>
      <c r="W130" s="358" t="str">
        <f>N130</f>
        <v>Update</v>
      </c>
      <c r="X130" s="359" t="str">
        <f>A130</f>
        <v>Job Code</v>
      </c>
      <c r="Y130" s="358" t="s">
        <v>612</v>
      </c>
      <c r="Z130" s="360" t="str">
        <f>G130</f>
        <v>Salary Grade</v>
      </c>
      <c r="AA130" s="361" t="str">
        <f>R130</f>
        <v>Step 1</v>
      </c>
      <c r="AB130" s="361" t="str">
        <f>S130</f>
        <v>Step 2</v>
      </c>
      <c r="AC130" s="361" t="str">
        <f>T130</f>
        <v>Step 3</v>
      </c>
      <c r="AD130" s="361" t="str">
        <f>U130</f>
        <v>Step 4</v>
      </c>
    </row>
    <row r="131" spans="1:30">
      <c r="A131" s="3" t="s">
        <v>205</v>
      </c>
      <c r="B131" s="29" t="s">
        <v>155</v>
      </c>
      <c r="C131" s="4">
        <v>498</v>
      </c>
      <c r="D131" s="35" t="s">
        <v>206</v>
      </c>
      <c r="E131" s="47">
        <v>11</v>
      </c>
      <c r="F131" s="47" t="s">
        <v>156</v>
      </c>
      <c r="G131" s="306" t="s">
        <v>256</v>
      </c>
      <c r="H131" s="76">
        <f ca="1">R131</f>
        <v>44.78970526901503</v>
      </c>
      <c r="I131" s="76">
        <f ca="1">S131</f>
        <v>46.133396427085479</v>
      </c>
      <c r="J131" s="76">
        <f ca="1">T131</f>
        <v>47.517398319898049</v>
      </c>
      <c r="K131" s="76">
        <f ca="1">U131</f>
        <v>48.942920269494998</v>
      </c>
      <c r="N131" s="343" t="s">
        <v>611</v>
      </c>
      <c r="O131" s="337" t="str">
        <f>A131</f>
        <v>10035C</v>
      </c>
      <c r="P131" s="339" t="str">
        <f>D131</f>
        <v>Supervisor Forensic Science</v>
      </c>
      <c r="Q131" s="344" t="str">
        <f>G131</f>
        <v>CSU N50</v>
      </c>
      <c r="R131" s="350" cm="1">
        <f t="array" aca="1" ref="R131" ca="1">IF($N131="Y",VLOOKUP($O131,INDIRECT($O$2),R$5,0)*INDIRECT($N$1),VLOOKUP($O131,INDIRECT($O$2),R$5,0))</f>
        <v>44.78970526901503</v>
      </c>
      <c r="S131" s="350" cm="1">
        <f t="array" aca="1" ref="S131" ca="1">IF($N131="Y",VLOOKUP($O131,INDIRECT($O$2),S$5,0)*INDIRECT($N$1),VLOOKUP($O131,INDIRECT($O$2),S$5,0))</f>
        <v>46.133396427085479</v>
      </c>
      <c r="T131" s="350" cm="1">
        <f t="array" aca="1" ref="T131" ca="1">IF($N131="Y",VLOOKUP($O131,INDIRECT($O$2),T$5,0)*INDIRECT($N$1),VLOOKUP($O131,INDIRECT($O$2),T$5,0))</f>
        <v>47.517398319898049</v>
      </c>
      <c r="U131" s="350" cm="1">
        <f t="array" aca="1" ref="U131" ca="1">IF($N131="Y",VLOOKUP($O131,INDIRECT($O$2),U$5,0)*INDIRECT($N$1),VLOOKUP($O131,INDIRECT($O$2),U$5,0))</f>
        <v>48.942920269494998</v>
      </c>
      <c r="W131" s="213" t="str">
        <f>N131</f>
        <v>Y</v>
      </c>
      <c r="X131" s="362" t="str">
        <f>A131</f>
        <v>10035C</v>
      </c>
      <c r="Y131" s="213" t="str">
        <f>D131</f>
        <v>Supervisor Forensic Science</v>
      </c>
      <c r="Z131" s="285" t="str">
        <f>G131</f>
        <v>CSU N50</v>
      </c>
      <c r="AA131" s="272">
        <f ca="1">ROUND(R131,3)</f>
        <v>44.79</v>
      </c>
      <c r="AB131" s="272">
        <f ca="1">ROUND(S131,3)</f>
        <v>46.133000000000003</v>
      </c>
      <c r="AC131" s="272">
        <f ca="1">ROUND(T131,3)</f>
        <v>47.517000000000003</v>
      </c>
      <c r="AD131" s="272">
        <f ca="1">ROUND(U131,3)</f>
        <v>48.942999999999998</v>
      </c>
    </row>
    <row r="132" spans="1:30">
      <c r="B132" s="29"/>
      <c r="C132" s="29"/>
      <c r="D132" s="35"/>
      <c r="E132" s="29"/>
      <c r="F132" s="29"/>
      <c r="G132" s="17"/>
      <c r="H132" s="39"/>
      <c r="I132" s="39"/>
      <c r="J132" s="39"/>
      <c r="K132" s="39"/>
    </row>
    <row r="133" spans="1:30" ht="13.5" thickBot="1">
      <c r="A133" s="51"/>
      <c r="B133" s="27"/>
      <c r="C133" s="27"/>
      <c r="D133" s="53"/>
      <c r="E133" s="27"/>
      <c r="F133" s="27"/>
      <c r="G133" s="54"/>
      <c r="H133" s="55"/>
      <c r="I133" s="55"/>
      <c r="J133" s="55"/>
      <c r="K133" s="55"/>
    </row>
    <row r="134" spans="1:30">
      <c r="A134" s="5"/>
      <c r="B134" s="29"/>
      <c r="C134" s="29"/>
      <c r="D134" s="43"/>
      <c r="E134" s="29"/>
      <c r="F134" s="29"/>
      <c r="G134" s="17"/>
      <c r="H134" s="39"/>
      <c r="I134" s="39"/>
      <c r="J134" s="39"/>
      <c r="K134" s="39"/>
    </row>
    <row r="135" spans="1:30">
      <c r="A135" s="18" t="s">
        <v>566</v>
      </c>
      <c r="B135" s="3"/>
      <c r="C135" s="3"/>
      <c r="H135" s="9"/>
      <c r="J135" s="39"/>
      <c r="K135" s="39"/>
    </row>
    <row r="136" spans="1:30">
      <c r="A136" s="56" t="s">
        <v>209</v>
      </c>
      <c r="B136" s="9"/>
      <c r="C136" s="9"/>
      <c r="D136" s="14"/>
      <c r="E136" s="57"/>
      <c r="F136" s="57"/>
      <c r="G136" s="9"/>
      <c r="H136" s="9"/>
      <c r="J136" s="39"/>
      <c r="K136" s="39"/>
    </row>
    <row r="137" spans="1:30">
      <c r="A137" s="58"/>
      <c r="C137" s="60">
        <f ca="1">R137</f>
        <v>17.111136477964404</v>
      </c>
      <c r="D137" s="14" t="s">
        <v>633</v>
      </c>
      <c r="F137" s="57"/>
      <c r="G137" s="9"/>
      <c r="H137" s="9"/>
      <c r="K137" s="39"/>
      <c r="N137" s="343" t="s">
        <v>611</v>
      </c>
      <c r="O137" s="337" t="s">
        <v>613</v>
      </c>
      <c r="P137" s="339" t="str">
        <f>D137</f>
        <v>Biweekly longevity at the beginning of the 10th year of service</v>
      </c>
      <c r="Q137" s="344"/>
      <c r="R137" s="350" cm="1">
        <f t="array" aca="1" ref="R137" ca="1">IF($N137="Y",VLOOKUP($O137,INDIRECT($O$2),R$5,0)*INDIRECT($N$1),VLOOKUP($O137,INDIRECT($O$2),R$5,0))</f>
        <v>17.111136477964404</v>
      </c>
      <c r="S137" s="350"/>
      <c r="T137" s="350"/>
      <c r="U137" s="350"/>
      <c r="W137" s="213" t="str">
        <f t="shared" ref="W137:Y140" si="84">N137</f>
        <v>Y</v>
      </c>
      <c r="X137" s="213" t="str">
        <f t="shared" si="84"/>
        <v>10th</v>
      </c>
      <c r="Y137" s="362" t="str">
        <f t="shared" si="84"/>
        <v>Biweekly longevity at the beginning of the 10th year of service</v>
      </c>
      <c r="AA137" s="221">
        <f ca="1">ROUND(R137/80,3)</f>
        <v>0.214</v>
      </c>
      <c r="AB137" s="221"/>
    </row>
    <row r="138" spans="1:30">
      <c r="A138" s="58"/>
      <c r="C138" s="60">
        <f ca="1">R138</f>
        <v>33.080683018543077</v>
      </c>
      <c r="D138" s="14" t="s">
        <v>634</v>
      </c>
      <c r="F138" s="57"/>
      <c r="G138" s="9"/>
      <c r="H138" s="9"/>
      <c r="J138" s="39"/>
      <c r="K138" s="39"/>
      <c r="N138" s="337" t="s">
        <v>611</v>
      </c>
      <c r="O138" s="337" t="s">
        <v>614</v>
      </c>
      <c r="P138" s="339" t="str">
        <f>D138</f>
        <v>Biweekly longevity at the beginning of the 15th year of service</v>
      </c>
      <c r="R138" s="350" cm="1">
        <f t="array" aca="1" ref="R138" ca="1">IF($N138="Y",VLOOKUP($O138,INDIRECT($O$2),R$5,0)*INDIRECT($N$1),VLOOKUP($O138,INDIRECT($O$2),R$5,0))</f>
        <v>33.080683018543077</v>
      </c>
      <c r="S138" s="350"/>
      <c r="T138" s="350"/>
      <c r="U138" s="350"/>
      <c r="W138" s="213" t="str">
        <f t="shared" si="84"/>
        <v>Y</v>
      </c>
      <c r="X138" s="213" t="str">
        <f t="shared" si="84"/>
        <v>15th</v>
      </c>
      <c r="Y138" s="362" t="str">
        <f t="shared" si="84"/>
        <v>Biweekly longevity at the beginning of the 15th year of service</v>
      </c>
      <c r="AA138" s="221">
        <f ca="1">ROUND(R138/80,3)</f>
        <v>0.41399999999999998</v>
      </c>
      <c r="AB138" s="221"/>
    </row>
    <row r="139" spans="1:30">
      <c r="A139" s="58"/>
      <c r="C139" s="60">
        <f ca="1">R139</f>
        <v>46.056711736394995</v>
      </c>
      <c r="D139" s="14" t="s">
        <v>635</v>
      </c>
      <c r="F139" s="57"/>
      <c r="G139" s="9"/>
      <c r="H139" s="5"/>
      <c r="I139" s="5"/>
      <c r="J139" s="39"/>
      <c r="K139" s="39"/>
      <c r="N139" s="337" t="s">
        <v>611</v>
      </c>
      <c r="O139" s="337" t="s">
        <v>615</v>
      </c>
      <c r="P139" s="339" t="str">
        <f>D139</f>
        <v>Biweekly longevity at the beginning of the 20th year of service</v>
      </c>
      <c r="R139" s="350" cm="1">
        <f t="array" aca="1" ref="R139" ca="1">IF($N139="Y",VLOOKUP($O139,INDIRECT($O$2),R$5,0)*INDIRECT($N$1),VLOOKUP($O139,INDIRECT($O$2),R$5,0))</f>
        <v>46.056711736394995</v>
      </c>
      <c r="S139" s="350"/>
      <c r="T139" s="350"/>
      <c r="U139" s="350"/>
      <c r="W139" s="213" t="str">
        <f t="shared" si="84"/>
        <v>Y</v>
      </c>
      <c r="X139" s="213" t="str">
        <f t="shared" si="84"/>
        <v>20th</v>
      </c>
      <c r="Y139" s="362" t="str">
        <f t="shared" si="84"/>
        <v>Biweekly longevity at the beginning of the 20th year of service</v>
      </c>
      <c r="AA139" s="221">
        <f ca="1">ROUND(R139/80,3)</f>
        <v>0.57599999999999996</v>
      </c>
      <c r="AB139" s="221"/>
    </row>
    <row r="140" spans="1:30">
      <c r="A140" s="58"/>
      <c r="C140" s="60">
        <f ca="1">R140</f>
        <v>64.479396430952988</v>
      </c>
      <c r="D140" s="14" t="s">
        <v>636</v>
      </c>
      <c r="F140" s="57"/>
      <c r="G140" s="9"/>
      <c r="H140" s="9"/>
      <c r="J140" s="39"/>
      <c r="K140" s="39"/>
      <c r="N140" s="337" t="s">
        <v>611</v>
      </c>
      <c r="O140" s="337" t="s">
        <v>616</v>
      </c>
      <c r="P140" s="339" t="str">
        <f>D140</f>
        <v>Biweekly longevity at the beginning of the 25th year of service</v>
      </c>
      <c r="R140" s="350" cm="1">
        <f t="array" aca="1" ref="R140" ca="1">IF($N140="Y",VLOOKUP($O140,INDIRECT($O$2),R$5,0)*INDIRECT($N$1),VLOOKUP($O140,INDIRECT($O$2),R$5,0))</f>
        <v>64.479396430952988</v>
      </c>
      <c r="S140" s="350"/>
      <c r="T140" s="350"/>
      <c r="U140" s="350"/>
      <c r="W140" s="213" t="str">
        <f t="shared" si="84"/>
        <v>Y</v>
      </c>
      <c r="X140" s="213" t="str">
        <f t="shared" si="84"/>
        <v>25th</v>
      </c>
      <c r="Y140" s="362" t="str">
        <f t="shared" si="84"/>
        <v>Biweekly longevity at the beginning of the 25th year of service</v>
      </c>
      <c r="AA140" s="221">
        <f ca="1">ROUND(R140/80,3)</f>
        <v>0.80600000000000005</v>
      </c>
      <c r="AB140" s="221"/>
    </row>
    <row r="141" spans="1:30">
      <c r="A141" s="5" t="s">
        <v>214</v>
      </c>
      <c r="C141" s="5"/>
      <c r="D141" s="5"/>
      <c r="E141" s="5"/>
      <c r="F141" s="5"/>
      <c r="G141" s="5"/>
      <c r="J141" s="39"/>
      <c r="K141" s="39"/>
    </row>
    <row r="142" spans="1:30">
      <c r="A142" s="58"/>
      <c r="B142" s="3"/>
      <c r="C142" s="3"/>
      <c r="E142" s="14"/>
      <c r="F142" s="57"/>
      <c r="G142" s="9"/>
      <c r="H142" s="5"/>
      <c r="I142" s="5"/>
      <c r="J142" s="39"/>
      <c r="K142" s="39"/>
    </row>
    <row r="143" spans="1:30" ht="13.5" thickBot="1">
      <c r="A143" s="61"/>
      <c r="B143" s="61"/>
      <c r="C143" s="61"/>
      <c r="D143" s="51"/>
      <c r="E143" s="51"/>
      <c r="F143" s="51"/>
      <c r="G143" s="51"/>
      <c r="H143" s="51"/>
      <c r="I143" s="51"/>
      <c r="J143" s="51"/>
      <c r="K143" s="51"/>
    </row>
    <row r="144" spans="1:30">
      <c r="A144" s="315"/>
      <c r="B144" s="315"/>
      <c r="C144" s="315"/>
      <c r="D144" s="5"/>
      <c r="E144" s="5"/>
      <c r="F144" s="5"/>
      <c r="G144" s="5"/>
      <c r="H144" s="5"/>
      <c r="I144" s="5"/>
      <c r="J144" s="5"/>
      <c r="K144" s="5"/>
    </row>
    <row r="145" spans="1:30">
      <c r="A145" s="18" t="s">
        <v>215</v>
      </c>
      <c r="B145" s="47"/>
      <c r="C145" s="47"/>
      <c r="E145" s="5"/>
      <c r="F145" s="5"/>
      <c r="G145" s="5"/>
      <c r="H145" s="46"/>
      <c r="I145" s="46"/>
      <c r="J145" s="46"/>
      <c r="K145" s="46"/>
    </row>
    <row r="146" spans="1:30">
      <c r="A146" s="56" t="s">
        <v>216</v>
      </c>
      <c r="B146" s="9"/>
      <c r="C146" s="9"/>
      <c r="D146" s="14"/>
      <c r="E146" s="57"/>
      <c r="F146" s="57"/>
      <c r="G146" s="9"/>
      <c r="H146" s="46"/>
      <c r="I146" s="46"/>
      <c r="J146" s="46"/>
      <c r="K146" s="46"/>
      <c r="N146" s="337" t="s">
        <v>611</v>
      </c>
      <c r="O146" s="348" t="s">
        <v>549</v>
      </c>
      <c r="P146" s="349" t="s">
        <v>562</v>
      </c>
      <c r="R146" s="350" cm="1">
        <f t="array" aca="1" ref="R146" ca="1">IF($N146="Y",VLOOKUP($O146,INDIRECT($O$2),R$5,0)*INDIRECT($N$1),VLOOKUP($O146,INDIRECT($O$2),R$5,0))</f>
        <v>0.62619999999999998</v>
      </c>
      <c r="W146" s="213" t="str">
        <f>N146</f>
        <v>Y</v>
      </c>
      <c r="X146" s="213" t="str">
        <f>O146</f>
        <v>CSULDS</v>
      </c>
      <c r="Z146" s="362" t="str">
        <f>P146</f>
        <v>TL-Lead Prem (Substitute)-CSU</v>
      </c>
      <c r="AA146" s="221">
        <f ca="1">ROUND(R146,3)</f>
        <v>0.626</v>
      </c>
    </row>
    <row r="147" spans="1:30">
      <c r="A147" s="64" t="s">
        <v>217</v>
      </c>
      <c r="B147" s="46"/>
      <c r="C147" s="46"/>
      <c r="D147" s="66"/>
      <c r="E147" s="67"/>
      <c r="F147" s="67"/>
      <c r="G147" s="46"/>
      <c r="H147" s="46"/>
      <c r="I147" s="46"/>
      <c r="J147" s="46"/>
      <c r="K147" s="46"/>
    </row>
    <row r="148" spans="1:30" ht="13.5" thickBot="1">
      <c r="A148" s="68" t="str">
        <f ca="1">"Maintenance Electrician duties, shall receive a premium of "&amp;TEXT(R146,"$0.000")&amp;" cents per hour."</f>
        <v>Maintenance Electrician duties, shall receive a premium of $0.626 cents per hour.</v>
      </c>
      <c r="B148" s="72"/>
      <c r="C148" s="72"/>
      <c r="D148" s="70"/>
      <c r="E148" s="71"/>
      <c r="F148" s="71"/>
      <c r="G148" s="72"/>
      <c r="H148" s="51"/>
      <c r="I148" s="51"/>
      <c r="J148" s="51"/>
      <c r="K148" s="51"/>
    </row>
    <row r="149" spans="1:30">
      <c r="A149" s="64"/>
      <c r="B149" s="46"/>
      <c r="C149" s="46"/>
      <c r="D149" s="66"/>
      <c r="E149" s="67"/>
      <c r="F149" s="67"/>
      <c r="G149" s="46"/>
      <c r="H149" s="5"/>
      <c r="I149" s="5"/>
      <c r="J149" s="5"/>
      <c r="K149" s="5"/>
    </row>
    <row r="150" spans="1:30">
      <c r="A150" s="73" t="s">
        <v>219</v>
      </c>
      <c r="B150" s="46"/>
      <c r="C150" s="46"/>
      <c r="E150" s="67"/>
      <c r="F150" s="67"/>
      <c r="G150" s="46"/>
      <c r="H150" s="9"/>
      <c r="I150" s="9"/>
      <c r="J150" s="9"/>
      <c r="K150" s="46"/>
    </row>
    <row r="151" spans="1:30">
      <c r="A151" s="75" t="s">
        <v>251</v>
      </c>
      <c r="B151" s="9"/>
      <c r="C151" s="9"/>
      <c r="D151" s="14"/>
      <c r="E151" s="57"/>
      <c r="F151" s="57"/>
      <c r="G151" s="9"/>
      <c r="H151" s="9"/>
      <c r="I151" s="9"/>
      <c r="J151" s="39"/>
      <c r="K151" s="9"/>
      <c r="N151" s="337" t="s">
        <v>611</v>
      </c>
      <c r="O151" s="348" t="s">
        <v>550</v>
      </c>
      <c r="P151" s="349" t="s">
        <v>558</v>
      </c>
      <c r="R151" s="350" cm="1">
        <f t="array" aca="1" ref="R151" ca="1">IF($N151="Y",VLOOKUP($O151,INDIRECT($O$2),R$5,0)*INDIRECT($N$1),VLOOKUP($O151,INDIRECT($O$2),R$5,0))</f>
        <v>1.4230572277724995</v>
      </c>
      <c r="W151" s="213" t="str">
        <f t="shared" ref="W151:X153" si="85">N151</f>
        <v>Y</v>
      </c>
      <c r="X151" s="213" t="str">
        <f t="shared" si="85"/>
        <v>CSUAM1</v>
      </c>
      <c r="Z151" s="362" t="str">
        <f>P151</f>
        <v>TL-Morning Shift Premium CSU</v>
      </c>
      <c r="AA151" s="221">
        <f ca="1">ROUND(R151,3)</f>
        <v>1.423</v>
      </c>
    </row>
    <row r="152" spans="1:30">
      <c r="A152" s="75" t="s">
        <v>254</v>
      </c>
      <c r="B152" s="9"/>
      <c r="C152" s="9"/>
      <c r="D152" s="14"/>
      <c r="E152" s="57"/>
      <c r="F152" s="57"/>
      <c r="G152" s="9"/>
      <c r="H152" s="9"/>
      <c r="I152" s="307">
        <f ca="1">R151</f>
        <v>1.4230572277724995</v>
      </c>
      <c r="J152" s="3" t="s">
        <v>220</v>
      </c>
      <c r="N152" s="337" t="s">
        <v>611</v>
      </c>
      <c r="O152" s="348" t="s">
        <v>551</v>
      </c>
      <c r="P152" s="349" t="s">
        <v>563</v>
      </c>
      <c r="R152" s="350" cm="1">
        <f t="array" aca="1" ref="R152" ca="1">IF($N152="Y",VLOOKUP($O152,INDIRECT($O$2),R$5,0)*INDIRECT($N$1),VLOOKUP($O152,INDIRECT($O$2),R$5,0))</f>
        <v>1.4230572277724995</v>
      </c>
      <c r="W152" s="213" t="str">
        <f t="shared" si="85"/>
        <v>Y</v>
      </c>
      <c r="X152" s="213" t="str">
        <f t="shared" si="85"/>
        <v>CSUNIT</v>
      </c>
      <c r="Z152" s="362" t="str">
        <f>P152</f>
        <v>TL-Night Shift Premium-CSU</v>
      </c>
      <c r="AA152" s="221">
        <f ca="1">ROUND(R152,3)</f>
        <v>1.423</v>
      </c>
    </row>
    <row r="153" spans="1:30">
      <c r="A153" s="75"/>
      <c r="B153" s="9"/>
      <c r="C153" s="9"/>
      <c r="D153" s="14"/>
      <c r="E153" s="57"/>
      <c r="F153" s="57"/>
      <c r="G153" s="9"/>
      <c r="H153" s="9"/>
      <c r="N153" s="337" t="s">
        <v>611</v>
      </c>
      <c r="O153" s="348" t="s">
        <v>552</v>
      </c>
      <c r="P153" s="349" t="s">
        <v>564</v>
      </c>
      <c r="R153" s="350" cm="1">
        <f t="array" aca="1" ref="R153" ca="1">IF($N153="Y",VLOOKUP($O153,INDIRECT($O$2),R$5,0)*INDIRECT($N$1),VLOOKUP($O153,INDIRECT($O$2),R$5,0))</f>
        <v>1.42309</v>
      </c>
      <c r="W153" s="213" t="str">
        <f t="shared" si="85"/>
        <v>Y</v>
      </c>
      <c r="X153" s="213" t="str">
        <f t="shared" si="85"/>
        <v>CSUWKE</v>
      </c>
      <c r="Z153" s="362" t="str">
        <f>P153</f>
        <v>CSU Weekend Shift</v>
      </c>
      <c r="AA153" s="221">
        <f ca="1">ROUND(R153,3)</f>
        <v>1.423</v>
      </c>
    </row>
    <row r="154" spans="1:30">
      <c r="A154" s="75" t="s">
        <v>239</v>
      </c>
      <c r="B154" s="9"/>
      <c r="C154" s="9"/>
      <c r="D154" s="14"/>
      <c r="E154" s="57"/>
      <c r="F154" s="57"/>
      <c r="G154" s="9"/>
      <c r="H154" s="9"/>
    </row>
    <row r="155" spans="1:30">
      <c r="A155" s="75" t="s">
        <v>221</v>
      </c>
      <c r="B155" s="9"/>
      <c r="C155" s="9"/>
      <c r="D155" s="14"/>
      <c r="E155" s="57"/>
      <c r="F155" s="57"/>
      <c r="G155" s="9"/>
      <c r="H155" s="9"/>
      <c r="I155" s="307">
        <f ca="1">I152*40</f>
        <v>56.922289110899982</v>
      </c>
      <c r="J155" s="3" t="s">
        <v>222</v>
      </c>
    </row>
    <row r="156" spans="1:30">
      <c r="A156" s="75"/>
      <c r="B156" s="9"/>
      <c r="C156" s="9"/>
      <c r="D156" s="14"/>
      <c r="E156" s="57"/>
      <c r="F156" s="57"/>
      <c r="G156" s="9"/>
      <c r="H156" s="9"/>
    </row>
    <row r="157" spans="1:30" s="5" customFormat="1">
      <c r="A157" s="56" t="s">
        <v>240</v>
      </c>
      <c r="B157" s="9"/>
      <c r="C157" s="9"/>
      <c r="D157" s="14"/>
      <c r="E157" s="57"/>
      <c r="F157" s="57"/>
      <c r="G157" s="9"/>
      <c r="H157" s="3"/>
      <c r="I157" s="3"/>
      <c r="L157"/>
      <c r="M157"/>
      <c r="N157" s="351"/>
      <c r="O157" s="351"/>
      <c r="P157" s="352"/>
      <c r="Q157" s="352"/>
      <c r="R157" s="352"/>
      <c r="S157" s="352"/>
      <c r="T157" s="352"/>
      <c r="U157" s="352"/>
      <c r="W157" s="218"/>
      <c r="X157" s="218"/>
      <c r="Y157" s="218"/>
      <c r="Z157" s="218"/>
      <c r="AA157" s="218"/>
      <c r="AB157" s="218"/>
      <c r="AC157" s="218"/>
      <c r="AD157" s="218"/>
    </row>
    <row r="158" spans="1:30">
      <c r="A158" s="75" t="s">
        <v>238</v>
      </c>
      <c r="B158" s="9"/>
      <c r="C158" s="9"/>
      <c r="D158" s="14"/>
      <c r="E158" s="57"/>
      <c r="F158" s="57"/>
      <c r="G158" s="9"/>
      <c r="H158" s="5"/>
    </row>
    <row r="159" spans="1:30" s="5" customFormat="1">
      <c r="A159" s="3" t="s">
        <v>236</v>
      </c>
      <c r="B159" s="4"/>
      <c r="C159" s="4"/>
      <c r="D159" s="3"/>
      <c r="E159" s="3"/>
      <c r="F159" s="3"/>
      <c r="G159" s="3"/>
      <c r="I159" s="307">
        <f ca="1">R159</f>
        <v>1.4230572277724995</v>
      </c>
      <c r="J159" s="3" t="s">
        <v>223</v>
      </c>
      <c r="L159"/>
      <c r="M159"/>
      <c r="N159" s="351" t="s">
        <v>611</v>
      </c>
      <c r="O159" s="348" t="s">
        <v>553</v>
      </c>
      <c r="P159" s="349" t="s">
        <v>565</v>
      </c>
      <c r="Q159" s="352"/>
      <c r="R159" s="350" cm="1">
        <f t="array" aca="1" ref="R159" ca="1">IF($N159="Y",VLOOKUP($O159,INDIRECT($O$2),R$5,0)*INDIRECT($N$1),VLOOKUP($O159,INDIRECT($O$2),R$5,0))</f>
        <v>1.4230572277724995</v>
      </c>
      <c r="S159" s="352"/>
      <c r="T159" s="352"/>
      <c r="U159" s="352"/>
      <c r="W159" s="213" t="str">
        <f>N159</f>
        <v>Y</v>
      </c>
      <c r="X159" s="213" t="str">
        <f>O159</f>
        <v>CSULAW</v>
      </c>
      <c r="Y159" s="213"/>
      <c r="Z159" s="362" t="str">
        <f>P159</f>
        <v>TL-Law Enforce PM Premium</v>
      </c>
      <c r="AA159" s="221">
        <f ca="1">ROUND(R159,3)</f>
        <v>1.423</v>
      </c>
      <c r="AB159" s="218"/>
      <c r="AC159" s="218"/>
      <c r="AD159" s="218"/>
    </row>
    <row r="160" spans="1:30" s="4" customFormat="1">
      <c r="A160" s="5"/>
      <c r="B160" s="47"/>
      <c r="C160" s="47"/>
      <c r="D160" s="5"/>
      <c r="E160" s="5"/>
      <c r="F160" s="5"/>
      <c r="G160" s="5"/>
      <c r="H160" s="110"/>
      <c r="I160" s="110"/>
      <c r="J160" s="110"/>
      <c r="K160" s="5"/>
      <c r="L160"/>
      <c r="M160"/>
      <c r="N160" s="337"/>
      <c r="O160" s="337"/>
      <c r="P160" s="337"/>
      <c r="Q160" s="337"/>
      <c r="R160" s="337"/>
      <c r="S160" s="337"/>
      <c r="T160" s="337"/>
      <c r="U160" s="337"/>
      <c r="W160" s="219"/>
      <c r="X160" s="219"/>
      <c r="Y160" s="219"/>
      <c r="Z160" s="219"/>
      <c r="AA160" s="219"/>
      <c r="AB160" s="219"/>
      <c r="AC160" s="219"/>
      <c r="AD160" s="219"/>
    </row>
    <row r="161" spans="1:30" s="4" customFormat="1">
      <c r="A161" s="56" t="s">
        <v>241</v>
      </c>
      <c r="B161" s="78"/>
      <c r="C161" s="78"/>
      <c r="D161" s="78"/>
      <c r="E161" s="78"/>
      <c r="F161" s="78"/>
      <c r="G161" s="78"/>
      <c r="H161" s="3"/>
      <c r="I161" s="3"/>
      <c r="J161" s="3"/>
      <c r="K161" s="78"/>
      <c r="L161"/>
      <c r="M161"/>
      <c r="N161" s="337"/>
      <c r="O161" s="337"/>
      <c r="P161" s="337"/>
      <c r="Q161" s="337"/>
      <c r="R161" s="337"/>
      <c r="S161" s="337"/>
      <c r="T161" s="337"/>
      <c r="U161" s="337"/>
      <c r="W161" s="219"/>
      <c r="X161" s="219"/>
      <c r="Y161" s="219"/>
      <c r="Z161" s="219"/>
      <c r="AA161" s="219"/>
      <c r="AB161" s="219"/>
      <c r="AC161" s="219"/>
      <c r="AD161" s="219"/>
    </row>
    <row r="162" spans="1:30" s="4" customFormat="1">
      <c r="A162" s="210" t="s">
        <v>242</v>
      </c>
      <c r="B162" s="78"/>
      <c r="C162" s="78"/>
      <c r="D162" s="78"/>
      <c r="E162" s="78"/>
      <c r="F162" s="78"/>
      <c r="G162" s="78"/>
      <c r="H162" s="3"/>
      <c r="I162" s="3"/>
      <c r="J162" s="3"/>
      <c r="K162" s="3"/>
      <c r="L162"/>
      <c r="M162"/>
      <c r="N162" s="337"/>
      <c r="O162" s="337"/>
      <c r="P162" s="337"/>
      <c r="Q162" s="337"/>
      <c r="R162" s="337"/>
      <c r="S162" s="337"/>
      <c r="T162" s="337"/>
      <c r="U162" s="337"/>
      <c r="W162" s="219"/>
      <c r="X162" s="219"/>
      <c r="Y162" s="219"/>
      <c r="Z162" s="219"/>
      <c r="AA162" s="219"/>
      <c r="AB162" s="219"/>
      <c r="AC162" s="219"/>
      <c r="AD162" s="219"/>
    </row>
    <row r="163" spans="1:30" s="4" customFormat="1">
      <c r="A163" s="211" t="s">
        <v>237</v>
      </c>
      <c r="B163" s="78"/>
      <c r="C163" s="78"/>
      <c r="D163" s="78"/>
      <c r="E163" s="78"/>
      <c r="F163" s="78"/>
      <c r="G163" s="78"/>
      <c r="H163" s="3"/>
      <c r="I163" s="3"/>
      <c r="J163" s="3"/>
      <c r="K163" s="3"/>
      <c r="L163"/>
      <c r="M163"/>
      <c r="N163" s="337"/>
      <c r="O163" s="337"/>
      <c r="P163" s="337"/>
      <c r="Q163" s="337"/>
      <c r="R163" s="337"/>
      <c r="S163" s="337"/>
      <c r="T163" s="337"/>
      <c r="U163" s="337"/>
      <c r="W163" s="219"/>
      <c r="X163" s="219"/>
      <c r="Y163" s="219"/>
      <c r="Z163" s="219"/>
      <c r="AA163" s="219"/>
      <c r="AB163" s="219"/>
      <c r="AC163" s="219"/>
      <c r="AD163" s="219"/>
    </row>
    <row r="164" spans="1:30" s="4" customFormat="1">
      <c r="A164" s="78"/>
      <c r="B164" s="78"/>
      <c r="C164" s="78"/>
      <c r="D164" s="78"/>
      <c r="E164" s="78"/>
      <c r="F164" s="78"/>
      <c r="G164" s="78"/>
      <c r="H164" s="3"/>
      <c r="I164" s="3"/>
      <c r="J164" s="3"/>
      <c r="K164" s="3"/>
      <c r="L164"/>
      <c r="M164"/>
      <c r="N164" s="337"/>
      <c r="O164" s="337"/>
      <c r="P164" s="337"/>
      <c r="Q164" s="337"/>
      <c r="R164" s="337"/>
      <c r="S164" s="337"/>
      <c r="T164" s="337"/>
      <c r="U164" s="337"/>
      <c r="W164" s="219"/>
      <c r="X164" s="219"/>
      <c r="Y164" s="219"/>
      <c r="Z164" s="219"/>
      <c r="AA164" s="219"/>
      <c r="AB164" s="219"/>
      <c r="AC164" s="219"/>
      <c r="AD164" s="219"/>
    </row>
    <row r="165" spans="1:30" s="4" customFormat="1">
      <c r="A165" s="56" t="s">
        <v>243</v>
      </c>
      <c r="B165" s="78"/>
      <c r="C165" s="78"/>
      <c r="D165" s="78"/>
      <c r="E165" s="78"/>
      <c r="F165" s="78"/>
      <c r="G165" s="78"/>
      <c r="H165" s="3"/>
      <c r="I165" s="3"/>
      <c r="J165" s="3"/>
      <c r="K165" s="3"/>
      <c r="L165"/>
      <c r="M165"/>
      <c r="N165" s="337"/>
      <c r="O165" s="337"/>
      <c r="P165" s="337"/>
      <c r="Q165" s="337"/>
      <c r="R165" s="337"/>
      <c r="S165" s="337"/>
      <c r="T165" s="337"/>
      <c r="U165" s="337"/>
      <c r="W165" s="219"/>
      <c r="X165" s="219"/>
      <c r="Y165" s="219"/>
      <c r="Z165" s="219"/>
      <c r="AA165" s="219"/>
      <c r="AB165" s="219"/>
      <c r="AC165" s="219"/>
      <c r="AD165" s="219"/>
    </row>
    <row r="166" spans="1:30" s="4" customFormat="1" ht="13.5" thickBot="1">
      <c r="A166" s="231" t="s">
        <v>244</v>
      </c>
      <c r="B166" s="232"/>
      <c r="C166" s="232"/>
      <c r="D166" s="232"/>
      <c r="E166" s="232"/>
      <c r="F166" s="232"/>
      <c r="G166" s="232"/>
      <c r="H166" s="24"/>
      <c r="I166" s="51"/>
      <c r="J166" s="51"/>
      <c r="K166" s="51"/>
      <c r="L166"/>
      <c r="M166"/>
      <c r="N166" s="337"/>
      <c r="O166" s="337"/>
      <c r="P166" s="337"/>
      <c r="Q166" s="337"/>
      <c r="R166" s="337"/>
      <c r="S166" s="337"/>
      <c r="T166" s="337"/>
      <c r="U166" s="337"/>
      <c r="W166" s="219"/>
      <c r="X166" s="219"/>
      <c r="Y166" s="219"/>
      <c r="Z166" s="219"/>
      <c r="AA166" s="219"/>
      <c r="AB166" s="219"/>
      <c r="AC166" s="219"/>
      <c r="AD166" s="219"/>
    </row>
    <row r="167" spans="1:30" s="4" customFormat="1">
      <c r="A167" s="78"/>
      <c r="B167" s="78"/>
      <c r="C167" s="78"/>
      <c r="D167" s="78"/>
      <c r="E167" s="78"/>
      <c r="F167" s="78"/>
      <c r="G167" s="78"/>
      <c r="H167" s="3"/>
      <c r="I167" s="3"/>
      <c r="J167" s="3"/>
      <c r="K167" s="3"/>
      <c r="L167"/>
      <c r="M167"/>
      <c r="N167" s="337"/>
      <c r="O167" s="337"/>
      <c r="P167" s="337"/>
      <c r="Q167" s="337"/>
      <c r="R167" s="337"/>
      <c r="S167" s="337"/>
      <c r="T167" s="337"/>
      <c r="U167" s="337"/>
      <c r="W167" s="219"/>
      <c r="X167" s="219"/>
      <c r="Y167" s="219"/>
      <c r="Z167" s="219"/>
      <c r="AA167" s="219"/>
      <c r="AB167" s="219"/>
      <c r="AC167" s="219"/>
      <c r="AD167" s="219"/>
    </row>
    <row r="168" spans="1:30" s="4" customFormat="1">
      <c r="A168" s="317" t="s">
        <v>637</v>
      </c>
      <c r="B168" s="110"/>
      <c r="C168" s="110"/>
      <c r="D168" s="110"/>
      <c r="E168" s="110"/>
      <c r="F168" s="110"/>
      <c r="G168" s="110"/>
      <c r="H168" s="318"/>
      <c r="I168" s="318"/>
      <c r="J168" s="318"/>
      <c r="K168" s="318"/>
      <c r="L168"/>
      <c r="M168"/>
      <c r="N168" s="337"/>
      <c r="O168" s="337"/>
      <c r="P168" s="337"/>
      <c r="Q168" s="337"/>
      <c r="R168" s="337"/>
      <c r="S168" s="337"/>
      <c r="T168" s="337"/>
      <c r="U168" s="337"/>
      <c r="W168" s="219"/>
      <c r="X168" s="219"/>
      <c r="Y168" s="219"/>
      <c r="Z168" s="219"/>
      <c r="AA168" s="219"/>
      <c r="AB168" s="219"/>
      <c r="AC168" s="219"/>
      <c r="AD168" s="219"/>
    </row>
    <row r="169" spans="1:30" s="4" customFormat="1" ht="13.5" thickBot="1">
      <c r="A169" s="319" t="str">
        <f>"Employees will be compensated at the rate of "&amp;TEXT(R169,"$.00")&amp;" per day for any workday when use of a non-English language is both assigned and used."</f>
        <v>Employees will be compensated at the rate of $9.50 per day for any workday when use of a non-English language is both assigned and used.</v>
      </c>
      <c r="B169" s="232"/>
      <c r="C169" s="232"/>
      <c r="D169" s="232"/>
      <c r="E169" s="232"/>
      <c r="F169" s="232"/>
      <c r="G169" s="232"/>
      <c r="H169" s="320"/>
      <c r="I169" s="320"/>
      <c r="J169" s="320"/>
      <c r="K169" s="320"/>
      <c r="L169"/>
      <c r="M169"/>
      <c r="N169" s="337" t="s">
        <v>619</v>
      </c>
      <c r="O169" s="337" t="s">
        <v>668</v>
      </c>
      <c r="P169" s="353" t="s">
        <v>638</v>
      </c>
      <c r="Q169" s="337"/>
      <c r="R169" s="328">
        <v>9.5</v>
      </c>
      <c r="S169" s="337"/>
      <c r="T169" s="337"/>
      <c r="U169" s="337"/>
      <c r="W169" s="213" t="str">
        <f>N169</f>
        <v>N</v>
      </c>
      <c r="X169" s="213" t="str">
        <f>O169</f>
        <v>CSUBIL </v>
      </c>
      <c r="Y169" s="213"/>
      <c r="Z169" s="362" t="str">
        <f>P169</f>
        <v xml:space="preserve"> Language Premium</v>
      </c>
      <c r="AA169" s="221">
        <f>ROUND(R169,3)</f>
        <v>9.5</v>
      </c>
      <c r="AB169" s="219"/>
      <c r="AC169" s="219"/>
      <c r="AD169" s="219"/>
    </row>
    <row r="170" spans="1:30">
      <c r="A170" s="316"/>
      <c r="B170" s="78"/>
      <c r="C170" s="78"/>
      <c r="D170" s="78"/>
      <c r="E170" s="78"/>
      <c r="F170" s="78"/>
      <c r="P170" s="353"/>
      <c r="Q170" s="337"/>
      <c r="R170" s="354"/>
    </row>
    <row r="171" spans="1:30">
      <c r="A171" s="19" t="s">
        <v>639</v>
      </c>
    </row>
    <row r="172" spans="1:30" s="87" customFormat="1">
      <c r="A172" s="321" t="s">
        <v>640</v>
      </c>
      <c r="B172" s="321"/>
      <c r="C172" s="322"/>
      <c r="H172" s="244"/>
      <c r="I172" s="244"/>
      <c r="J172" s="244"/>
      <c r="K172" s="244"/>
      <c r="L172"/>
      <c r="M172"/>
      <c r="N172" s="355"/>
      <c r="O172" s="355"/>
      <c r="P172" s="356"/>
      <c r="Q172" s="356"/>
      <c r="R172" s="356"/>
      <c r="S172" s="356"/>
      <c r="T172" s="356"/>
      <c r="U172" s="356"/>
      <c r="W172" s="220"/>
      <c r="X172" s="220"/>
      <c r="Y172" s="220"/>
      <c r="Z172" s="220"/>
      <c r="AA172" s="220"/>
      <c r="AB172" s="220"/>
      <c r="AC172" s="220"/>
      <c r="AD172" s="220"/>
    </row>
    <row r="173" spans="1:30" s="87" customFormat="1">
      <c r="A173" s="321" t="s">
        <v>641</v>
      </c>
      <c r="B173" s="321"/>
      <c r="C173" s="322"/>
      <c r="H173" s="59"/>
      <c r="I173" s="59"/>
      <c r="J173" s="59"/>
      <c r="K173" s="59"/>
      <c r="L173"/>
      <c r="M173"/>
      <c r="N173" s="355"/>
      <c r="O173" s="355"/>
      <c r="P173" s="356"/>
      <c r="Q173" s="356"/>
      <c r="R173" s="356"/>
      <c r="S173" s="356"/>
      <c r="T173" s="356"/>
      <c r="U173" s="356"/>
      <c r="W173" s="220"/>
      <c r="X173" s="220"/>
      <c r="Y173" s="220"/>
      <c r="Z173" s="220"/>
      <c r="AA173" s="220"/>
      <c r="AB173" s="220"/>
      <c r="AC173" s="220"/>
      <c r="AD173" s="220"/>
    </row>
    <row r="174" spans="1:30">
      <c r="A174" s="323" t="s">
        <v>642</v>
      </c>
      <c r="B174" s="323"/>
      <c r="C174" s="322"/>
      <c r="N174" s="337" t="s">
        <v>619</v>
      </c>
      <c r="O174" s="348" t="s">
        <v>554</v>
      </c>
      <c r="P174" s="349" t="s">
        <v>555</v>
      </c>
      <c r="Q174" s="357"/>
      <c r="R174" s="350" cm="1">
        <f t="array" aca="1" ref="R174" ca="1">IF($N174="Y",VLOOKUP($O174,INDIRECT($O$2),R$5,0)*INDIRECT($N$1),VLOOKUP($O174,INDIRECT($O$2),R$5,0))</f>
        <v>35</v>
      </c>
      <c r="W174" s="213" t="str">
        <f>N174</f>
        <v>N</v>
      </c>
      <c r="X174" s="213" t="str">
        <f>O174</f>
        <v>CSUCDY</v>
      </c>
      <c r="Z174" s="362" t="str">
        <f>P174</f>
        <v>TL-On call by day Weekday-CSU</v>
      </c>
      <c r="AA174" s="221">
        <f ca="1">ROUND(R174,3)</f>
        <v>35</v>
      </c>
    </row>
    <row r="175" spans="1:30">
      <c r="A175" s="324" t="s">
        <v>643</v>
      </c>
      <c r="B175" s="325" t="str">
        <f ca="1">"An employee will receive "&amp;TEXT(R174,"$#.00")&amp;" for each weekday the employee is on call.  The employee will receive "&amp;TEXT(R175,"$#.00")&amp;" for each weekend day (Saturday or"</f>
        <v>An employee will receive $35.00 for each weekday the employee is on call.  The employee will receive $45.00 for each weekend day (Saturday or</v>
      </c>
      <c r="C175" s="322"/>
      <c r="N175" s="337" t="s">
        <v>619</v>
      </c>
      <c r="O175" s="348" t="s">
        <v>556</v>
      </c>
      <c r="P175" s="349" t="s">
        <v>557</v>
      </c>
      <c r="R175" s="350" cm="1">
        <f t="array" aca="1" ref="R175" ca="1">IF($N175="Y",VLOOKUP($O175,INDIRECT($O$2),R$5,0)*INDIRECT($N$1),VLOOKUP($O175,INDIRECT($O$2),R$5,0))</f>
        <v>45</v>
      </c>
      <c r="W175" s="213" t="str">
        <f>N175</f>
        <v>N</v>
      </c>
      <c r="X175" s="213" t="str">
        <f>O175</f>
        <v>CSUCWE</v>
      </c>
      <c r="Z175" s="362" t="str">
        <f>P175</f>
        <v>TL-On call by day Weekend-CSU</v>
      </c>
      <c r="AA175" s="221">
        <f ca="1">ROUND(R175,3)</f>
        <v>45</v>
      </c>
    </row>
    <row r="176" spans="1:30">
      <c r="A176" s="326"/>
      <c r="B176" s="321" t="s">
        <v>644</v>
      </c>
      <c r="C176" s="322"/>
      <c r="H176" s="244"/>
      <c r="I176" s="244"/>
      <c r="J176" s="244"/>
      <c r="K176" s="244"/>
    </row>
    <row r="177" spans="1:11">
      <c r="A177" s="324" t="s">
        <v>645</v>
      </c>
      <c r="B177" s="325" t="s">
        <v>646</v>
      </c>
      <c r="C177" s="322"/>
      <c r="H177" s="59"/>
      <c r="I177" s="59"/>
      <c r="J177" s="59"/>
      <c r="K177" s="59"/>
    </row>
    <row r="178" spans="1:11">
      <c r="A178" s="326"/>
      <c r="B178" s="325" t="s">
        <v>647</v>
      </c>
      <c r="C178" s="322"/>
    </row>
    <row r="179" spans="1:11">
      <c r="A179" s="324" t="s">
        <v>648</v>
      </c>
      <c r="B179" s="327" t="s">
        <v>649</v>
      </c>
      <c r="C179" s="322"/>
    </row>
    <row r="180" spans="1:11">
      <c r="A180" s="326"/>
      <c r="B180" s="327" t="s">
        <v>650</v>
      </c>
      <c r="C180" s="322"/>
    </row>
  </sheetData>
  <pageMargins left="0.7" right="0.7" top="0.75" bottom="0.75" header="0.3" footer="0.3"/>
  <pageSetup paperSize="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DBD65-AE03-4CAC-B716-74316B1E8701}">
  <sheetPr>
    <pageSetUpPr fitToPage="1"/>
  </sheetPr>
  <dimension ref="A1:AD188"/>
  <sheetViews>
    <sheetView showGridLines="0" workbookViewId="0">
      <selection sqref="A1:A1048576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0" width="10.85546875" style="3" customWidth="1"/>
    <col min="11" max="11" width="8.42578125" style="3" bestFit="1" customWidth="1"/>
    <col min="12" max="12" width="1.85546875" customWidth="1"/>
    <col min="13" max="13" width="9.140625" customWidth="1"/>
    <col min="14" max="14" width="15.42578125" style="337" hidden="1" customWidth="1"/>
    <col min="15" max="15" width="11.42578125" style="337" hidden="1" customWidth="1"/>
    <col min="16" max="16" width="57.42578125" style="339" hidden="1" customWidth="1"/>
    <col min="17" max="18" width="8.42578125" style="339" hidden="1" customWidth="1"/>
    <col min="19" max="19" width="9.85546875" style="339" hidden="1" customWidth="1"/>
    <col min="20" max="21" width="8.42578125" style="339" hidden="1" customWidth="1"/>
    <col min="22" max="22" width="9.140625" style="3" hidden="1" customWidth="1"/>
    <col min="23" max="23" width="6.5703125" style="218" hidden="1" customWidth="1"/>
    <col min="24" max="24" width="8" style="218" hidden="1" customWidth="1"/>
    <col min="25" max="25" width="57.42578125" style="218" hidden="1" customWidth="1"/>
    <col min="26" max="26" width="10.5703125" style="218" hidden="1" customWidth="1"/>
    <col min="27" max="30" width="7.42578125" style="218" hidden="1" customWidth="1"/>
    <col min="31" max="16384" width="9.140625" style="3"/>
  </cols>
  <sheetData>
    <row r="1" spans="1:30">
      <c r="A1" s="56" t="s">
        <v>0</v>
      </c>
      <c r="N1" s="337" t="s">
        <v>654</v>
      </c>
      <c r="O1" s="370">
        <v>1.0149999999999999</v>
      </c>
    </row>
    <row r="2" spans="1:30">
      <c r="A2" s="7" t="s">
        <v>651</v>
      </c>
      <c r="B2" s="9"/>
      <c r="C2" s="9"/>
      <c r="D2" s="9"/>
      <c r="N2" s="337" t="s">
        <v>622</v>
      </c>
      <c r="O2" s="337" t="s">
        <v>621</v>
      </c>
    </row>
    <row r="3" spans="1:30">
      <c r="A3" s="7" t="s">
        <v>1</v>
      </c>
      <c r="B3" s="9"/>
      <c r="C3" s="9"/>
      <c r="D3" s="9"/>
    </row>
    <row r="4" spans="1:30">
      <c r="A4" s="3" t="s">
        <v>690</v>
      </c>
      <c r="R4" s="337">
        <v>4</v>
      </c>
      <c r="S4" s="337">
        <v>5</v>
      </c>
      <c r="T4" s="337">
        <v>6</v>
      </c>
      <c r="U4" s="337">
        <v>7</v>
      </c>
      <c r="W4" s="218" t="s">
        <v>675</v>
      </c>
    </row>
    <row r="5" spans="1:30">
      <c r="R5" s="337">
        <v>4</v>
      </c>
      <c r="S5" s="337">
        <v>5</v>
      </c>
      <c r="T5" s="337">
        <v>6</v>
      </c>
      <c r="U5" s="337">
        <v>7</v>
      </c>
      <c r="W5" s="218" t="s">
        <v>675</v>
      </c>
    </row>
    <row r="6" spans="1:30" s="19" customFormat="1" ht="26.25" thickBot="1">
      <c r="A6" s="280" t="s">
        <v>2</v>
      </c>
      <c r="B6" s="280" t="s">
        <v>3</v>
      </c>
      <c r="C6" s="280" t="s">
        <v>519</v>
      </c>
      <c r="D6" s="24" t="s">
        <v>624</v>
      </c>
      <c r="E6" s="280" t="s">
        <v>617</v>
      </c>
      <c r="F6" s="280" t="s">
        <v>6</v>
      </c>
      <c r="G6" s="280" t="s">
        <v>7</v>
      </c>
      <c r="H6" s="26" t="s">
        <v>8</v>
      </c>
      <c r="I6" s="26" t="s">
        <v>9</v>
      </c>
      <c r="J6" s="26" t="s">
        <v>10</v>
      </c>
      <c r="K6" s="27" t="s">
        <v>11</v>
      </c>
      <c r="L6"/>
      <c r="M6"/>
      <c r="N6" s="340" t="s">
        <v>610</v>
      </c>
      <c r="O6" s="340" t="s">
        <v>2</v>
      </c>
      <c r="P6" s="341" t="s">
        <v>612</v>
      </c>
      <c r="Q6" s="341" t="s">
        <v>606</v>
      </c>
      <c r="R6" s="342" t="s">
        <v>8</v>
      </c>
      <c r="S6" s="342" t="s">
        <v>9</v>
      </c>
      <c r="T6" s="342" t="s">
        <v>10</v>
      </c>
      <c r="U6" s="340" t="s">
        <v>11</v>
      </c>
      <c r="W6" s="358" t="str">
        <f>N6</f>
        <v>Update</v>
      </c>
      <c r="X6" s="359" t="str">
        <f>A6</f>
        <v>Job Code</v>
      </c>
      <c r="Y6" s="358" t="s">
        <v>612</v>
      </c>
      <c r="Z6" s="360" t="str">
        <f t="shared" ref="Z6:Z18" si="0">G6</f>
        <v>Salary Grade</v>
      </c>
      <c r="AA6" s="361" t="str">
        <f>R6</f>
        <v>Step 1</v>
      </c>
      <c r="AB6" s="361" t="str">
        <f>S6</f>
        <v>Step 2</v>
      </c>
      <c r="AC6" s="361" t="str">
        <f>T6</f>
        <v>Step 3</v>
      </c>
      <c r="AD6" s="361" t="str">
        <f>U6</f>
        <v>Step 4</v>
      </c>
    </row>
    <row r="7" spans="1:30">
      <c r="A7" s="34" t="s">
        <v>444</v>
      </c>
      <c r="B7" s="47" t="s">
        <v>12</v>
      </c>
      <c r="C7" s="4">
        <v>408</v>
      </c>
      <c r="D7" s="34" t="s">
        <v>529</v>
      </c>
      <c r="E7" s="47">
        <v>9</v>
      </c>
      <c r="F7" s="47" t="s">
        <v>13</v>
      </c>
      <c r="G7" s="306" t="s">
        <v>14</v>
      </c>
      <c r="H7" s="178">
        <f ca="1">R7</f>
        <v>81825.183356877023</v>
      </c>
      <c r="I7" s="178">
        <f t="shared" ref="I7:K18" ca="1" si="1">S7</f>
        <v>84279.938857583329</v>
      </c>
      <c r="J7" s="178">
        <f t="shared" ca="1" si="1"/>
        <v>86808.337023310829</v>
      </c>
      <c r="K7" s="178">
        <f t="shared" ca="1" si="1"/>
        <v>89412.587134010158</v>
      </c>
      <c r="N7" s="343" t="s">
        <v>611</v>
      </c>
      <c r="O7" s="337" t="str">
        <f>A7</f>
        <v>00950C</v>
      </c>
      <c r="P7" s="339" t="str">
        <f>D7</f>
        <v>Assistant Supervising Parking Traffic Control Supervisor</v>
      </c>
      <c r="Q7" s="344" t="str">
        <f>G7</f>
        <v>E30</v>
      </c>
      <c r="R7" s="345" cm="1">
        <f t="array" aca="1" ref="R7" ca="1">IF($N7="Y",VLOOKUP($O7,INDIRECT($O$2),R$5,0)*INDIRECT($N$1),VLOOKUP($O7,INDIRECT($O$2),R$5,0))</f>
        <v>81825.183356877023</v>
      </c>
      <c r="S7" s="345" cm="1">
        <f t="array" aca="1" ref="S7" ca="1">IF($N7="Y",VLOOKUP($O7,INDIRECT($O$2),S$5,0)*INDIRECT($N$1),VLOOKUP($O7,INDIRECT($O$2),S$5,0))</f>
        <v>84279.938857583329</v>
      </c>
      <c r="T7" s="345" cm="1">
        <f t="array" aca="1" ref="T7" ca="1">IF($N7="Y",VLOOKUP($O7,INDIRECT($O$2),T$5,0)*INDIRECT($N$1),VLOOKUP($O7,INDIRECT($O$2),T$5,0))</f>
        <v>86808.337023310829</v>
      </c>
      <c r="U7" s="345" cm="1">
        <f t="array" aca="1" ref="U7" ca="1">IF($N7="Y",VLOOKUP($O7,INDIRECT($O$2),U$5,0)*INDIRECT($N$1),VLOOKUP($O7,INDIRECT($O$2),U$5,0))</f>
        <v>89412.587134010158</v>
      </c>
      <c r="W7" s="218" t="str">
        <f t="shared" ref="W7:W18" si="2">N7</f>
        <v>Y</v>
      </c>
      <c r="X7" s="366" t="str">
        <f t="shared" ref="X7:X18" si="3">A7</f>
        <v>00950C</v>
      </c>
      <c r="Y7" s="218" t="str">
        <f>D7</f>
        <v>Assistant Supervising Parking Traffic Control Supervisor</v>
      </c>
      <c r="Z7" s="367" t="str">
        <f t="shared" si="0"/>
        <v>E30</v>
      </c>
      <c r="AA7" s="368">
        <f ca="1">ROUNDUP(R7/2080,3)</f>
        <v>39.339999999999996</v>
      </c>
      <c r="AB7" s="368">
        <f t="shared" ref="AB7:AD18" ca="1" si="4">ROUNDUP(S7/2080,3)</f>
        <v>40.519999999999996</v>
      </c>
      <c r="AC7" s="368">
        <f t="shared" ca="1" si="4"/>
        <v>41.734999999999999</v>
      </c>
      <c r="AD7" s="368">
        <f t="shared" ca="1" si="4"/>
        <v>42.986999999999995</v>
      </c>
    </row>
    <row r="8" spans="1:30">
      <c r="A8" s="34" t="s">
        <v>16</v>
      </c>
      <c r="B8" s="47" t="s">
        <v>12</v>
      </c>
      <c r="C8" s="4">
        <v>428</v>
      </c>
      <c r="D8" s="34" t="s">
        <v>17</v>
      </c>
      <c r="E8" s="47">
        <v>9</v>
      </c>
      <c r="F8" s="47" t="s">
        <v>13</v>
      </c>
      <c r="G8" s="306" t="s">
        <v>14</v>
      </c>
      <c r="H8" s="178">
        <f t="shared" ref="H8:H18" ca="1" si="5">R8</f>
        <v>81825.183356877038</v>
      </c>
      <c r="I8" s="178">
        <f t="shared" ca="1" si="1"/>
        <v>84279.938857583329</v>
      </c>
      <c r="J8" s="178">
        <f t="shared" ca="1" si="1"/>
        <v>86808.337023310829</v>
      </c>
      <c r="K8" s="178">
        <f t="shared" ca="1" si="1"/>
        <v>89412.587134010158</v>
      </c>
      <c r="N8" s="337" t="s">
        <v>611</v>
      </c>
      <c r="O8" s="337" t="str">
        <f>A8</f>
        <v>00440C</v>
      </c>
      <c r="P8" s="339" t="str">
        <f>D8</f>
        <v>Administrative Supervisor Animal Care and Control</v>
      </c>
      <c r="Q8" s="344" t="str">
        <f>G8</f>
        <v>E30</v>
      </c>
      <c r="R8" s="345" cm="1">
        <f t="array" aca="1" ref="R8" ca="1">IF($N8="Y",VLOOKUP($O8,INDIRECT($O$2),R$5,0)*INDIRECT($N$1),VLOOKUP($O8,INDIRECT($O$2),R$5,0))</f>
        <v>81825.183356877038</v>
      </c>
      <c r="S8" s="345" cm="1">
        <f t="array" aca="1" ref="S8" ca="1">IF($N8="Y",VLOOKUP($O8,INDIRECT($O$2),S$5,0)*INDIRECT($N$1),VLOOKUP($O8,INDIRECT($O$2),S$5,0))</f>
        <v>84279.938857583329</v>
      </c>
      <c r="T8" s="345" cm="1">
        <f t="array" aca="1" ref="T8" ca="1">IF($N8="Y",VLOOKUP($O8,INDIRECT($O$2),T$5,0)*INDIRECT($N$1),VLOOKUP($O8,INDIRECT($O$2),T$5,0))</f>
        <v>86808.337023310829</v>
      </c>
      <c r="U8" s="345" cm="1">
        <f t="array" aca="1" ref="U8" ca="1">IF($N8="Y",VLOOKUP($O8,INDIRECT($O$2),U$5,0)*INDIRECT($N$1),VLOOKUP($O8,INDIRECT($O$2),U$5,0))</f>
        <v>89412.587134010158</v>
      </c>
      <c r="W8" s="218" t="str">
        <f t="shared" si="2"/>
        <v>Y</v>
      </c>
      <c r="X8" s="366" t="str">
        <f t="shared" si="3"/>
        <v>00440C</v>
      </c>
      <c r="Y8" s="218" t="str">
        <f t="shared" ref="Y8:Y18" si="6">D8</f>
        <v>Administrative Supervisor Animal Care and Control</v>
      </c>
      <c r="Z8" s="367" t="str">
        <f t="shared" si="0"/>
        <v>E30</v>
      </c>
      <c r="AA8" s="368">
        <f t="shared" ref="AA8:AA18" ca="1" si="7">ROUNDUP(R8/2080,3)</f>
        <v>39.339999999999996</v>
      </c>
      <c r="AB8" s="368">
        <f t="shared" ca="1" si="4"/>
        <v>40.519999999999996</v>
      </c>
      <c r="AC8" s="368">
        <f t="shared" ca="1" si="4"/>
        <v>41.734999999999999</v>
      </c>
      <c r="AD8" s="368">
        <f t="shared" ca="1" si="4"/>
        <v>42.986999999999995</v>
      </c>
    </row>
    <row r="9" spans="1:30">
      <c r="A9" s="34" t="s">
        <v>18</v>
      </c>
      <c r="B9" s="47" t="s">
        <v>12</v>
      </c>
      <c r="C9" s="4">
        <v>410</v>
      </c>
      <c r="D9" s="34" t="s">
        <v>19</v>
      </c>
      <c r="E9" s="47">
        <v>9</v>
      </c>
      <c r="F9" s="47" t="s">
        <v>13</v>
      </c>
      <c r="G9" s="306" t="s">
        <v>14</v>
      </c>
      <c r="H9" s="178">
        <f t="shared" ca="1" si="5"/>
        <v>81825.183356877038</v>
      </c>
      <c r="I9" s="178">
        <f t="shared" ca="1" si="1"/>
        <v>84279.938857583329</v>
      </c>
      <c r="J9" s="178">
        <f t="shared" ca="1" si="1"/>
        <v>86808.337023310829</v>
      </c>
      <c r="K9" s="178">
        <f t="shared" ca="1" si="1"/>
        <v>89412.587134010158</v>
      </c>
      <c r="N9" s="337" t="s">
        <v>611</v>
      </c>
      <c r="O9" s="337" t="str">
        <f t="shared" ref="O9:O18" si="8">A9</f>
        <v>01720C</v>
      </c>
      <c r="P9" s="339" t="str">
        <f t="shared" ref="P9:P18" si="9">D9</f>
        <v xml:space="preserve">Chief Inspector Utilities Connections  </v>
      </c>
      <c r="Q9" s="344" t="str">
        <f t="shared" ref="Q9:Q18" si="10">G9</f>
        <v>E30</v>
      </c>
      <c r="R9" s="345" cm="1">
        <f t="array" aca="1" ref="R9" ca="1">IF($N9="Y",VLOOKUP($O9,INDIRECT($O$2),R$5,0)*INDIRECT($N$1),VLOOKUP($O9,INDIRECT($O$2),R$5,0))</f>
        <v>81825.183356877038</v>
      </c>
      <c r="S9" s="345" cm="1">
        <f t="array" aca="1" ref="S9" ca="1">IF($N9="Y",VLOOKUP($O9,INDIRECT($O$2),S$5,0)*INDIRECT($N$1),VLOOKUP($O9,INDIRECT($O$2),S$5,0))</f>
        <v>84279.938857583329</v>
      </c>
      <c r="T9" s="345" cm="1">
        <f t="array" aca="1" ref="T9" ca="1">IF($N9="Y",VLOOKUP($O9,INDIRECT($O$2),T$5,0)*INDIRECT($N$1),VLOOKUP($O9,INDIRECT($O$2),T$5,0))</f>
        <v>86808.337023310829</v>
      </c>
      <c r="U9" s="345" cm="1">
        <f t="array" aca="1" ref="U9" ca="1">IF($N9="Y",VLOOKUP($O9,INDIRECT($O$2),U$5,0)*INDIRECT($N$1),VLOOKUP($O9,INDIRECT($O$2),U$5,0))</f>
        <v>89412.587134010158</v>
      </c>
      <c r="W9" s="218" t="str">
        <f t="shared" si="2"/>
        <v>Y</v>
      </c>
      <c r="X9" s="366" t="str">
        <f t="shared" si="3"/>
        <v>01720C</v>
      </c>
      <c r="Y9" s="218" t="str">
        <f t="shared" si="6"/>
        <v xml:space="preserve">Chief Inspector Utilities Connections  </v>
      </c>
      <c r="Z9" s="367" t="str">
        <f t="shared" si="0"/>
        <v>E30</v>
      </c>
      <c r="AA9" s="368">
        <f t="shared" ca="1" si="7"/>
        <v>39.339999999999996</v>
      </c>
      <c r="AB9" s="368">
        <f t="shared" ca="1" si="4"/>
        <v>40.519999999999996</v>
      </c>
      <c r="AC9" s="368">
        <f t="shared" ca="1" si="4"/>
        <v>41.734999999999999</v>
      </c>
      <c r="AD9" s="368">
        <f t="shared" ca="1" si="4"/>
        <v>42.986999999999995</v>
      </c>
    </row>
    <row r="10" spans="1:30">
      <c r="A10" s="34" t="s">
        <v>25</v>
      </c>
      <c r="B10" s="47" t="s">
        <v>12</v>
      </c>
      <c r="C10" s="4">
        <v>408</v>
      </c>
      <c r="D10" s="34" t="s">
        <v>26</v>
      </c>
      <c r="E10" s="47">
        <v>9</v>
      </c>
      <c r="F10" s="47" t="s">
        <v>13</v>
      </c>
      <c r="G10" s="306" t="s">
        <v>14</v>
      </c>
      <c r="H10" s="178">
        <f t="shared" ca="1" si="5"/>
        <v>81825.183356877038</v>
      </c>
      <c r="I10" s="178">
        <f t="shared" ca="1" si="1"/>
        <v>84279.938857583329</v>
      </c>
      <c r="J10" s="178">
        <f t="shared" ca="1" si="1"/>
        <v>86808.337023310829</v>
      </c>
      <c r="K10" s="178">
        <f t="shared" ca="1" si="1"/>
        <v>89412.587134010158</v>
      </c>
      <c r="N10" s="337" t="s">
        <v>611</v>
      </c>
      <c r="O10" s="337" t="str">
        <f t="shared" si="8"/>
        <v>02623C</v>
      </c>
      <c r="P10" s="339" t="str">
        <f t="shared" si="9"/>
        <v>Public Works Equipment Training Supervisor</v>
      </c>
      <c r="Q10" s="344" t="str">
        <f t="shared" si="10"/>
        <v>E30</v>
      </c>
      <c r="R10" s="345" cm="1">
        <f t="array" aca="1" ref="R10" ca="1">IF($N10="Y",VLOOKUP($O10,INDIRECT($O$2),R$5,0)*INDIRECT($N$1),VLOOKUP($O10,INDIRECT($O$2),R$5,0))</f>
        <v>81825.183356877038</v>
      </c>
      <c r="S10" s="345" cm="1">
        <f t="array" aca="1" ref="S10" ca="1">IF($N10="Y",VLOOKUP($O10,INDIRECT($O$2),S$5,0)*INDIRECT($N$1),VLOOKUP($O10,INDIRECT($O$2),S$5,0))</f>
        <v>84279.938857583329</v>
      </c>
      <c r="T10" s="345" cm="1">
        <f t="array" aca="1" ref="T10" ca="1">IF($N10="Y",VLOOKUP($O10,INDIRECT($O$2),T$5,0)*INDIRECT($N$1),VLOOKUP($O10,INDIRECT($O$2),T$5,0))</f>
        <v>86808.337023310829</v>
      </c>
      <c r="U10" s="345" cm="1">
        <f t="array" aca="1" ref="U10" ca="1">IF($N10="Y",VLOOKUP($O10,INDIRECT($O$2),U$5,0)*INDIRECT($N$1),VLOOKUP($O10,INDIRECT($O$2),U$5,0))</f>
        <v>89412.587134010158</v>
      </c>
      <c r="W10" s="218" t="str">
        <f t="shared" si="2"/>
        <v>Y</v>
      </c>
      <c r="X10" s="366" t="str">
        <f t="shared" si="3"/>
        <v>02623C</v>
      </c>
      <c r="Y10" s="218" t="str">
        <f t="shared" si="6"/>
        <v>Public Works Equipment Training Supervisor</v>
      </c>
      <c r="Z10" s="367" t="str">
        <f t="shared" si="0"/>
        <v>E30</v>
      </c>
      <c r="AA10" s="368">
        <f t="shared" ca="1" si="7"/>
        <v>39.339999999999996</v>
      </c>
      <c r="AB10" s="368">
        <f t="shared" ca="1" si="4"/>
        <v>40.519999999999996</v>
      </c>
      <c r="AC10" s="368">
        <f t="shared" ca="1" si="4"/>
        <v>41.734999999999999</v>
      </c>
      <c r="AD10" s="368">
        <f t="shared" ca="1" si="4"/>
        <v>42.986999999999995</v>
      </c>
    </row>
    <row r="11" spans="1:30">
      <c r="A11" s="34" t="s">
        <v>27</v>
      </c>
      <c r="B11" s="47" t="s">
        <v>12</v>
      </c>
      <c r="C11" s="4">
        <v>415</v>
      </c>
      <c r="D11" s="34" t="s">
        <v>28</v>
      </c>
      <c r="E11" s="47">
        <v>9</v>
      </c>
      <c r="F11" s="47" t="s">
        <v>13</v>
      </c>
      <c r="G11" s="306" t="s">
        <v>14</v>
      </c>
      <c r="H11" s="178">
        <f t="shared" ca="1" si="5"/>
        <v>81825.183356877038</v>
      </c>
      <c r="I11" s="178">
        <f t="shared" ca="1" si="1"/>
        <v>84279.938857583329</v>
      </c>
      <c r="J11" s="178">
        <f t="shared" ca="1" si="1"/>
        <v>86808.337023310829</v>
      </c>
      <c r="K11" s="178">
        <f t="shared" ca="1" si="1"/>
        <v>89412.587134010158</v>
      </c>
      <c r="N11" s="337" t="s">
        <v>611</v>
      </c>
      <c r="O11" s="337" t="str">
        <f t="shared" si="8"/>
        <v>08880C</v>
      </c>
      <c r="P11" s="339" t="str">
        <f t="shared" si="9"/>
        <v>Right of Way Specialist</v>
      </c>
      <c r="Q11" s="344" t="str">
        <f t="shared" si="10"/>
        <v>E30</v>
      </c>
      <c r="R11" s="345" cm="1">
        <f t="array" aca="1" ref="R11" ca="1">IF($N11="Y",VLOOKUP($O11,INDIRECT($O$2),R$5,0)*INDIRECT($N$1),VLOOKUP($O11,INDIRECT($O$2),R$5,0))</f>
        <v>81825.183356877038</v>
      </c>
      <c r="S11" s="345" cm="1">
        <f t="array" aca="1" ref="S11" ca="1">IF($N11="Y",VLOOKUP($O11,INDIRECT($O$2),S$5,0)*INDIRECT($N$1),VLOOKUP($O11,INDIRECT($O$2),S$5,0))</f>
        <v>84279.938857583329</v>
      </c>
      <c r="T11" s="345" cm="1">
        <f t="array" aca="1" ref="T11" ca="1">IF($N11="Y",VLOOKUP($O11,INDIRECT($O$2),T$5,0)*INDIRECT($N$1),VLOOKUP($O11,INDIRECT($O$2),T$5,0))</f>
        <v>86808.337023310829</v>
      </c>
      <c r="U11" s="345" cm="1">
        <f t="array" aca="1" ref="U11" ca="1">IF($N11="Y",VLOOKUP($O11,INDIRECT($O$2),U$5,0)*INDIRECT($N$1),VLOOKUP($O11,INDIRECT($O$2),U$5,0))</f>
        <v>89412.587134010158</v>
      </c>
      <c r="W11" s="218" t="str">
        <f t="shared" si="2"/>
        <v>Y</v>
      </c>
      <c r="X11" s="366" t="str">
        <f t="shared" si="3"/>
        <v>08880C</v>
      </c>
      <c r="Y11" s="218" t="str">
        <f t="shared" si="6"/>
        <v>Right of Way Specialist</v>
      </c>
      <c r="Z11" s="367" t="str">
        <f t="shared" si="0"/>
        <v>E30</v>
      </c>
      <c r="AA11" s="368">
        <f t="shared" ca="1" si="7"/>
        <v>39.339999999999996</v>
      </c>
      <c r="AB11" s="368">
        <f t="shared" ca="1" si="4"/>
        <v>40.519999999999996</v>
      </c>
      <c r="AC11" s="368">
        <f t="shared" ca="1" si="4"/>
        <v>41.734999999999999</v>
      </c>
      <c r="AD11" s="368">
        <f t="shared" ca="1" si="4"/>
        <v>42.986999999999995</v>
      </c>
    </row>
    <row r="12" spans="1:30">
      <c r="A12" s="34" t="s">
        <v>29</v>
      </c>
      <c r="B12" s="47" t="s">
        <v>12</v>
      </c>
      <c r="C12" s="4">
        <v>410</v>
      </c>
      <c r="D12" s="34" t="s">
        <v>30</v>
      </c>
      <c r="E12" s="47">
        <v>9</v>
      </c>
      <c r="F12" s="47" t="s">
        <v>13</v>
      </c>
      <c r="G12" s="306" t="s">
        <v>14</v>
      </c>
      <c r="H12" s="178">
        <f t="shared" ca="1" si="5"/>
        <v>81825.183356877038</v>
      </c>
      <c r="I12" s="178">
        <f t="shared" ca="1" si="1"/>
        <v>84279.938857583329</v>
      </c>
      <c r="J12" s="178">
        <f t="shared" ca="1" si="1"/>
        <v>86808.337023310829</v>
      </c>
      <c r="K12" s="178">
        <f t="shared" ca="1" si="1"/>
        <v>89412.587134010158</v>
      </c>
      <c r="N12" s="337" t="s">
        <v>611</v>
      </c>
      <c r="O12" s="337" t="str">
        <f t="shared" si="8"/>
        <v>09980C</v>
      </c>
      <c r="P12" s="339" t="str">
        <f t="shared" si="9"/>
        <v xml:space="preserve">Supervisor Electronics </v>
      </c>
      <c r="Q12" s="344" t="str">
        <f t="shared" si="10"/>
        <v>E30</v>
      </c>
      <c r="R12" s="345" cm="1">
        <f t="array" aca="1" ref="R12" ca="1">IF($N12="Y",VLOOKUP($O12,INDIRECT($O$2),R$5,0)*INDIRECT($N$1),VLOOKUP($O12,INDIRECT($O$2),R$5,0))</f>
        <v>81825.183356877038</v>
      </c>
      <c r="S12" s="345" cm="1">
        <f t="array" aca="1" ref="S12" ca="1">IF($N12="Y",VLOOKUP($O12,INDIRECT($O$2),S$5,0)*INDIRECT($N$1),VLOOKUP($O12,INDIRECT($O$2),S$5,0))</f>
        <v>84279.938857583329</v>
      </c>
      <c r="T12" s="345" cm="1">
        <f t="array" aca="1" ref="T12" ca="1">IF($N12="Y",VLOOKUP($O12,INDIRECT($O$2),T$5,0)*INDIRECT($N$1),VLOOKUP($O12,INDIRECT($O$2),T$5,0))</f>
        <v>86808.337023310829</v>
      </c>
      <c r="U12" s="345" cm="1">
        <f t="array" aca="1" ref="U12" ca="1">IF($N12="Y",VLOOKUP($O12,INDIRECT($O$2),U$5,0)*INDIRECT($N$1),VLOOKUP($O12,INDIRECT($O$2),U$5,0))</f>
        <v>89412.587134010158</v>
      </c>
      <c r="W12" s="218" t="str">
        <f t="shared" si="2"/>
        <v>Y</v>
      </c>
      <c r="X12" s="366" t="str">
        <f t="shared" si="3"/>
        <v>09980C</v>
      </c>
      <c r="Y12" s="218" t="str">
        <f t="shared" si="6"/>
        <v xml:space="preserve">Supervisor Electronics </v>
      </c>
      <c r="Z12" s="367" t="str">
        <f t="shared" si="0"/>
        <v>E30</v>
      </c>
      <c r="AA12" s="368">
        <f t="shared" ca="1" si="7"/>
        <v>39.339999999999996</v>
      </c>
      <c r="AB12" s="368">
        <f t="shared" ca="1" si="4"/>
        <v>40.519999999999996</v>
      </c>
      <c r="AC12" s="368">
        <f t="shared" ca="1" si="4"/>
        <v>41.734999999999999</v>
      </c>
      <c r="AD12" s="368">
        <f t="shared" ca="1" si="4"/>
        <v>42.986999999999995</v>
      </c>
    </row>
    <row r="13" spans="1:30">
      <c r="A13" s="34" t="s">
        <v>31</v>
      </c>
      <c r="B13" s="47" t="s">
        <v>12</v>
      </c>
      <c r="C13" s="4">
        <v>418</v>
      </c>
      <c r="D13" s="34" t="s">
        <v>32</v>
      </c>
      <c r="E13" s="47">
        <v>9</v>
      </c>
      <c r="F13" s="47" t="s">
        <v>13</v>
      </c>
      <c r="G13" s="306" t="s">
        <v>14</v>
      </c>
      <c r="H13" s="178">
        <f t="shared" ca="1" si="5"/>
        <v>81825.183356877038</v>
      </c>
      <c r="I13" s="178">
        <f t="shared" ca="1" si="1"/>
        <v>84279.938857583329</v>
      </c>
      <c r="J13" s="178">
        <f t="shared" ca="1" si="1"/>
        <v>86808.337023310829</v>
      </c>
      <c r="K13" s="178">
        <f t="shared" ca="1" si="1"/>
        <v>89412.587134010158</v>
      </c>
      <c r="N13" s="337" t="s">
        <v>611</v>
      </c>
      <c r="O13" s="337" t="str">
        <f t="shared" si="8"/>
        <v>09981C</v>
      </c>
      <c r="P13" s="339" t="str">
        <f t="shared" si="9"/>
        <v xml:space="preserve">Supervisor Engineering Technician II  </v>
      </c>
      <c r="Q13" s="344" t="str">
        <f t="shared" si="10"/>
        <v>E30</v>
      </c>
      <c r="R13" s="345" cm="1">
        <f t="array" aca="1" ref="R13" ca="1">IF($N13="Y",VLOOKUP($O13,INDIRECT($O$2),R$5,0)*INDIRECT($N$1),VLOOKUP($O13,INDIRECT($O$2),R$5,0))</f>
        <v>81825.183356877038</v>
      </c>
      <c r="S13" s="345" cm="1">
        <f t="array" aca="1" ref="S13" ca="1">IF($N13="Y",VLOOKUP($O13,INDIRECT($O$2),S$5,0)*INDIRECT($N$1),VLOOKUP($O13,INDIRECT($O$2),S$5,0))</f>
        <v>84279.938857583329</v>
      </c>
      <c r="T13" s="345" cm="1">
        <f t="array" aca="1" ref="T13" ca="1">IF($N13="Y",VLOOKUP($O13,INDIRECT($O$2),T$5,0)*INDIRECT($N$1),VLOOKUP($O13,INDIRECT($O$2),T$5,0))</f>
        <v>86808.337023310829</v>
      </c>
      <c r="U13" s="345" cm="1">
        <f t="array" aca="1" ref="U13" ca="1">IF($N13="Y",VLOOKUP($O13,INDIRECT($O$2),U$5,0)*INDIRECT($N$1),VLOOKUP($O13,INDIRECT($O$2),U$5,0))</f>
        <v>89412.587134010158</v>
      </c>
      <c r="W13" s="218" t="str">
        <f t="shared" si="2"/>
        <v>Y</v>
      </c>
      <c r="X13" s="366" t="str">
        <f t="shared" si="3"/>
        <v>09981C</v>
      </c>
      <c r="Y13" s="218" t="str">
        <f t="shared" si="6"/>
        <v xml:space="preserve">Supervisor Engineering Technician II  </v>
      </c>
      <c r="Z13" s="367" t="str">
        <f t="shared" si="0"/>
        <v>E30</v>
      </c>
      <c r="AA13" s="368">
        <f t="shared" ca="1" si="7"/>
        <v>39.339999999999996</v>
      </c>
      <c r="AB13" s="368">
        <f t="shared" ca="1" si="4"/>
        <v>40.519999999999996</v>
      </c>
      <c r="AC13" s="368">
        <f t="shared" ca="1" si="4"/>
        <v>41.734999999999999</v>
      </c>
      <c r="AD13" s="368">
        <f t="shared" ca="1" si="4"/>
        <v>42.986999999999995</v>
      </c>
    </row>
    <row r="14" spans="1:30">
      <c r="A14" s="34" t="s">
        <v>225</v>
      </c>
      <c r="B14" s="47" t="s">
        <v>12</v>
      </c>
      <c r="C14" s="4">
        <v>418</v>
      </c>
      <c r="D14" s="34" t="s">
        <v>33</v>
      </c>
      <c r="E14" s="47">
        <v>9</v>
      </c>
      <c r="F14" s="47" t="s">
        <v>13</v>
      </c>
      <c r="G14" s="306" t="s">
        <v>14</v>
      </c>
      <c r="H14" s="178">
        <f t="shared" ca="1" si="5"/>
        <v>81825.183356877038</v>
      </c>
      <c r="I14" s="178">
        <f t="shared" ca="1" si="1"/>
        <v>84279.938857583329</v>
      </c>
      <c r="J14" s="178">
        <f t="shared" ca="1" si="1"/>
        <v>86808.337023310829</v>
      </c>
      <c r="K14" s="178">
        <f t="shared" ca="1" si="1"/>
        <v>89412.587134010158</v>
      </c>
      <c r="N14" s="337" t="s">
        <v>611</v>
      </c>
      <c r="O14" s="337" t="str">
        <f t="shared" si="8"/>
        <v>09982C</v>
      </c>
      <c r="P14" s="339" t="str">
        <f t="shared" si="9"/>
        <v>Supervisor Engineering Technician II Graphic Analyst</v>
      </c>
      <c r="Q14" s="344" t="str">
        <f t="shared" si="10"/>
        <v>E30</v>
      </c>
      <c r="R14" s="345" cm="1">
        <f t="array" aca="1" ref="R14" ca="1">IF($N14="Y",VLOOKUP($O14,INDIRECT($O$2),R$5,0)*INDIRECT($N$1),VLOOKUP($O14,INDIRECT($O$2),R$5,0))</f>
        <v>81825.183356877038</v>
      </c>
      <c r="S14" s="345" cm="1">
        <f t="array" aca="1" ref="S14" ca="1">IF($N14="Y",VLOOKUP($O14,INDIRECT($O$2),S$5,0)*INDIRECT($N$1),VLOOKUP($O14,INDIRECT($O$2),S$5,0))</f>
        <v>84279.938857583329</v>
      </c>
      <c r="T14" s="345" cm="1">
        <f t="array" aca="1" ref="T14" ca="1">IF($N14="Y",VLOOKUP($O14,INDIRECT($O$2),T$5,0)*INDIRECT($N$1),VLOOKUP($O14,INDIRECT($O$2),T$5,0))</f>
        <v>86808.337023310829</v>
      </c>
      <c r="U14" s="345" cm="1">
        <f t="array" aca="1" ref="U14" ca="1">IF($N14="Y",VLOOKUP($O14,INDIRECT($O$2),U$5,0)*INDIRECT($N$1),VLOOKUP($O14,INDIRECT($O$2),U$5,0))</f>
        <v>89412.587134010158</v>
      </c>
      <c r="W14" s="218" t="str">
        <f t="shared" si="2"/>
        <v>Y</v>
      </c>
      <c r="X14" s="366" t="str">
        <f t="shared" si="3"/>
        <v>09982C</v>
      </c>
      <c r="Y14" s="218" t="str">
        <f t="shared" si="6"/>
        <v>Supervisor Engineering Technician II Graphic Analyst</v>
      </c>
      <c r="Z14" s="367" t="str">
        <f t="shared" si="0"/>
        <v>E30</v>
      </c>
      <c r="AA14" s="368">
        <f t="shared" ca="1" si="7"/>
        <v>39.339999999999996</v>
      </c>
      <c r="AB14" s="368">
        <f t="shared" ca="1" si="4"/>
        <v>40.519999999999996</v>
      </c>
      <c r="AC14" s="368">
        <f t="shared" ca="1" si="4"/>
        <v>41.734999999999999</v>
      </c>
      <c r="AD14" s="368">
        <f t="shared" ca="1" si="4"/>
        <v>42.986999999999995</v>
      </c>
    </row>
    <row r="15" spans="1:30">
      <c r="A15" s="34" t="s">
        <v>34</v>
      </c>
      <c r="B15" s="47" t="s">
        <v>12</v>
      </c>
      <c r="C15" s="4">
        <v>428</v>
      </c>
      <c r="D15" s="34" t="s">
        <v>35</v>
      </c>
      <c r="E15" s="47">
        <v>9</v>
      </c>
      <c r="F15" s="47" t="s">
        <v>13</v>
      </c>
      <c r="G15" s="306" t="s">
        <v>14</v>
      </c>
      <c r="H15" s="178">
        <f t="shared" ca="1" si="5"/>
        <v>81825.183356877038</v>
      </c>
      <c r="I15" s="178">
        <f t="shared" ca="1" si="1"/>
        <v>84279.938857583329</v>
      </c>
      <c r="J15" s="178">
        <f t="shared" ca="1" si="1"/>
        <v>86808.337023310829</v>
      </c>
      <c r="K15" s="178">
        <f t="shared" ca="1" si="1"/>
        <v>89412.587134010158</v>
      </c>
      <c r="N15" s="337" t="s">
        <v>611</v>
      </c>
      <c r="O15" s="337" t="str">
        <f t="shared" si="8"/>
        <v>10005C</v>
      </c>
      <c r="P15" s="339" t="str">
        <f t="shared" si="9"/>
        <v xml:space="preserve">Supervisor Event Services  </v>
      </c>
      <c r="Q15" s="344" t="str">
        <f t="shared" si="10"/>
        <v>E30</v>
      </c>
      <c r="R15" s="345" cm="1">
        <f t="array" aca="1" ref="R15" ca="1">IF($N15="Y",VLOOKUP($O15,INDIRECT($O$2),R$5,0)*INDIRECT($N$1),VLOOKUP($O15,INDIRECT($O$2),R$5,0))</f>
        <v>81825.183356877038</v>
      </c>
      <c r="S15" s="345" cm="1">
        <f t="array" aca="1" ref="S15" ca="1">IF($N15="Y",VLOOKUP($O15,INDIRECT($O$2),S$5,0)*INDIRECT($N$1),VLOOKUP($O15,INDIRECT($O$2),S$5,0))</f>
        <v>84279.938857583329</v>
      </c>
      <c r="T15" s="345" cm="1">
        <f t="array" aca="1" ref="T15" ca="1">IF($N15="Y",VLOOKUP($O15,INDIRECT($O$2),T$5,0)*INDIRECT($N$1),VLOOKUP($O15,INDIRECT($O$2),T$5,0))</f>
        <v>86808.337023310829</v>
      </c>
      <c r="U15" s="345" cm="1">
        <f t="array" aca="1" ref="U15" ca="1">IF($N15="Y",VLOOKUP($O15,INDIRECT($O$2),U$5,0)*INDIRECT($N$1),VLOOKUP($O15,INDIRECT($O$2),U$5,0))</f>
        <v>89412.587134010158</v>
      </c>
      <c r="W15" s="218" t="str">
        <f t="shared" si="2"/>
        <v>Y</v>
      </c>
      <c r="X15" s="366" t="str">
        <f t="shared" si="3"/>
        <v>10005C</v>
      </c>
      <c r="Y15" s="218" t="str">
        <f t="shared" si="6"/>
        <v xml:space="preserve">Supervisor Event Services  </v>
      </c>
      <c r="Z15" s="367" t="str">
        <f t="shared" si="0"/>
        <v>E30</v>
      </c>
      <c r="AA15" s="368">
        <f t="shared" ca="1" si="7"/>
        <v>39.339999999999996</v>
      </c>
      <c r="AB15" s="368">
        <f t="shared" ca="1" si="4"/>
        <v>40.519999999999996</v>
      </c>
      <c r="AC15" s="368">
        <f t="shared" ca="1" si="4"/>
        <v>41.734999999999999</v>
      </c>
      <c r="AD15" s="368">
        <f t="shared" ca="1" si="4"/>
        <v>42.986999999999995</v>
      </c>
    </row>
    <row r="16" spans="1:30">
      <c r="A16" s="34" t="s">
        <v>36</v>
      </c>
      <c r="B16" s="47" t="s">
        <v>12</v>
      </c>
      <c r="C16" s="4">
        <v>423</v>
      </c>
      <c r="D16" s="34" t="s">
        <v>37</v>
      </c>
      <c r="E16" s="47">
        <v>9</v>
      </c>
      <c r="F16" s="47" t="s">
        <v>13</v>
      </c>
      <c r="G16" s="306" t="s">
        <v>14</v>
      </c>
      <c r="H16" s="178">
        <f t="shared" ca="1" si="5"/>
        <v>81825.183356877038</v>
      </c>
      <c r="I16" s="178">
        <f t="shared" ca="1" si="1"/>
        <v>84279.938857583329</v>
      </c>
      <c r="J16" s="178">
        <f t="shared" ca="1" si="1"/>
        <v>86808.337023310829</v>
      </c>
      <c r="K16" s="178">
        <f t="shared" ca="1" si="1"/>
        <v>89412.587134010158</v>
      </c>
      <c r="N16" s="337" t="s">
        <v>611</v>
      </c>
      <c r="O16" s="337" t="str">
        <f t="shared" si="8"/>
        <v>10007C</v>
      </c>
      <c r="P16" s="339" t="str">
        <f t="shared" si="9"/>
        <v xml:space="preserve">Supervisor Facilities Services  </v>
      </c>
      <c r="Q16" s="344" t="str">
        <f t="shared" si="10"/>
        <v>E30</v>
      </c>
      <c r="R16" s="345" cm="1">
        <f t="array" aca="1" ref="R16" ca="1">IF($N16="Y",VLOOKUP($O16,INDIRECT($O$2),R$5,0)*INDIRECT($N$1),VLOOKUP($O16,INDIRECT($O$2),R$5,0))</f>
        <v>81825.183356877038</v>
      </c>
      <c r="S16" s="345" cm="1">
        <f t="array" aca="1" ref="S16" ca="1">IF($N16="Y",VLOOKUP($O16,INDIRECT($O$2),S$5,0)*INDIRECT($N$1),VLOOKUP($O16,INDIRECT($O$2),S$5,0))</f>
        <v>84279.938857583329</v>
      </c>
      <c r="T16" s="345" cm="1">
        <f t="array" aca="1" ref="T16" ca="1">IF($N16="Y",VLOOKUP($O16,INDIRECT($O$2),T$5,0)*INDIRECT($N$1),VLOOKUP($O16,INDIRECT($O$2),T$5,0))</f>
        <v>86808.337023310829</v>
      </c>
      <c r="U16" s="345" cm="1">
        <f t="array" aca="1" ref="U16" ca="1">IF($N16="Y",VLOOKUP($O16,INDIRECT($O$2),U$5,0)*INDIRECT($N$1),VLOOKUP($O16,INDIRECT($O$2),U$5,0))</f>
        <v>89412.587134010158</v>
      </c>
      <c r="W16" s="218" t="str">
        <f t="shared" si="2"/>
        <v>Y</v>
      </c>
      <c r="X16" s="366" t="str">
        <f t="shared" si="3"/>
        <v>10007C</v>
      </c>
      <c r="Y16" s="218" t="str">
        <f t="shared" si="6"/>
        <v xml:space="preserve">Supervisor Facilities Services  </v>
      </c>
      <c r="Z16" s="367" t="str">
        <f t="shared" si="0"/>
        <v>E30</v>
      </c>
      <c r="AA16" s="368">
        <f t="shared" ca="1" si="7"/>
        <v>39.339999999999996</v>
      </c>
      <c r="AB16" s="368">
        <f t="shared" ca="1" si="4"/>
        <v>40.519999999999996</v>
      </c>
      <c r="AC16" s="368">
        <f t="shared" ca="1" si="4"/>
        <v>41.734999999999999</v>
      </c>
      <c r="AD16" s="368">
        <f t="shared" ca="1" si="4"/>
        <v>42.986999999999995</v>
      </c>
    </row>
    <row r="17" spans="1:30">
      <c r="A17" s="34" t="s">
        <v>38</v>
      </c>
      <c r="B17" s="47" t="s">
        <v>12</v>
      </c>
      <c r="C17" s="4">
        <v>410</v>
      </c>
      <c r="D17" s="34" t="s">
        <v>39</v>
      </c>
      <c r="E17" s="47">
        <v>9</v>
      </c>
      <c r="F17" s="47" t="s">
        <v>13</v>
      </c>
      <c r="G17" s="306" t="s">
        <v>14</v>
      </c>
      <c r="H17" s="178">
        <f t="shared" ca="1" si="5"/>
        <v>81825.183356877038</v>
      </c>
      <c r="I17" s="178">
        <f t="shared" ca="1" si="1"/>
        <v>84279.938857583329</v>
      </c>
      <c r="J17" s="178">
        <f t="shared" ca="1" si="1"/>
        <v>86808.337023310829</v>
      </c>
      <c r="K17" s="178">
        <f t="shared" ca="1" si="1"/>
        <v>89412.587134010158</v>
      </c>
      <c r="N17" s="337" t="s">
        <v>611</v>
      </c>
      <c r="O17" s="337" t="str">
        <f t="shared" si="8"/>
        <v>10282C</v>
      </c>
      <c r="P17" s="339" t="str">
        <f t="shared" si="9"/>
        <v xml:space="preserve">Supervisor Sidewalk Inspections  </v>
      </c>
      <c r="Q17" s="344" t="str">
        <f t="shared" si="10"/>
        <v>E30</v>
      </c>
      <c r="R17" s="345" cm="1">
        <f t="array" aca="1" ref="R17" ca="1">IF($N17="Y",VLOOKUP($O17,INDIRECT($O$2),R$5,0)*INDIRECT($N$1),VLOOKUP($O17,INDIRECT($O$2),R$5,0))</f>
        <v>81825.183356877038</v>
      </c>
      <c r="S17" s="345" cm="1">
        <f t="array" aca="1" ref="S17" ca="1">IF($N17="Y",VLOOKUP($O17,INDIRECT($O$2),S$5,0)*INDIRECT($N$1),VLOOKUP($O17,INDIRECT($O$2),S$5,0))</f>
        <v>84279.938857583329</v>
      </c>
      <c r="T17" s="345" cm="1">
        <f t="array" aca="1" ref="T17" ca="1">IF($N17="Y",VLOOKUP($O17,INDIRECT($O$2),T$5,0)*INDIRECT($N$1),VLOOKUP($O17,INDIRECT($O$2),T$5,0))</f>
        <v>86808.337023310829</v>
      </c>
      <c r="U17" s="345" cm="1">
        <f t="array" aca="1" ref="U17" ca="1">IF($N17="Y",VLOOKUP($O17,INDIRECT($O$2),U$5,0)*INDIRECT($N$1),VLOOKUP($O17,INDIRECT($O$2),U$5,0))</f>
        <v>89412.587134010158</v>
      </c>
      <c r="W17" s="218" t="str">
        <f t="shared" si="2"/>
        <v>Y</v>
      </c>
      <c r="X17" s="366" t="str">
        <f t="shared" si="3"/>
        <v>10282C</v>
      </c>
      <c r="Y17" s="218" t="str">
        <f t="shared" si="6"/>
        <v xml:space="preserve">Supervisor Sidewalk Inspections  </v>
      </c>
      <c r="Z17" s="367" t="str">
        <f t="shared" si="0"/>
        <v>E30</v>
      </c>
      <c r="AA17" s="368">
        <f t="shared" ca="1" si="7"/>
        <v>39.339999999999996</v>
      </c>
      <c r="AB17" s="368">
        <f t="shared" ca="1" si="4"/>
        <v>40.519999999999996</v>
      </c>
      <c r="AC17" s="368">
        <f t="shared" ca="1" si="4"/>
        <v>41.734999999999999</v>
      </c>
      <c r="AD17" s="368">
        <f t="shared" ca="1" si="4"/>
        <v>42.986999999999995</v>
      </c>
    </row>
    <row r="18" spans="1:30">
      <c r="A18" s="34" t="s">
        <v>40</v>
      </c>
      <c r="B18" s="47" t="s">
        <v>12</v>
      </c>
      <c r="C18" s="4">
        <v>410</v>
      </c>
      <c r="D18" s="34" t="s">
        <v>41</v>
      </c>
      <c r="E18" s="47">
        <v>9</v>
      </c>
      <c r="F18" s="47" t="s">
        <v>13</v>
      </c>
      <c r="G18" s="306" t="s">
        <v>14</v>
      </c>
      <c r="H18" s="178">
        <f t="shared" ca="1" si="5"/>
        <v>81825.183356877038</v>
      </c>
      <c r="I18" s="178">
        <f t="shared" ca="1" si="1"/>
        <v>84279.938857583329</v>
      </c>
      <c r="J18" s="178">
        <f t="shared" ca="1" si="1"/>
        <v>86808.337023310829</v>
      </c>
      <c r="K18" s="178">
        <f t="shared" ca="1" si="1"/>
        <v>89412.587134010158</v>
      </c>
      <c r="N18" s="337" t="s">
        <v>611</v>
      </c>
      <c r="O18" s="337" t="str">
        <f t="shared" si="8"/>
        <v>10359C</v>
      </c>
      <c r="P18" s="339" t="str">
        <f t="shared" si="9"/>
        <v>Supervisor Water Permits and Connections</v>
      </c>
      <c r="Q18" s="344" t="str">
        <f t="shared" si="10"/>
        <v>E30</v>
      </c>
      <c r="R18" s="345" cm="1">
        <f t="array" aca="1" ref="R18" ca="1">IF($N18="Y",VLOOKUP($O18,INDIRECT($O$2),R$5,0)*INDIRECT($N$1),VLOOKUP($O18,INDIRECT($O$2),R$5,0))</f>
        <v>81825.183356877038</v>
      </c>
      <c r="S18" s="345" cm="1">
        <f t="array" aca="1" ref="S18" ca="1">IF($N18="Y",VLOOKUP($O18,INDIRECT($O$2),S$5,0)*INDIRECT($N$1),VLOOKUP($O18,INDIRECT($O$2),S$5,0))</f>
        <v>84279.938857583329</v>
      </c>
      <c r="T18" s="345" cm="1">
        <f t="array" aca="1" ref="T18" ca="1">IF($N18="Y",VLOOKUP($O18,INDIRECT($O$2),T$5,0)*INDIRECT($N$1),VLOOKUP($O18,INDIRECT($O$2),T$5,0))</f>
        <v>86808.337023310829</v>
      </c>
      <c r="U18" s="345" cm="1">
        <f t="array" aca="1" ref="U18" ca="1">IF($N18="Y",VLOOKUP($O18,INDIRECT($O$2),U$5,0)*INDIRECT($N$1),VLOOKUP($O18,INDIRECT($O$2),U$5,0))</f>
        <v>89412.587134010158</v>
      </c>
      <c r="W18" s="218" t="str">
        <f t="shared" si="2"/>
        <v>Y</v>
      </c>
      <c r="X18" s="366" t="str">
        <f t="shared" si="3"/>
        <v>10359C</v>
      </c>
      <c r="Y18" s="218" t="str">
        <f t="shared" si="6"/>
        <v>Supervisor Water Permits and Connections</v>
      </c>
      <c r="Z18" s="367" t="str">
        <f t="shared" si="0"/>
        <v>E30</v>
      </c>
      <c r="AA18" s="368">
        <f t="shared" ca="1" si="7"/>
        <v>39.339999999999996</v>
      </c>
      <c r="AB18" s="368">
        <f t="shared" ca="1" si="4"/>
        <v>40.519999999999996</v>
      </c>
      <c r="AC18" s="368">
        <f t="shared" ca="1" si="4"/>
        <v>41.734999999999999</v>
      </c>
      <c r="AD18" s="368">
        <f t="shared" ca="1" si="4"/>
        <v>42.986999999999995</v>
      </c>
    </row>
    <row r="19" spans="1:30" s="19" customFormat="1">
      <c r="A19" s="34"/>
      <c r="B19" s="4"/>
      <c r="C19" s="4"/>
      <c r="D19" s="34"/>
      <c r="E19" s="4"/>
      <c r="F19" s="15"/>
      <c r="G19" s="16"/>
      <c r="H19" s="17"/>
      <c r="I19" s="17"/>
      <c r="J19" s="17"/>
      <c r="L19"/>
      <c r="M19"/>
      <c r="N19" s="337"/>
      <c r="O19" s="337"/>
      <c r="P19" s="339"/>
      <c r="Q19" s="344"/>
      <c r="R19" s="339"/>
      <c r="S19" s="346"/>
      <c r="T19" s="346"/>
      <c r="U19" s="346"/>
      <c r="W19" s="218"/>
      <c r="X19" s="366"/>
      <c r="Y19" s="218"/>
      <c r="Z19" s="367"/>
      <c r="AA19" s="368"/>
      <c r="AB19" s="368"/>
      <c r="AC19" s="368"/>
      <c r="AD19" s="368"/>
    </row>
    <row r="20" spans="1:30" s="19" customFormat="1">
      <c r="A20" s="281"/>
      <c r="B20" s="281"/>
      <c r="C20" s="281"/>
      <c r="D20" s="281"/>
      <c r="H20" s="17"/>
      <c r="I20" s="17"/>
      <c r="J20" s="17"/>
      <c r="K20" s="18"/>
      <c r="L20"/>
      <c r="M20"/>
      <c r="N20" s="347"/>
      <c r="O20" s="347"/>
      <c r="P20" s="346"/>
      <c r="Q20" s="346"/>
      <c r="R20" s="346"/>
      <c r="S20" s="346"/>
      <c r="T20" s="346"/>
      <c r="U20" s="346"/>
      <c r="W20" s="218"/>
      <c r="X20" s="218"/>
      <c r="Y20" s="218"/>
      <c r="Z20" s="218"/>
      <c r="AA20" s="264"/>
      <c r="AB20" s="264"/>
      <c r="AC20" s="264"/>
      <c r="AD20" s="264"/>
    </row>
    <row r="21" spans="1:30" s="19" customFormat="1" ht="26.25" thickBot="1">
      <c r="A21" s="280" t="s">
        <v>2</v>
      </c>
      <c r="B21" s="280" t="s">
        <v>3</v>
      </c>
      <c r="C21" s="280" t="s">
        <v>519</v>
      </c>
      <c r="D21" s="24" t="s">
        <v>625</v>
      </c>
      <c r="E21" s="280" t="s">
        <v>617</v>
      </c>
      <c r="F21" s="280" t="s">
        <v>6</v>
      </c>
      <c r="G21" s="280" t="s">
        <v>7</v>
      </c>
      <c r="H21" s="26" t="s">
        <v>8</v>
      </c>
      <c r="I21" s="26" t="s">
        <v>9</v>
      </c>
      <c r="J21" s="26" t="s">
        <v>10</v>
      </c>
      <c r="K21" s="27" t="s">
        <v>11</v>
      </c>
      <c r="L21"/>
      <c r="M21"/>
      <c r="N21" s="340" t="s">
        <v>610</v>
      </c>
      <c r="O21" s="340" t="s">
        <v>2</v>
      </c>
      <c r="P21" s="341" t="s">
        <v>612</v>
      </c>
      <c r="Q21" s="341" t="s">
        <v>606</v>
      </c>
      <c r="R21" s="342" t="s">
        <v>8</v>
      </c>
      <c r="S21" s="342" t="s">
        <v>9</v>
      </c>
      <c r="T21" s="342" t="s">
        <v>10</v>
      </c>
      <c r="U21" s="340" t="s">
        <v>11</v>
      </c>
      <c r="W21" s="358" t="str">
        <f>N21</f>
        <v>Update</v>
      </c>
      <c r="X21" s="359" t="str">
        <f>A21</f>
        <v>Job Code</v>
      </c>
      <c r="Y21" s="358" t="s">
        <v>612</v>
      </c>
      <c r="Z21" s="360" t="str">
        <f t="shared" ref="Z21:Z47" si="11">G21</f>
        <v>Salary Grade</v>
      </c>
      <c r="AA21" s="361" t="str">
        <f>R21</f>
        <v>Step 1</v>
      </c>
      <c r="AB21" s="361" t="str">
        <f>S21</f>
        <v>Step 2</v>
      </c>
      <c r="AC21" s="361" t="str">
        <f>T21</f>
        <v>Step 3</v>
      </c>
      <c r="AD21" s="361" t="str">
        <f>U21</f>
        <v>Step 4</v>
      </c>
    </row>
    <row r="22" spans="1:30" s="19" customFormat="1">
      <c r="A22" s="3" t="s">
        <v>44</v>
      </c>
      <c r="B22" s="47" t="s">
        <v>12</v>
      </c>
      <c r="C22" s="4">
        <v>453</v>
      </c>
      <c r="D22" s="35" t="s">
        <v>45</v>
      </c>
      <c r="E22" s="47">
        <v>10</v>
      </c>
      <c r="F22" s="47" t="s">
        <v>13</v>
      </c>
      <c r="G22" s="306" t="s">
        <v>43</v>
      </c>
      <c r="H22" s="178">
        <f t="shared" ref="H22:K40" ca="1" si="12">R22</f>
        <v>88665.382641095523</v>
      </c>
      <c r="I22" s="178">
        <f t="shared" ca="1" si="12"/>
        <v>91325.344120328402</v>
      </c>
      <c r="J22" s="178">
        <f t="shared" ca="1" si="12"/>
        <v>94065.104443938268</v>
      </c>
      <c r="K22" s="178">
        <f t="shared" ca="1" si="12"/>
        <v>96887.057577256404</v>
      </c>
      <c r="L22"/>
      <c r="M22"/>
      <c r="N22" s="343" t="s">
        <v>611</v>
      </c>
      <c r="O22" s="337" t="str">
        <f>A22</f>
        <v>00410C</v>
      </c>
      <c r="P22" s="339" t="str">
        <f>D22</f>
        <v xml:space="preserve">Administrative Enforcement Supervisor </v>
      </c>
      <c r="Q22" s="344" t="str">
        <f>G22</f>
        <v>E40</v>
      </c>
      <c r="R22" s="345" cm="1">
        <f t="array" aca="1" ref="R22" ca="1">IF($N22="Y",VLOOKUP($O22,INDIRECT($O$2),R$5,0)*INDIRECT($N$1),VLOOKUP($O22,INDIRECT($O$2),R$5,0))</f>
        <v>88665.382641095523</v>
      </c>
      <c r="S22" s="345" cm="1">
        <f t="array" aca="1" ref="S22" ca="1">IF($N22="Y",VLOOKUP($O22,INDIRECT($O$2),S$5,0)*INDIRECT($N$1),VLOOKUP($O22,INDIRECT($O$2),S$5,0))</f>
        <v>91325.344120328402</v>
      </c>
      <c r="T22" s="345" cm="1">
        <f t="array" aca="1" ref="T22" ca="1">IF($N22="Y",VLOOKUP($O22,INDIRECT($O$2),T$5,0)*INDIRECT($N$1),VLOOKUP($O22,INDIRECT($O$2),T$5,0))</f>
        <v>94065.104443938268</v>
      </c>
      <c r="U22" s="345" cm="1">
        <f t="array" aca="1" ref="U22" ca="1">IF($N22="Y",VLOOKUP($O22,INDIRECT($O$2),U$5,0)*INDIRECT($N$1),VLOOKUP($O22,INDIRECT($O$2),U$5,0))</f>
        <v>96887.057577256404</v>
      </c>
      <c r="W22" s="218" t="str">
        <f t="shared" ref="W22:W34" si="13">N22</f>
        <v>Y</v>
      </c>
      <c r="X22" s="366" t="str">
        <f t="shared" ref="X22:X34" si="14">A22</f>
        <v>00410C</v>
      </c>
      <c r="Y22" s="218" t="str">
        <f>D22</f>
        <v xml:space="preserve">Administrative Enforcement Supervisor </v>
      </c>
      <c r="Z22" s="367" t="str">
        <f t="shared" si="11"/>
        <v>E40</v>
      </c>
      <c r="AA22" s="368">
        <f ca="1">ROUNDUP(R22/2080,3)</f>
        <v>42.628</v>
      </c>
      <c r="AB22" s="368">
        <f t="shared" ref="AB22:AB34" ca="1" si="15">ROUNDUP(S22/2080,3)</f>
        <v>43.906999999999996</v>
      </c>
      <c r="AC22" s="368">
        <f t="shared" ref="AC22:AC34" ca="1" si="16">ROUNDUP(T22/2080,3)</f>
        <v>45.223999999999997</v>
      </c>
      <c r="AD22" s="368">
        <f t="shared" ref="AD22:AD34" ca="1" si="17">ROUNDUP(U22/2080,3)</f>
        <v>46.580999999999996</v>
      </c>
    </row>
    <row r="23" spans="1:30" s="19" customFormat="1">
      <c r="A23" s="3" t="s">
        <v>596</v>
      </c>
      <c r="B23" s="47" t="s">
        <v>655</v>
      </c>
      <c r="C23" s="2">
        <v>453</v>
      </c>
      <c r="D23" s="35" t="s">
        <v>595</v>
      </c>
      <c r="E23" s="47">
        <v>10</v>
      </c>
      <c r="F23" s="47" t="s">
        <v>13</v>
      </c>
      <c r="G23" s="306" t="s">
        <v>43</v>
      </c>
      <c r="H23" s="178">
        <f>R23</f>
        <v>88665.382641095523</v>
      </c>
      <c r="I23" s="178">
        <f>S23</f>
        <v>91325.344120328402</v>
      </c>
      <c r="J23" s="178">
        <f>T23</f>
        <v>94065.104443938268</v>
      </c>
      <c r="K23" s="178">
        <f>U23</f>
        <v>96887.057577256404</v>
      </c>
      <c r="L23"/>
      <c r="M23"/>
      <c r="N23" s="343" t="s">
        <v>611</v>
      </c>
      <c r="O23" s="337" t="str">
        <f>A23</f>
        <v>59406C</v>
      </c>
      <c r="P23" s="339" t="str">
        <f>D23</f>
        <v>Animal Shelter Supervisor</v>
      </c>
      <c r="Q23" s="344" t="str">
        <f>G23</f>
        <v>E40</v>
      </c>
      <c r="R23" s="330">
        <v>88665.382641095523</v>
      </c>
      <c r="S23" s="330">
        <v>91325.344120328402</v>
      </c>
      <c r="T23" s="330">
        <v>94065.104443938268</v>
      </c>
      <c r="U23" s="330">
        <v>96887.057577256404</v>
      </c>
      <c r="W23" s="218" t="str">
        <f t="shared" si="13"/>
        <v>Y</v>
      </c>
      <c r="X23" s="366" t="str">
        <f t="shared" si="14"/>
        <v>59406C</v>
      </c>
      <c r="Y23" s="218" t="str">
        <f t="shared" ref="Y23:Y34" si="18">D23</f>
        <v>Animal Shelter Supervisor</v>
      </c>
      <c r="Z23" s="367" t="str">
        <f t="shared" si="11"/>
        <v>E40</v>
      </c>
      <c r="AA23" s="368">
        <f t="shared" ref="AA23:AA34" si="19">ROUNDUP(R23/2080,3)</f>
        <v>42.628</v>
      </c>
      <c r="AB23" s="368">
        <f t="shared" si="15"/>
        <v>43.906999999999996</v>
      </c>
      <c r="AC23" s="368">
        <f t="shared" si="16"/>
        <v>45.223999999999997</v>
      </c>
      <c r="AD23" s="368">
        <f t="shared" si="17"/>
        <v>46.580999999999996</v>
      </c>
    </row>
    <row r="24" spans="1:30" s="19" customFormat="1">
      <c r="A24" s="3" t="s">
        <v>46</v>
      </c>
      <c r="B24" s="47" t="s">
        <v>12</v>
      </c>
      <c r="C24" s="4">
        <v>480</v>
      </c>
      <c r="D24" s="35" t="s">
        <v>47</v>
      </c>
      <c r="E24" s="47">
        <v>10</v>
      </c>
      <c r="F24" s="47" t="s">
        <v>13</v>
      </c>
      <c r="G24" s="306" t="s">
        <v>43</v>
      </c>
      <c r="H24" s="178">
        <f t="shared" ca="1" si="12"/>
        <v>88665.382641095523</v>
      </c>
      <c r="I24" s="178">
        <f t="shared" ca="1" si="12"/>
        <v>91325.344120328402</v>
      </c>
      <c r="J24" s="178">
        <f t="shared" ca="1" si="12"/>
        <v>94065.104443938268</v>
      </c>
      <c r="K24" s="178">
        <f t="shared" ca="1" si="12"/>
        <v>96887.057577256404</v>
      </c>
      <c r="L24"/>
      <c r="M24"/>
      <c r="N24" s="337" t="s">
        <v>611</v>
      </c>
      <c r="O24" s="337" t="str">
        <f>A24</f>
        <v>00845C</v>
      </c>
      <c r="P24" s="339" t="str">
        <f>D24</f>
        <v>Assistant Manager Parking Systems</v>
      </c>
      <c r="Q24" s="344" t="str">
        <f>G24</f>
        <v>E40</v>
      </c>
      <c r="R24" s="345" cm="1">
        <f t="array" aca="1" ref="R24" ca="1">IF($N24="Y",VLOOKUP($O24,INDIRECT($O$2),R$5,0)*INDIRECT($N$1),VLOOKUP($O24,INDIRECT($O$2),R$5,0))</f>
        <v>88665.382641095523</v>
      </c>
      <c r="S24" s="345" cm="1">
        <f t="array" aca="1" ref="S24" ca="1">IF($N24="Y",VLOOKUP($O24,INDIRECT($O$2),S$5,0)*INDIRECT($N$1),VLOOKUP($O24,INDIRECT($O$2),S$5,0))</f>
        <v>91325.344120328402</v>
      </c>
      <c r="T24" s="345" cm="1">
        <f t="array" aca="1" ref="T24" ca="1">IF($N24="Y",VLOOKUP($O24,INDIRECT($O$2),T$5,0)*INDIRECT($N$1),VLOOKUP($O24,INDIRECT($O$2),T$5,0))</f>
        <v>94065.104443938268</v>
      </c>
      <c r="U24" s="345" cm="1">
        <f t="array" aca="1" ref="U24" ca="1">IF($N24="Y",VLOOKUP($O24,INDIRECT($O$2),U$5,0)*INDIRECT($N$1),VLOOKUP($O24,INDIRECT($O$2),U$5,0))</f>
        <v>96887.057577256404</v>
      </c>
      <c r="W24" s="218" t="str">
        <f t="shared" si="13"/>
        <v>Y</v>
      </c>
      <c r="X24" s="366" t="str">
        <f t="shared" si="14"/>
        <v>00845C</v>
      </c>
      <c r="Y24" s="218" t="str">
        <f t="shared" si="18"/>
        <v>Assistant Manager Parking Systems</v>
      </c>
      <c r="Z24" s="367" t="str">
        <f t="shared" si="11"/>
        <v>E40</v>
      </c>
      <c r="AA24" s="368">
        <f t="shared" ca="1" si="19"/>
        <v>42.628</v>
      </c>
      <c r="AB24" s="368">
        <f t="shared" ca="1" si="15"/>
        <v>43.906999999999996</v>
      </c>
      <c r="AC24" s="368">
        <f t="shared" ca="1" si="16"/>
        <v>45.223999999999997</v>
      </c>
      <c r="AD24" s="368">
        <f t="shared" ca="1" si="17"/>
        <v>46.580999999999996</v>
      </c>
    </row>
    <row r="25" spans="1:30" s="19" customFormat="1">
      <c r="A25" s="3" t="s">
        <v>700</v>
      </c>
      <c r="B25" s="47" t="s">
        <v>12</v>
      </c>
      <c r="C25" s="4">
        <v>483</v>
      </c>
      <c r="D25" s="35" t="s">
        <v>701</v>
      </c>
      <c r="E25" s="47">
        <v>10</v>
      </c>
      <c r="F25" s="47" t="s">
        <v>13</v>
      </c>
      <c r="G25" s="306" t="s">
        <v>43</v>
      </c>
      <c r="H25" s="178">
        <f>R25</f>
        <v>88665</v>
      </c>
      <c r="I25" s="178">
        <f>S25</f>
        <v>91325</v>
      </c>
      <c r="J25" s="178">
        <f>T25</f>
        <v>94065</v>
      </c>
      <c r="K25" s="178">
        <f>U25</f>
        <v>96887</v>
      </c>
      <c r="L25"/>
      <c r="M25"/>
      <c r="N25" s="337" t="s">
        <v>611</v>
      </c>
      <c r="O25" s="337" t="str">
        <f>A25</f>
        <v>53043C</v>
      </c>
      <c r="P25" s="339" t="str">
        <f>D25</f>
        <v>Code Compliance &amp; Traffic Control Manager</v>
      </c>
      <c r="Q25" s="344" t="str">
        <f>G25</f>
        <v>E40</v>
      </c>
      <c r="R25" s="390">
        <v>88665</v>
      </c>
      <c r="S25" s="390">
        <v>91325</v>
      </c>
      <c r="T25" s="390">
        <v>94065</v>
      </c>
      <c r="U25" s="390">
        <v>96887</v>
      </c>
      <c r="W25" s="218" t="s">
        <v>611</v>
      </c>
      <c r="X25" s="366" t="str">
        <f t="shared" si="14"/>
        <v>53043C</v>
      </c>
      <c r="Y25" s="218" t="str">
        <f t="shared" si="18"/>
        <v>Code Compliance &amp; Traffic Control Manager</v>
      </c>
      <c r="Z25" s="367" t="str">
        <f t="shared" si="11"/>
        <v>E40</v>
      </c>
      <c r="AA25" s="368">
        <f>ROUNDUP(R25/2080,3)</f>
        <v>42.628</v>
      </c>
      <c r="AB25" s="368">
        <f>ROUNDUP(S25/2080,3)</f>
        <v>43.906999999999996</v>
      </c>
      <c r="AC25" s="368">
        <f>ROUNDUP(T25/2080,3)</f>
        <v>45.223999999999997</v>
      </c>
      <c r="AD25" s="368">
        <f>ROUNDUP(U25/2080,3)</f>
        <v>46.580999999999996</v>
      </c>
    </row>
    <row r="26" spans="1:30" s="19" customFormat="1">
      <c r="A26" s="34" t="s">
        <v>48</v>
      </c>
      <c r="B26" s="47" t="s">
        <v>12</v>
      </c>
      <c r="C26" s="4">
        <v>465</v>
      </c>
      <c r="D26" s="34" t="s">
        <v>49</v>
      </c>
      <c r="E26" s="47">
        <v>10</v>
      </c>
      <c r="F26" s="47" t="s">
        <v>13</v>
      </c>
      <c r="G26" s="306" t="s">
        <v>43</v>
      </c>
      <c r="H26" s="178">
        <f t="shared" ca="1" si="12"/>
        <v>88665.382641095523</v>
      </c>
      <c r="I26" s="178">
        <f t="shared" ca="1" si="12"/>
        <v>91325.344120328402</v>
      </c>
      <c r="J26" s="178">
        <f t="shared" ca="1" si="12"/>
        <v>94065.104443938268</v>
      </c>
      <c r="K26" s="178">
        <f t="shared" ca="1" si="12"/>
        <v>96887.057577256404</v>
      </c>
      <c r="L26"/>
      <c r="M26"/>
      <c r="N26" s="337" t="s">
        <v>611</v>
      </c>
      <c r="O26" s="337" t="str">
        <f t="shared" ref="O26:O47" si="20">A26</f>
        <v>03600C</v>
      </c>
      <c r="P26" s="339" t="str">
        <f t="shared" ref="P26:P47" si="21">D26</f>
        <v xml:space="preserve">District Street Supervisor I  </v>
      </c>
      <c r="Q26" s="344" t="str">
        <f t="shared" ref="Q26:Q47" si="22">G26</f>
        <v>E40</v>
      </c>
      <c r="R26" s="345" cm="1">
        <f t="array" aca="1" ref="R26" ca="1">IF($N26="Y",VLOOKUP($O26,INDIRECT($O$2),R$5,0)*INDIRECT($N$1),VLOOKUP($O26,INDIRECT($O$2),R$5,0))</f>
        <v>88665.382641095523</v>
      </c>
      <c r="S26" s="345" cm="1">
        <f t="array" aca="1" ref="S26" ca="1">IF($N26="Y",VLOOKUP($O26,INDIRECT($O$2),S$5,0)*INDIRECT($N$1),VLOOKUP($O26,INDIRECT($O$2),S$5,0))</f>
        <v>91325.344120328402</v>
      </c>
      <c r="T26" s="345" cm="1">
        <f t="array" aca="1" ref="T26" ca="1">IF($N26="Y",VLOOKUP($O26,INDIRECT($O$2),T$5,0)*INDIRECT($N$1),VLOOKUP($O26,INDIRECT($O$2),T$5,0))</f>
        <v>94065.104443938268</v>
      </c>
      <c r="U26" s="345" cm="1">
        <f t="array" aca="1" ref="U26" ca="1">IF($N26="Y",VLOOKUP($O26,INDIRECT($O$2),U$5,0)*INDIRECT($N$1),VLOOKUP($O26,INDIRECT($O$2),U$5,0))</f>
        <v>96887.057577256404</v>
      </c>
      <c r="W26" s="218" t="str">
        <f t="shared" si="13"/>
        <v>Y</v>
      </c>
      <c r="X26" s="366" t="str">
        <f t="shared" si="14"/>
        <v>03600C</v>
      </c>
      <c r="Y26" s="218" t="str">
        <f t="shared" si="18"/>
        <v xml:space="preserve">District Street Supervisor I  </v>
      </c>
      <c r="Z26" s="367" t="str">
        <f t="shared" si="11"/>
        <v>E40</v>
      </c>
      <c r="AA26" s="368">
        <f t="shared" ca="1" si="19"/>
        <v>42.628</v>
      </c>
      <c r="AB26" s="368">
        <f t="shared" ca="1" si="15"/>
        <v>43.906999999999996</v>
      </c>
      <c r="AC26" s="368">
        <f t="shared" ca="1" si="16"/>
        <v>45.223999999999997</v>
      </c>
      <c r="AD26" s="368">
        <f t="shared" ca="1" si="17"/>
        <v>46.580999999999996</v>
      </c>
    </row>
    <row r="27" spans="1:30">
      <c r="A27" s="34" t="s">
        <v>437</v>
      </c>
      <c r="B27" s="47" t="s">
        <v>12</v>
      </c>
      <c r="C27" s="4">
        <v>493</v>
      </c>
      <c r="D27" s="34" t="s">
        <v>526</v>
      </c>
      <c r="E27" s="47">
        <v>10</v>
      </c>
      <c r="F27" s="47" t="s">
        <v>13</v>
      </c>
      <c r="G27" s="306" t="s">
        <v>43</v>
      </c>
      <c r="H27" s="178">
        <f t="shared" ca="1" si="12"/>
        <v>88665.382641095523</v>
      </c>
      <c r="I27" s="178">
        <f t="shared" ca="1" si="12"/>
        <v>91325.344120328402</v>
      </c>
      <c r="J27" s="178">
        <f t="shared" ca="1" si="12"/>
        <v>94065.104443938268</v>
      </c>
      <c r="K27" s="178">
        <f t="shared" ca="1" si="12"/>
        <v>96887.057577256404</v>
      </c>
      <c r="N27" s="337" t="s">
        <v>611</v>
      </c>
      <c r="O27" s="337" t="str">
        <f t="shared" si="20"/>
        <v>03625C</v>
      </c>
      <c r="P27" s="339" t="str">
        <f t="shared" si="21"/>
        <v>District Supervisor Inspection Housing</v>
      </c>
      <c r="Q27" s="344" t="str">
        <f t="shared" si="22"/>
        <v>E40</v>
      </c>
      <c r="R27" s="345" cm="1">
        <f t="array" aca="1" ref="R27" ca="1">IF($N27="Y",VLOOKUP($O27,INDIRECT($O$2),R$5,0)*INDIRECT($N$1),VLOOKUP($O27,INDIRECT($O$2),R$5,0))</f>
        <v>88665.382641095523</v>
      </c>
      <c r="S27" s="345" cm="1">
        <f t="array" aca="1" ref="S27" ca="1">IF($N27="Y",VLOOKUP($O27,INDIRECT($O$2),S$5,0)*INDIRECT($N$1),VLOOKUP($O27,INDIRECT($O$2),S$5,0))</f>
        <v>91325.344120328402</v>
      </c>
      <c r="T27" s="345" cm="1">
        <f t="array" aca="1" ref="T27" ca="1">IF($N27="Y",VLOOKUP($O27,INDIRECT($O$2),T$5,0)*INDIRECT($N$1),VLOOKUP($O27,INDIRECT($O$2),T$5,0))</f>
        <v>94065.104443938268</v>
      </c>
      <c r="U27" s="345" cm="1">
        <f t="array" aca="1" ref="U27" ca="1">IF($N27="Y",VLOOKUP($O27,INDIRECT($O$2),U$5,0)*INDIRECT($N$1),VLOOKUP($O27,INDIRECT($O$2),U$5,0))</f>
        <v>96887.057577256404</v>
      </c>
      <c r="W27" s="218" t="str">
        <f t="shared" si="13"/>
        <v>Y</v>
      </c>
      <c r="X27" s="366" t="str">
        <f t="shared" si="14"/>
        <v>03625C</v>
      </c>
      <c r="Y27" s="218" t="str">
        <f t="shared" si="18"/>
        <v>District Supervisor Inspection Housing</v>
      </c>
      <c r="Z27" s="367" t="str">
        <f t="shared" si="11"/>
        <v>E40</v>
      </c>
      <c r="AA27" s="368">
        <f t="shared" ca="1" si="19"/>
        <v>42.628</v>
      </c>
      <c r="AB27" s="368">
        <f t="shared" ca="1" si="15"/>
        <v>43.906999999999996</v>
      </c>
      <c r="AC27" s="368">
        <f t="shared" ca="1" si="16"/>
        <v>45.223999999999997</v>
      </c>
      <c r="AD27" s="368">
        <f t="shared" ca="1" si="17"/>
        <v>46.580999999999996</v>
      </c>
    </row>
    <row r="28" spans="1:30">
      <c r="A28" s="34" t="s">
        <v>50</v>
      </c>
      <c r="B28" s="47" t="s">
        <v>12</v>
      </c>
      <c r="C28" s="4">
        <v>468</v>
      </c>
      <c r="D28" s="34" t="s">
        <v>51</v>
      </c>
      <c r="E28" s="47">
        <v>10</v>
      </c>
      <c r="F28" s="47" t="s">
        <v>13</v>
      </c>
      <c r="G28" s="306" t="s">
        <v>43</v>
      </c>
      <c r="H28" s="178">
        <f t="shared" ca="1" si="12"/>
        <v>88665.382641095523</v>
      </c>
      <c r="I28" s="178">
        <f t="shared" ca="1" si="12"/>
        <v>91325.344120328402</v>
      </c>
      <c r="J28" s="178">
        <f t="shared" ca="1" si="12"/>
        <v>94065.104443938268</v>
      </c>
      <c r="K28" s="178">
        <f t="shared" ca="1" si="12"/>
        <v>96887.057577256404</v>
      </c>
      <c r="N28" s="337" t="s">
        <v>611</v>
      </c>
      <c r="O28" s="337" t="str">
        <f t="shared" si="20"/>
        <v>03626C</v>
      </c>
      <c r="P28" s="339" t="str">
        <f t="shared" si="21"/>
        <v>District Supervisor Licenses &amp; Consumer Services</v>
      </c>
      <c r="Q28" s="344" t="str">
        <f t="shared" si="22"/>
        <v>E40</v>
      </c>
      <c r="R28" s="345" cm="1">
        <f t="array" aca="1" ref="R28" ca="1">IF($N28="Y",VLOOKUP($O28,INDIRECT($O$2),R$5,0)*INDIRECT($N$1),VLOOKUP($O28,INDIRECT($O$2),R$5,0))</f>
        <v>88665.382641095523</v>
      </c>
      <c r="S28" s="345" cm="1">
        <f t="array" aca="1" ref="S28" ca="1">IF($N28="Y",VLOOKUP($O28,INDIRECT($O$2),S$5,0)*INDIRECT($N$1),VLOOKUP($O28,INDIRECT($O$2),S$5,0))</f>
        <v>91325.344120328402</v>
      </c>
      <c r="T28" s="345" cm="1">
        <f t="array" aca="1" ref="T28" ca="1">IF($N28="Y",VLOOKUP($O28,INDIRECT($O$2),T$5,0)*INDIRECT($N$1),VLOOKUP($O28,INDIRECT($O$2),T$5,0))</f>
        <v>94065.104443938268</v>
      </c>
      <c r="U28" s="345" cm="1">
        <f t="array" aca="1" ref="U28" ca="1">IF($N28="Y",VLOOKUP($O28,INDIRECT($O$2),U$5,0)*INDIRECT($N$1),VLOOKUP($O28,INDIRECT($O$2),U$5,0))</f>
        <v>96887.057577256404</v>
      </c>
      <c r="W28" s="218" t="str">
        <f t="shared" si="13"/>
        <v>Y</v>
      </c>
      <c r="X28" s="366" t="str">
        <f t="shared" si="14"/>
        <v>03626C</v>
      </c>
      <c r="Y28" s="218" t="str">
        <f t="shared" si="18"/>
        <v>District Supervisor Licenses &amp; Consumer Services</v>
      </c>
      <c r="Z28" s="367" t="str">
        <f t="shared" si="11"/>
        <v>E40</v>
      </c>
      <c r="AA28" s="368">
        <f t="shared" ca="1" si="19"/>
        <v>42.628</v>
      </c>
      <c r="AB28" s="368">
        <f t="shared" ca="1" si="15"/>
        <v>43.906999999999996</v>
      </c>
      <c r="AC28" s="368">
        <f t="shared" ca="1" si="16"/>
        <v>45.223999999999997</v>
      </c>
      <c r="AD28" s="368">
        <f t="shared" ca="1" si="17"/>
        <v>46.580999999999996</v>
      </c>
    </row>
    <row r="29" spans="1:30">
      <c r="A29" s="34" t="s">
        <v>52</v>
      </c>
      <c r="B29" s="47" t="s">
        <v>12</v>
      </c>
      <c r="C29" s="4">
        <v>460</v>
      </c>
      <c r="D29" s="34" t="s">
        <v>53</v>
      </c>
      <c r="E29" s="47">
        <v>10</v>
      </c>
      <c r="F29" s="47" t="s">
        <v>13</v>
      </c>
      <c r="G29" s="306" t="s">
        <v>43</v>
      </c>
      <c r="H29" s="178">
        <f t="shared" ca="1" si="12"/>
        <v>88665.382641095523</v>
      </c>
      <c r="I29" s="178">
        <f t="shared" ca="1" si="12"/>
        <v>91325.344120328402</v>
      </c>
      <c r="J29" s="178">
        <f t="shared" ca="1" si="12"/>
        <v>94065.104443938268</v>
      </c>
      <c r="K29" s="178">
        <f t="shared" ca="1" si="12"/>
        <v>96887.057577256404</v>
      </c>
      <c r="N29" s="337" t="s">
        <v>611</v>
      </c>
      <c r="O29" s="337" t="str">
        <f t="shared" si="20"/>
        <v>04471C</v>
      </c>
      <c r="P29" s="339" t="str">
        <f t="shared" si="21"/>
        <v>Fleet Services Equipment Supervisor</v>
      </c>
      <c r="Q29" s="344" t="str">
        <f t="shared" si="22"/>
        <v>E40</v>
      </c>
      <c r="R29" s="345" cm="1">
        <f t="array" aca="1" ref="R29" ca="1">IF($N29="Y",VLOOKUP($O29,INDIRECT($O$2),R$5,0)*INDIRECT($N$1),VLOOKUP($O29,INDIRECT($O$2),R$5,0))</f>
        <v>88665.382641095523</v>
      </c>
      <c r="S29" s="345" cm="1">
        <f t="array" aca="1" ref="S29" ca="1">IF($N29="Y",VLOOKUP($O29,INDIRECT($O$2),S$5,0)*INDIRECT($N$1),VLOOKUP($O29,INDIRECT($O$2),S$5,0))</f>
        <v>91325.344120328402</v>
      </c>
      <c r="T29" s="345" cm="1">
        <f t="array" aca="1" ref="T29" ca="1">IF($N29="Y",VLOOKUP($O29,INDIRECT($O$2),T$5,0)*INDIRECT($N$1),VLOOKUP($O29,INDIRECT($O$2),T$5,0))</f>
        <v>94065.104443938268</v>
      </c>
      <c r="U29" s="345" cm="1">
        <f t="array" aca="1" ref="U29" ca="1">IF($N29="Y",VLOOKUP($O29,INDIRECT($O$2),U$5,0)*INDIRECT($N$1),VLOOKUP($O29,INDIRECT($O$2),U$5,0))</f>
        <v>96887.057577256404</v>
      </c>
      <c r="W29" s="218" t="str">
        <f t="shared" si="13"/>
        <v>Y</v>
      </c>
      <c r="X29" s="366" t="str">
        <f t="shared" si="14"/>
        <v>04471C</v>
      </c>
      <c r="Y29" s="218" t="str">
        <f t="shared" si="18"/>
        <v>Fleet Services Equipment Supervisor</v>
      </c>
      <c r="Z29" s="367" t="str">
        <f t="shared" si="11"/>
        <v>E40</v>
      </c>
      <c r="AA29" s="368">
        <f t="shared" ca="1" si="19"/>
        <v>42.628</v>
      </c>
      <c r="AB29" s="368">
        <f t="shared" ca="1" si="15"/>
        <v>43.906999999999996</v>
      </c>
      <c r="AC29" s="368">
        <f t="shared" ca="1" si="16"/>
        <v>45.223999999999997</v>
      </c>
      <c r="AD29" s="368">
        <f t="shared" ca="1" si="17"/>
        <v>46.580999999999996</v>
      </c>
    </row>
    <row r="30" spans="1:30">
      <c r="A30" s="3" t="s">
        <v>56</v>
      </c>
      <c r="B30" s="47" t="s">
        <v>12</v>
      </c>
      <c r="C30" s="4">
        <v>488</v>
      </c>
      <c r="D30" s="35" t="s">
        <v>57</v>
      </c>
      <c r="E30" s="47">
        <v>10</v>
      </c>
      <c r="F30" s="47" t="s">
        <v>13</v>
      </c>
      <c r="G30" s="306" t="s">
        <v>43</v>
      </c>
      <c r="H30" s="178">
        <f t="shared" ca="1" si="12"/>
        <v>88665.382641095523</v>
      </c>
      <c r="I30" s="178">
        <f t="shared" ca="1" si="12"/>
        <v>91325.344120328402</v>
      </c>
      <c r="J30" s="178">
        <f t="shared" ca="1" si="12"/>
        <v>94065.104443938268</v>
      </c>
      <c r="K30" s="178">
        <f t="shared" ca="1" si="12"/>
        <v>96887.057577256404</v>
      </c>
      <c r="N30" s="337" t="s">
        <v>611</v>
      </c>
      <c r="O30" s="337" t="str">
        <f t="shared" si="20"/>
        <v>06803C</v>
      </c>
      <c r="P30" s="339" t="str">
        <f t="shared" si="21"/>
        <v xml:space="preserve">Manager Inventory Control </v>
      </c>
      <c r="Q30" s="344" t="str">
        <f t="shared" si="22"/>
        <v>E40</v>
      </c>
      <c r="R30" s="345" cm="1">
        <f t="array" aca="1" ref="R30" ca="1">IF($N30="Y",VLOOKUP($O30,INDIRECT($O$2),R$5,0)*INDIRECT($N$1),VLOOKUP($O30,INDIRECT($O$2),R$5,0))</f>
        <v>88665.382641095523</v>
      </c>
      <c r="S30" s="345" cm="1">
        <f t="array" aca="1" ref="S30" ca="1">IF($N30="Y",VLOOKUP($O30,INDIRECT($O$2),S$5,0)*INDIRECT($N$1),VLOOKUP($O30,INDIRECT($O$2),S$5,0))</f>
        <v>91325.344120328402</v>
      </c>
      <c r="T30" s="345" cm="1">
        <f t="array" aca="1" ref="T30" ca="1">IF($N30="Y",VLOOKUP($O30,INDIRECT($O$2),T$5,0)*INDIRECT($N$1),VLOOKUP($O30,INDIRECT($O$2),T$5,0))</f>
        <v>94065.104443938268</v>
      </c>
      <c r="U30" s="345" cm="1">
        <f t="array" aca="1" ref="U30" ca="1">IF($N30="Y",VLOOKUP($O30,INDIRECT($O$2),U$5,0)*INDIRECT($N$1),VLOOKUP($O30,INDIRECT($O$2),U$5,0))</f>
        <v>96887.057577256404</v>
      </c>
      <c r="W30" s="218" t="str">
        <f t="shared" si="13"/>
        <v>Y</v>
      </c>
      <c r="X30" s="366" t="str">
        <f t="shared" si="14"/>
        <v>06803C</v>
      </c>
      <c r="Y30" s="218" t="str">
        <f t="shared" si="18"/>
        <v xml:space="preserve">Manager Inventory Control </v>
      </c>
      <c r="Z30" s="367" t="str">
        <f t="shared" si="11"/>
        <v>E40</v>
      </c>
      <c r="AA30" s="368">
        <f t="shared" ca="1" si="19"/>
        <v>42.628</v>
      </c>
      <c r="AB30" s="368">
        <f t="shared" ca="1" si="15"/>
        <v>43.906999999999996</v>
      </c>
      <c r="AC30" s="368">
        <f t="shared" ca="1" si="16"/>
        <v>45.223999999999997</v>
      </c>
      <c r="AD30" s="368">
        <f t="shared" ca="1" si="17"/>
        <v>46.580999999999996</v>
      </c>
    </row>
    <row r="31" spans="1:30">
      <c r="A31" s="34" t="s">
        <v>394</v>
      </c>
      <c r="B31" s="47" t="s">
        <v>12</v>
      </c>
      <c r="C31" s="4">
        <v>475</v>
      </c>
      <c r="D31" s="34" t="s">
        <v>522</v>
      </c>
      <c r="E31" s="47">
        <v>10</v>
      </c>
      <c r="F31" s="47" t="s">
        <v>13</v>
      </c>
      <c r="G31" s="306" t="s">
        <v>43</v>
      </c>
      <c r="H31" s="178">
        <f t="shared" ca="1" si="12"/>
        <v>88665.382641095523</v>
      </c>
      <c r="I31" s="178">
        <f t="shared" ca="1" si="12"/>
        <v>91325.344120328402</v>
      </c>
      <c r="J31" s="178">
        <f t="shared" ca="1" si="12"/>
        <v>94065.104443938268</v>
      </c>
      <c r="K31" s="178">
        <f t="shared" ca="1" si="12"/>
        <v>96887.057577256404</v>
      </c>
      <c r="N31" s="337" t="s">
        <v>611</v>
      </c>
      <c r="O31" s="337" t="str">
        <f t="shared" si="20"/>
        <v>06850C</v>
      </c>
      <c r="P31" s="339" t="str">
        <f t="shared" si="21"/>
        <v>Manager Parking Ramps Lots</v>
      </c>
      <c r="Q31" s="344" t="str">
        <f t="shared" si="22"/>
        <v>E40</v>
      </c>
      <c r="R31" s="345" cm="1">
        <f t="array" aca="1" ref="R31" ca="1">IF($N31="Y",VLOOKUP($O31,INDIRECT($O$2),R$5,0)*INDIRECT($N$1),VLOOKUP($O31,INDIRECT($O$2),R$5,0))</f>
        <v>88665.382641095523</v>
      </c>
      <c r="S31" s="345" cm="1">
        <f t="array" aca="1" ref="S31" ca="1">IF($N31="Y",VLOOKUP($O31,INDIRECT($O$2),S$5,0)*INDIRECT($N$1),VLOOKUP($O31,INDIRECT($O$2),S$5,0))</f>
        <v>91325.344120328402</v>
      </c>
      <c r="T31" s="345" cm="1">
        <f t="array" aca="1" ref="T31" ca="1">IF($N31="Y",VLOOKUP($O31,INDIRECT($O$2),T$5,0)*INDIRECT($N$1),VLOOKUP($O31,INDIRECT($O$2),T$5,0))</f>
        <v>94065.104443938268</v>
      </c>
      <c r="U31" s="345" cm="1">
        <f t="array" aca="1" ref="U31" ca="1">IF($N31="Y",VLOOKUP($O31,INDIRECT($O$2),U$5,0)*INDIRECT($N$1),VLOOKUP($O31,INDIRECT($O$2),U$5,0))</f>
        <v>96887.057577256404</v>
      </c>
      <c r="W31" s="218" t="str">
        <f t="shared" si="13"/>
        <v>Y</v>
      </c>
      <c r="X31" s="366" t="str">
        <f t="shared" si="14"/>
        <v>06850C</v>
      </c>
      <c r="Y31" s="218" t="str">
        <f t="shared" si="18"/>
        <v>Manager Parking Ramps Lots</v>
      </c>
      <c r="Z31" s="367" t="str">
        <f t="shared" si="11"/>
        <v>E40</v>
      </c>
      <c r="AA31" s="368">
        <f t="shared" ca="1" si="19"/>
        <v>42.628</v>
      </c>
      <c r="AB31" s="368">
        <f t="shared" ca="1" si="15"/>
        <v>43.906999999999996</v>
      </c>
      <c r="AC31" s="368">
        <f t="shared" ca="1" si="16"/>
        <v>45.223999999999997</v>
      </c>
      <c r="AD31" s="368">
        <f t="shared" ca="1" si="17"/>
        <v>46.580999999999996</v>
      </c>
    </row>
    <row r="32" spans="1:30">
      <c r="A32" s="34" t="s">
        <v>58</v>
      </c>
      <c r="B32" s="47" t="s">
        <v>12</v>
      </c>
      <c r="C32" s="4">
        <v>455</v>
      </c>
      <c r="D32" s="34" t="s">
        <v>59</v>
      </c>
      <c r="E32" s="47">
        <v>10</v>
      </c>
      <c r="F32" s="47" t="s">
        <v>13</v>
      </c>
      <c r="G32" s="306" t="s">
        <v>43</v>
      </c>
      <c r="H32" s="178">
        <f t="shared" ca="1" si="12"/>
        <v>88665.382641095523</v>
      </c>
      <c r="I32" s="178">
        <f t="shared" ca="1" si="12"/>
        <v>91325.344120328402</v>
      </c>
      <c r="J32" s="178">
        <f t="shared" ca="1" si="12"/>
        <v>94065.104443938268</v>
      </c>
      <c r="K32" s="178">
        <f t="shared" ca="1" si="12"/>
        <v>96887.057577256404</v>
      </c>
      <c r="N32" s="337" t="s">
        <v>611</v>
      </c>
      <c r="O32" s="337" t="str">
        <f t="shared" si="20"/>
        <v>09281C</v>
      </c>
      <c r="P32" s="339" t="str">
        <f t="shared" si="21"/>
        <v>Solid Waste and Recycling Equipment Supervisor</v>
      </c>
      <c r="Q32" s="344" t="str">
        <f t="shared" si="22"/>
        <v>E40</v>
      </c>
      <c r="R32" s="345" cm="1">
        <f t="array" aca="1" ref="R32" ca="1">IF($N32="Y",VLOOKUP($O32,INDIRECT($O$2),R$5,0)*INDIRECT($N$1),VLOOKUP($O32,INDIRECT($O$2),R$5,0))</f>
        <v>88665.382641095523</v>
      </c>
      <c r="S32" s="345" cm="1">
        <f t="array" aca="1" ref="S32" ca="1">IF($N32="Y",VLOOKUP($O32,INDIRECT($O$2),S$5,0)*INDIRECT($N$1),VLOOKUP($O32,INDIRECT($O$2),S$5,0))</f>
        <v>91325.344120328402</v>
      </c>
      <c r="T32" s="345" cm="1">
        <f t="array" aca="1" ref="T32" ca="1">IF($N32="Y",VLOOKUP($O32,INDIRECT($O$2),T$5,0)*INDIRECT($N$1),VLOOKUP($O32,INDIRECT($O$2),T$5,0))</f>
        <v>94065.104443938268</v>
      </c>
      <c r="U32" s="345" cm="1">
        <f t="array" aca="1" ref="U32" ca="1">IF($N32="Y",VLOOKUP($O32,INDIRECT($O$2),U$5,0)*INDIRECT($N$1),VLOOKUP($O32,INDIRECT($O$2),U$5,0))</f>
        <v>96887.057577256404</v>
      </c>
      <c r="W32" s="218" t="str">
        <f t="shared" si="13"/>
        <v>Y</v>
      </c>
      <c r="X32" s="366" t="str">
        <f t="shared" si="14"/>
        <v>09281C</v>
      </c>
      <c r="Y32" s="218" t="str">
        <f t="shared" si="18"/>
        <v>Solid Waste and Recycling Equipment Supervisor</v>
      </c>
      <c r="Z32" s="367" t="str">
        <f t="shared" si="11"/>
        <v>E40</v>
      </c>
      <c r="AA32" s="368">
        <f t="shared" ca="1" si="19"/>
        <v>42.628</v>
      </c>
      <c r="AB32" s="368">
        <f t="shared" ca="1" si="15"/>
        <v>43.906999999999996</v>
      </c>
      <c r="AC32" s="368">
        <f t="shared" ca="1" si="16"/>
        <v>45.223999999999997</v>
      </c>
      <c r="AD32" s="368">
        <f t="shared" ca="1" si="17"/>
        <v>46.580999999999996</v>
      </c>
    </row>
    <row r="33" spans="1:30">
      <c r="A33" s="34" t="s">
        <v>60</v>
      </c>
      <c r="B33" s="47" t="s">
        <v>12</v>
      </c>
      <c r="C33" s="4">
        <v>460</v>
      </c>
      <c r="D33" s="34" t="s">
        <v>61</v>
      </c>
      <c r="E33" s="47">
        <v>10</v>
      </c>
      <c r="F33" s="47" t="s">
        <v>13</v>
      </c>
      <c r="G33" s="306" t="s">
        <v>43</v>
      </c>
      <c r="H33" s="178">
        <f t="shared" ca="1" si="12"/>
        <v>88665.382641095523</v>
      </c>
      <c r="I33" s="178">
        <f t="shared" ca="1" si="12"/>
        <v>91325.344120328402</v>
      </c>
      <c r="J33" s="178">
        <f t="shared" ca="1" si="12"/>
        <v>94065.104443938268</v>
      </c>
      <c r="K33" s="178">
        <f t="shared" ca="1" si="12"/>
        <v>96887.057577256404</v>
      </c>
      <c r="N33" s="337" t="s">
        <v>611</v>
      </c>
      <c r="O33" s="337" t="str">
        <f t="shared" si="20"/>
        <v>09845C</v>
      </c>
      <c r="P33" s="339" t="str">
        <f t="shared" si="21"/>
        <v>Supervisor Building Services</v>
      </c>
      <c r="Q33" s="344" t="str">
        <f t="shared" si="22"/>
        <v>E40</v>
      </c>
      <c r="R33" s="345" cm="1">
        <f t="array" aca="1" ref="R33" ca="1">IF($N33="Y",VLOOKUP($O33,INDIRECT($O$2),R$5,0)*INDIRECT($N$1),VLOOKUP($O33,INDIRECT($O$2),R$5,0))</f>
        <v>88665.382641095523</v>
      </c>
      <c r="S33" s="345" cm="1">
        <f t="array" aca="1" ref="S33" ca="1">IF($N33="Y",VLOOKUP($O33,INDIRECT($O$2),S$5,0)*INDIRECT($N$1),VLOOKUP($O33,INDIRECT($O$2),S$5,0))</f>
        <v>91325.344120328402</v>
      </c>
      <c r="T33" s="345" cm="1">
        <f t="array" aca="1" ref="T33" ca="1">IF($N33="Y",VLOOKUP($O33,INDIRECT($O$2),T$5,0)*INDIRECT($N$1),VLOOKUP($O33,INDIRECT($O$2),T$5,0))</f>
        <v>94065.104443938268</v>
      </c>
      <c r="U33" s="345" cm="1">
        <f t="array" aca="1" ref="U33" ca="1">IF($N33="Y",VLOOKUP($O33,INDIRECT($O$2),U$5,0)*INDIRECT($N$1),VLOOKUP($O33,INDIRECT($O$2),U$5,0))</f>
        <v>96887.057577256404</v>
      </c>
      <c r="W33" s="218" t="str">
        <f t="shared" si="13"/>
        <v>Y</v>
      </c>
      <c r="X33" s="366" t="str">
        <f t="shared" si="14"/>
        <v>09845C</v>
      </c>
      <c r="Y33" s="218" t="str">
        <f t="shared" si="18"/>
        <v>Supervisor Building Services</v>
      </c>
      <c r="Z33" s="367" t="str">
        <f t="shared" si="11"/>
        <v>E40</v>
      </c>
      <c r="AA33" s="368">
        <f t="shared" ca="1" si="19"/>
        <v>42.628</v>
      </c>
      <c r="AB33" s="368">
        <f t="shared" ca="1" si="15"/>
        <v>43.906999999999996</v>
      </c>
      <c r="AC33" s="368">
        <f t="shared" ca="1" si="16"/>
        <v>45.223999999999997</v>
      </c>
      <c r="AD33" s="368">
        <f t="shared" ca="1" si="17"/>
        <v>46.580999999999996</v>
      </c>
    </row>
    <row r="34" spans="1:30">
      <c r="A34" s="3" t="s">
        <v>62</v>
      </c>
      <c r="B34" s="47" t="s">
        <v>12</v>
      </c>
      <c r="C34" s="4">
        <v>453</v>
      </c>
      <c r="D34" s="35" t="s">
        <v>63</v>
      </c>
      <c r="E34" s="47">
        <v>10</v>
      </c>
      <c r="F34" s="47" t="s">
        <v>13</v>
      </c>
      <c r="G34" s="306" t="s">
        <v>43</v>
      </c>
      <c r="H34" s="178">
        <f t="shared" ca="1" si="12"/>
        <v>88665.382641095523</v>
      </c>
      <c r="I34" s="178">
        <f t="shared" ca="1" si="12"/>
        <v>91325.344120328402</v>
      </c>
      <c r="J34" s="178">
        <f t="shared" ca="1" si="12"/>
        <v>94065.104443938268</v>
      </c>
      <c r="K34" s="178">
        <f t="shared" ca="1" si="12"/>
        <v>96887.057577256404</v>
      </c>
      <c r="N34" s="337" t="s">
        <v>611</v>
      </c>
      <c r="O34" s="337" t="str">
        <f t="shared" si="20"/>
        <v>09921C</v>
      </c>
      <c r="P34" s="339" t="str">
        <f t="shared" si="21"/>
        <v>Supervisor Construction Projects and Maintenance Convention Center</v>
      </c>
      <c r="Q34" s="344" t="str">
        <f t="shared" si="22"/>
        <v>E40</v>
      </c>
      <c r="R34" s="345" cm="1">
        <f t="array" aca="1" ref="R34" ca="1">IF($N34="Y",VLOOKUP($O34,INDIRECT($O$2),R$5,0)*INDIRECT($N$1),VLOOKUP($O34,INDIRECT($O$2),R$5,0))</f>
        <v>88665.382641095523</v>
      </c>
      <c r="S34" s="345" cm="1">
        <f t="array" aca="1" ref="S34" ca="1">IF($N34="Y",VLOOKUP($O34,INDIRECT($O$2),S$5,0)*INDIRECT($N$1),VLOOKUP($O34,INDIRECT($O$2),S$5,0))</f>
        <v>91325.344120328402</v>
      </c>
      <c r="T34" s="345" cm="1">
        <f t="array" aca="1" ref="T34" ca="1">IF($N34="Y",VLOOKUP($O34,INDIRECT($O$2),T$5,0)*INDIRECT($N$1),VLOOKUP($O34,INDIRECT($O$2),T$5,0))</f>
        <v>94065.104443938268</v>
      </c>
      <c r="U34" s="345" cm="1">
        <f t="array" aca="1" ref="U34" ca="1">IF($N34="Y",VLOOKUP($O34,INDIRECT($O$2),U$5,0)*INDIRECT($N$1),VLOOKUP($O34,INDIRECT($O$2),U$5,0))</f>
        <v>96887.057577256404</v>
      </c>
      <c r="W34" s="218" t="str">
        <f t="shared" si="13"/>
        <v>Y</v>
      </c>
      <c r="X34" s="366" t="str">
        <f t="shared" si="14"/>
        <v>09921C</v>
      </c>
      <c r="Y34" s="218" t="str">
        <f t="shared" si="18"/>
        <v>Supervisor Construction Projects and Maintenance Convention Center</v>
      </c>
      <c r="Z34" s="367" t="str">
        <f t="shared" si="11"/>
        <v>E40</v>
      </c>
      <c r="AA34" s="368">
        <f t="shared" ca="1" si="19"/>
        <v>42.628</v>
      </c>
      <c r="AB34" s="368">
        <f t="shared" ca="1" si="15"/>
        <v>43.906999999999996</v>
      </c>
      <c r="AC34" s="368">
        <f t="shared" ca="1" si="16"/>
        <v>45.223999999999997</v>
      </c>
      <c r="AD34" s="368">
        <f t="shared" ca="1" si="17"/>
        <v>46.580999999999996</v>
      </c>
    </row>
    <row r="35" spans="1:30">
      <c r="A35" s="34" t="s">
        <v>64</v>
      </c>
      <c r="B35" s="47" t="s">
        <v>12</v>
      </c>
      <c r="C35" s="4">
        <v>490</v>
      </c>
      <c r="D35" s="34" t="s">
        <v>65</v>
      </c>
      <c r="E35" s="47">
        <v>10</v>
      </c>
      <c r="F35" s="47" t="s">
        <v>13</v>
      </c>
      <c r="G35" s="306" t="s">
        <v>43</v>
      </c>
      <c r="H35" s="178">
        <f t="shared" ca="1" si="12"/>
        <v>88665.382641095523</v>
      </c>
      <c r="I35" s="178">
        <f t="shared" ca="1" si="12"/>
        <v>91325.344120328402</v>
      </c>
      <c r="J35" s="178">
        <f t="shared" ca="1" si="12"/>
        <v>94065.104443938268</v>
      </c>
      <c r="K35" s="178">
        <f t="shared" ca="1" si="12"/>
        <v>96887.057577256404</v>
      </c>
      <c r="N35" s="337" t="s">
        <v>611</v>
      </c>
      <c r="O35" s="337" t="str">
        <f t="shared" si="20"/>
        <v>09985C</v>
      </c>
      <c r="P35" s="339" t="str">
        <f t="shared" si="21"/>
        <v xml:space="preserve">Supervisor Environmental </v>
      </c>
      <c r="Q35" s="344" t="str">
        <f t="shared" si="22"/>
        <v>E40</v>
      </c>
      <c r="R35" s="345" cm="1">
        <f t="array" aca="1" ref="R35" ca="1">IF($N35="Y",VLOOKUP($O35,INDIRECT($O$2),R$5,0)*INDIRECT($N$1),VLOOKUP($O35,INDIRECT($O$2),R$5,0))</f>
        <v>88665.382641095523</v>
      </c>
      <c r="S35" s="345" cm="1">
        <f t="array" aca="1" ref="S35" ca="1">IF($N35="Y",VLOOKUP($O35,INDIRECT($O$2),S$5,0)*INDIRECT($N$1),VLOOKUP($O35,INDIRECT($O$2),S$5,0))</f>
        <v>91325.344120328402</v>
      </c>
      <c r="T35" s="345" cm="1">
        <f t="array" aca="1" ref="T35" ca="1">IF($N35="Y",VLOOKUP($O35,INDIRECT($O$2),T$5,0)*INDIRECT($N$1),VLOOKUP($O35,INDIRECT($O$2),T$5,0))</f>
        <v>94065.104443938268</v>
      </c>
      <c r="U35" s="345" cm="1">
        <f t="array" aca="1" ref="U35" ca="1">IF($N35="Y",VLOOKUP($O35,INDIRECT($O$2),U$5,0)*INDIRECT($N$1),VLOOKUP($O35,INDIRECT($O$2),U$5,0))</f>
        <v>96887.057577256404</v>
      </c>
      <c r="W35" s="218" t="str">
        <f t="shared" ref="W35:W47" si="23">N35</f>
        <v>Y</v>
      </c>
      <c r="X35" s="366" t="str">
        <f t="shared" ref="X35:X47" si="24">A35</f>
        <v>09985C</v>
      </c>
      <c r="Y35" s="218" t="str">
        <f t="shared" ref="Y35:Y47" si="25">D35</f>
        <v xml:space="preserve">Supervisor Environmental </v>
      </c>
      <c r="Z35" s="367" t="str">
        <f t="shared" si="11"/>
        <v>E40</v>
      </c>
      <c r="AA35" s="368">
        <f t="shared" ref="AA35:AA47" ca="1" si="26">ROUNDUP(R35/2080,3)</f>
        <v>42.628</v>
      </c>
      <c r="AB35" s="368">
        <f t="shared" ref="AB35:AB47" ca="1" si="27">ROUNDUP(S35/2080,3)</f>
        <v>43.906999999999996</v>
      </c>
      <c r="AC35" s="368">
        <f t="shared" ref="AC35:AC47" ca="1" si="28">ROUNDUP(T35/2080,3)</f>
        <v>45.223999999999997</v>
      </c>
      <c r="AD35" s="368">
        <f t="shared" ref="AD35:AD47" ca="1" si="29">ROUNDUP(U35/2080,3)</f>
        <v>46.580999999999996</v>
      </c>
    </row>
    <row r="36" spans="1:30">
      <c r="A36" s="3" t="s">
        <v>66</v>
      </c>
      <c r="B36" s="47" t="s">
        <v>12</v>
      </c>
      <c r="C36" s="4">
        <v>455</v>
      </c>
      <c r="D36" s="35" t="s">
        <v>67</v>
      </c>
      <c r="E36" s="47">
        <v>10</v>
      </c>
      <c r="F36" s="47" t="s">
        <v>13</v>
      </c>
      <c r="G36" s="306" t="s">
        <v>43</v>
      </c>
      <c r="H36" s="178">
        <f t="shared" ca="1" si="12"/>
        <v>88665.382641095523</v>
      </c>
      <c r="I36" s="178">
        <f t="shared" ca="1" si="12"/>
        <v>91325.344120328402</v>
      </c>
      <c r="J36" s="178">
        <f t="shared" ca="1" si="12"/>
        <v>94065.104443938268</v>
      </c>
      <c r="K36" s="178">
        <f t="shared" ca="1" si="12"/>
        <v>96887.057577256404</v>
      </c>
      <c r="N36" s="337" t="s">
        <v>611</v>
      </c>
      <c r="O36" s="337" t="str">
        <f t="shared" si="20"/>
        <v>09992C</v>
      </c>
      <c r="P36" s="339" t="str">
        <f t="shared" si="21"/>
        <v>Supervisor Fire Inspection Services</v>
      </c>
      <c r="Q36" s="344" t="str">
        <f t="shared" si="22"/>
        <v>E40</v>
      </c>
      <c r="R36" s="345" cm="1">
        <f t="array" aca="1" ref="R36" ca="1">IF($N36="Y",VLOOKUP($O36,INDIRECT($O$2),R$5,0)*INDIRECT($N$1),VLOOKUP($O36,INDIRECT($O$2),R$5,0))</f>
        <v>88665.382641095523</v>
      </c>
      <c r="S36" s="345" cm="1">
        <f t="array" aca="1" ref="S36" ca="1">IF($N36="Y",VLOOKUP($O36,INDIRECT($O$2),S$5,0)*INDIRECT($N$1),VLOOKUP($O36,INDIRECT($O$2),S$5,0))</f>
        <v>91325.344120328402</v>
      </c>
      <c r="T36" s="345" cm="1">
        <f t="array" aca="1" ref="T36" ca="1">IF($N36="Y",VLOOKUP($O36,INDIRECT($O$2),T$5,0)*INDIRECT($N$1),VLOOKUP($O36,INDIRECT($O$2),T$5,0))</f>
        <v>94065.104443938268</v>
      </c>
      <c r="U36" s="345" cm="1">
        <f t="array" aca="1" ref="U36" ca="1">IF($N36="Y",VLOOKUP($O36,INDIRECT($O$2),U$5,0)*INDIRECT($N$1),VLOOKUP($O36,INDIRECT($O$2),U$5,0))</f>
        <v>96887.057577256404</v>
      </c>
      <c r="W36" s="218" t="str">
        <f t="shared" si="23"/>
        <v>Y</v>
      </c>
      <c r="X36" s="366" t="str">
        <f t="shared" si="24"/>
        <v>09992C</v>
      </c>
      <c r="Y36" s="218" t="str">
        <f t="shared" si="25"/>
        <v>Supervisor Fire Inspection Services</v>
      </c>
      <c r="Z36" s="367" t="str">
        <f t="shared" si="11"/>
        <v>E40</v>
      </c>
      <c r="AA36" s="368">
        <f t="shared" ca="1" si="26"/>
        <v>42.628</v>
      </c>
      <c r="AB36" s="368">
        <f t="shared" ca="1" si="27"/>
        <v>43.906999999999996</v>
      </c>
      <c r="AC36" s="368">
        <f t="shared" ca="1" si="28"/>
        <v>45.223999999999997</v>
      </c>
      <c r="AD36" s="368">
        <f t="shared" ca="1" si="29"/>
        <v>46.580999999999996</v>
      </c>
    </row>
    <row r="37" spans="1:30">
      <c r="A37" s="3" t="s">
        <v>224</v>
      </c>
      <c r="B37" s="47" t="s">
        <v>12</v>
      </c>
      <c r="C37" s="4">
        <v>478</v>
      </c>
      <c r="D37" s="35" t="s">
        <v>68</v>
      </c>
      <c r="E37" s="47">
        <v>10</v>
      </c>
      <c r="F37" s="47" t="s">
        <v>13</v>
      </c>
      <c r="G37" s="306" t="s">
        <v>43</v>
      </c>
      <c r="H37" s="178">
        <f t="shared" ca="1" si="12"/>
        <v>88665.382641095523</v>
      </c>
      <c r="I37" s="178">
        <f t="shared" ca="1" si="12"/>
        <v>91325.344120328402</v>
      </c>
      <c r="J37" s="178">
        <f t="shared" ca="1" si="12"/>
        <v>94065.104443938268</v>
      </c>
      <c r="K37" s="178">
        <f t="shared" ca="1" si="12"/>
        <v>96887.057577256404</v>
      </c>
      <c r="N37" s="337" t="s">
        <v>611</v>
      </c>
      <c r="O37" s="337" t="str">
        <f t="shared" si="20"/>
        <v>09991C</v>
      </c>
      <c r="P37" s="339" t="str">
        <f t="shared" si="21"/>
        <v>Supervisor Field Operations Food Lodging and Pools</v>
      </c>
      <c r="Q37" s="344" t="str">
        <f t="shared" si="22"/>
        <v>E40</v>
      </c>
      <c r="R37" s="345" cm="1">
        <f t="array" aca="1" ref="R37" ca="1">IF($N37="Y",VLOOKUP($O37,INDIRECT($O$2),R$5,0)*INDIRECT($N$1),VLOOKUP($O37,INDIRECT($O$2),R$5,0))</f>
        <v>88665.382641095523</v>
      </c>
      <c r="S37" s="345" cm="1">
        <f t="array" aca="1" ref="S37" ca="1">IF($N37="Y",VLOOKUP($O37,INDIRECT($O$2),S$5,0)*INDIRECT($N$1),VLOOKUP($O37,INDIRECT($O$2),S$5,0))</f>
        <v>91325.344120328402</v>
      </c>
      <c r="T37" s="345" cm="1">
        <f t="array" aca="1" ref="T37" ca="1">IF($N37="Y",VLOOKUP($O37,INDIRECT($O$2),T$5,0)*INDIRECT($N$1),VLOOKUP($O37,INDIRECT($O$2),T$5,0))</f>
        <v>94065.104443938268</v>
      </c>
      <c r="U37" s="345" cm="1">
        <f t="array" aca="1" ref="U37" ca="1">IF($N37="Y",VLOOKUP($O37,INDIRECT($O$2),U$5,0)*INDIRECT($N$1),VLOOKUP($O37,INDIRECT($O$2),U$5,0))</f>
        <v>96887.057577256404</v>
      </c>
      <c r="W37" s="218" t="str">
        <f t="shared" si="23"/>
        <v>Y</v>
      </c>
      <c r="X37" s="366" t="str">
        <f t="shared" si="24"/>
        <v>09991C</v>
      </c>
      <c r="Y37" s="218" t="str">
        <f t="shared" si="25"/>
        <v>Supervisor Field Operations Food Lodging and Pools</v>
      </c>
      <c r="Z37" s="367" t="str">
        <f t="shared" si="11"/>
        <v>E40</v>
      </c>
      <c r="AA37" s="368">
        <f t="shared" ca="1" si="26"/>
        <v>42.628</v>
      </c>
      <c r="AB37" s="368">
        <f t="shared" ca="1" si="27"/>
        <v>43.906999999999996</v>
      </c>
      <c r="AC37" s="368">
        <f t="shared" ca="1" si="28"/>
        <v>45.223999999999997</v>
      </c>
      <c r="AD37" s="368">
        <f t="shared" ca="1" si="29"/>
        <v>46.580999999999996</v>
      </c>
    </row>
    <row r="38" spans="1:30">
      <c r="A38" s="34" t="s">
        <v>69</v>
      </c>
      <c r="B38" s="47" t="s">
        <v>12</v>
      </c>
      <c r="C38" s="4">
        <v>478</v>
      </c>
      <c r="D38" s="34" t="s">
        <v>70</v>
      </c>
      <c r="E38" s="47">
        <v>10</v>
      </c>
      <c r="F38" s="47" t="s">
        <v>13</v>
      </c>
      <c r="G38" s="306" t="s">
        <v>43</v>
      </c>
      <c r="H38" s="178">
        <f t="shared" ca="1" si="12"/>
        <v>88665.382641095523</v>
      </c>
      <c r="I38" s="178">
        <f t="shared" ca="1" si="12"/>
        <v>91325.344120328402</v>
      </c>
      <c r="J38" s="178">
        <f t="shared" ca="1" si="12"/>
        <v>94065.104443938268</v>
      </c>
      <c r="K38" s="178">
        <f t="shared" ca="1" si="12"/>
        <v>96887.057577256404</v>
      </c>
      <c r="N38" s="337" t="s">
        <v>611</v>
      </c>
      <c r="O38" s="337" t="str">
        <f t="shared" si="20"/>
        <v>03621C</v>
      </c>
      <c r="P38" s="339" t="str">
        <f t="shared" si="21"/>
        <v>Supervisor Health Inspections Services</v>
      </c>
      <c r="Q38" s="344" t="str">
        <f t="shared" si="22"/>
        <v>E40</v>
      </c>
      <c r="R38" s="345" cm="1">
        <f t="array" aca="1" ref="R38" ca="1">IF($N38="Y",VLOOKUP($O38,INDIRECT($O$2),R$5,0)*INDIRECT($N$1),VLOOKUP($O38,INDIRECT($O$2),R$5,0))</f>
        <v>88665.382641095523</v>
      </c>
      <c r="S38" s="345" cm="1">
        <f t="array" aca="1" ref="S38" ca="1">IF($N38="Y",VLOOKUP($O38,INDIRECT($O$2),S$5,0)*INDIRECT($N$1),VLOOKUP($O38,INDIRECT($O$2),S$5,0))</f>
        <v>91325.344120328402</v>
      </c>
      <c r="T38" s="345" cm="1">
        <f t="array" aca="1" ref="T38" ca="1">IF($N38="Y",VLOOKUP($O38,INDIRECT($O$2),T$5,0)*INDIRECT($N$1),VLOOKUP($O38,INDIRECT($O$2),T$5,0))</f>
        <v>94065.104443938268</v>
      </c>
      <c r="U38" s="345" cm="1">
        <f t="array" aca="1" ref="U38" ca="1">IF($N38="Y",VLOOKUP($O38,INDIRECT($O$2),U$5,0)*INDIRECT($N$1),VLOOKUP($O38,INDIRECT($O$2),U$5,0))</f>
        <v>96887.057577256404</v>
      </c>
      <c r="W38" s="218" t="str">
        <f t="shared" si="23"/>
        <v>Y</v>
      </c>
      <c r="X38" s="366" t="str">
        <f t="shared" si="24"/>
        <v>03621C</v>
      </c>
      <c r="Y38" s="218" t="str">
        <f t="shared" si="25"/>
        <v>Supervisor Health Inspections Services</v>
      </c>
      <c r="Z38" s="367" t="str">
        <f t="shared" si="11"/>
        <v>E40</v>
      </c>
      <c r="AA38" s="368">
        <f t="shared" ca="1" si="26"/>
        <v>42.628</v>
      </c>
      <c r="AB38" s="368">
        <f t="shared" ca="1" si="27"/>
        <v>43.906999999999996</v>
      </c>
      <c r="AC38" s="368">
        <f t="shared" ca="1" si="28"/>
        <v>45.223999999999997</v>
      </c>
      <c r="AD38" s="368">
        <f t="shared" ca="1" si="29"/>
        <v>46.580999999999996</v>
      </c>
    </row>
    <row r="39" spans="1:30">
      <c r="A39" s="34" t="s">
        <v>543</v>
      </c>
      <c r="B39" s="47" t="s">
        <v>12</v>
      </c>
      <c r="C39" s="2">
        <v>458</v>
      </c>
      <c r="D39" s="34" t="s">
        <v>544</v>
      </c>
      <c r="E39" s="47">
        <v>10</v>
      </c>
      <c r="F39" s="47" t="s">
        <v>13</v>
      </c>
      <c r="G39" s="306" t="s">
        <v>43</v>
      </c>
      <c r="H39" s="178">
        <f>R39</f>
        <v>88665.382641095523</v>
      </c>
      <c r="I39" s="178">
        <f>S39</f>
        <v>91325.344120328402</v>
      </c>
      <c r="J39" s="178">
        <f>T39</f>
        <v>94065.104443938268</v>
      </c>
      <c r="K39" s="178">
        <f>U39</f>
        <v>96887.057577256404</v>
      </c>
      <c r="N39" s="337" t="s">
        <v>611</v>
      </c>
      <c r="O39" s="337" t="str">
        <f>A39</f>
        <v xml:space="preserve">59402C </v>
      </c>
      <c r="P39" s="339" t="str">
        <f>D39</f>
        <v>Supervisor Housing Liaison</v>
      </c>
      <c r="Q39" s="344" t="str">
        <f>G39</f>
        <v>E40</v>
      </c>
      <c r="R39" s="330">
        <v>88665.382641095523</v>
      </c>
      <c r="S39" s="330">
        <v>91325.344120328402</v>
      </c>
      <c r="T39" s="330">
        <v>94065.104443938268</v>
      </c>
      <c r="U39" s="330">
        <v>96887.057577256404</v>
      </c>
      <c r="W39" s="218" t="str">
        <f t="shared" si="23"/>
        <v>Y</v>
      </c>
      <c r="X39" s="366" t="str">
        <f t="shared" si="24"/>
        <v xml:space="preserve">59402C </v>
      </c>
      <c r="Y39" s="218" t="str">
        <f t="shared" si="25"/>
        <v>Supervisor Housing Liaison</v>
      </c>
      <c r="Z39" s="367" t="str">
        <f t="shared" si="11"/>
        <v>E40</v>
      </c>
      <c r="AA39" s="368">
        <f t="shared" si="26"/>
        <v>42.628</v>
      </c>
      <c r="AB39" s="368">
        <f t="shared" si="27"/>
        <v>43.906999999999996</v>
      </c>
      <c r="AC39" s="368">
        <f t="shared" si="28"/>
        <v>45.223999999999997</v>
      </c>
      <c r="AD39" s="368">
        <f t="shared" si="29"/>
        <v>46.580999999999996</v>
      </c>
    </row>
    <row r="40" spans="1:30">
      <c r="A40" s="3" t="s">
        <v>71</v>
      </c>
      <c r="B40" s="47" t="s">
        <v>12</v>
      </c>
      <c r="C40" s="4">
        <v>455</v>
      </c>
      <c r="D40" s="34" t="s">
        <v>72</v>
      </c>
      <c r="E40" s="47">
        <v>10</v>
      </c>
      <c r="F40" s="47" t="s">
        <v>13</v>
      </c>
      <c r="G40" s="306" t="s">
        <v>43</v>
      </c>
      <c r="H40" s="178">
        <f t="shared" ca="1" si="12"/>
        <v>88665.382641095523</v>
      </c>
      <c r="I40" s="178">
        <f t="shared" ca="1" si="12"/>
        <v>91325.344120328402</v>
      </c>
      <c r="J40" s="178">
        <f t="shared" ca="1" si="12"/>
        <v>94065.104443938268</v>
      </c>
      <c r="K40" s="178">
        <f t="shared" ca="1" si="12"/>
        <v>96887.057577256404</v>
      </c>
      <c r="N40" s="337" t="s">
        <v>611</v>
      </c>
      <c r="O40" s="337" t="str">
        <f t="shared" si="20"/>
        <v>10140C</v>
      </c>
      <c r="P40" s="339" t="str">
        <f t="shared" si="21"/>
        <v xml:space="preserve">Supervisor Parking Management &amp; Traffic Control  </v>
      </c>
      <c r="Q40" s="344" t="str">
        <f t="shared" si="22"/>
        <v>E40</v>
      </c>
      <c r="R40" s="345" cm="1">
        <f t="array" aca="1" ref="R40" ca="1">IF($N40="Y",VLOOKUP($O40,INDIRECT($O$2),R$5,0)*INDIRECT($N$1),VLOOKUP($O40,INDIRECT($O$2),R$5,0))</f>
        <v>88665.382641095523</v>
      </c>
      <c r="S40" s="345" cm="1">
        <f t="array" aca="1" ref="S40" ca="1">IF($N40="Y",VLOOKUP($O40,INDIRECT($O$2),S$5,0)*INDIRECT($N$1),VLOOKUP($O40,INDIRECT($O$2),S$5,0))</f>
        <v>91325.344120328402</v>
      </c>
      <c r="T40" s="345" cm="1">
        <f t="array" aca="1" ref="T40" ca="1">IF($N40="Y",VLOOKUP($O40,INDIRECT($O$2),T$5,0)*INDIRECT($N$1),VLOOKUP($O40,INDIRECT($O$2),T$5,0))</f>
        <v>94065.104443938268</v>
      </c>
      <c r="U40" s="345" cm="1">
        <f t="array" aca="1" ref="U40" ca="1">IF($N40="Y",VLOOKUP($O40,INDIRECT($O$2),U$5,0)*INDIRECT($N$1),VLOOKUP($O40,INDIRECT($O$2),U$5,0))</f>
        <v>96887.057577256404</v>
      </c>
      <c r="W40" s="218" t="str">
        <f t="shared" si="23"/>
        <v>Y</v>
      </c>
      <c r="X40" s="366" t="str">
        <f t="shared" si="24"/>
        <v>10140C</v>
      </c>
      <c r="Y40" s="218" t="str">
        <f t="shared" si="25"/>
        <v xml:space="preserve">Supervisor Parking Management &amp; Traffic Control  </v>
      </c>
      <c r="Z40" s="367" t="str">
        <f t="shared" si="11"/>
        <v>E40</v>
      </c>
      <c r="AA40" s="368">
        <f t="shared" ca="1" si="26"/>
        <v>42.628</v>
      </c>
      <c r="AB40" s="368">
        <f t="shared" ca="1" si="27"/>
        <v>43.906999999999996</v>
      </c>
      <c r="AC40" s="368">
        <f t="shared" ca="1" si="28"/>
        <v>45.223999999999997</v>
      </c>
      <c r="AD40" s="368">
        <f t="shared" ca="1" si="29"/>
        <v>46.580999999999996</v>
      </c>
    </row>
    <row r="41" spans="1:30">
      <c r="A41" s="3" t="s">
        <v>73</v>
      </c>
      <c r="B41" s="47" t="s">
        <v>12</v>
      </c>
      <c r="C41" s="4">
        <v>493</v>
      </c>
      <c r="D41" s="34" t="s">
        <v>74</v>
      </c>
      <c r="E41" s="47">
        <v>10</v>
      </c>
      <c r="F41" s="47" t="s">
        <v>13</v>
      </c>
      <c r="G41" s="306" t="s">
        <v>43</v>
      </c>
      <c r="H41" s="178">
        <f t="shared" ref="H41:K47" ca="1" si="30">R41</f>
        <v>88665.382641095523</v>
      </c>
      <c r="I41" s="178">
        <f t="shared" ca="1" si="30"/>
        <v>91325.344120328402</v>
      </c>
      <c r="J41" s="178">
        <f t="shared" ca="1" si="30"/>
        <v>94065.104443938268</v>
      </c>
      <c r="K41" s="178">
        <f t="shared" ca="1" si="30"/>
        <v>96887.057577256404</v>
      </c>
      <c r="N41" s="337" t="s">
        <v>611</v>
      </c>
      <c r="O41" s="337" t="str">
        <f t="shared" si="20"/>
        <v>10205C</v>
      </c>
      <c r="P41" s="339" t="str">
        <f t="shared" si="21"/>
        <v>Supervisor Problem Properties</v>
      </c>
      <c r="Q41" s="344" t="str">
        <f t="shared" si="22"/>
        <v>E40</v>
      </c>
      <c r="R41" s="345" cm="1">
        <f t="array" aca="1" ref="R41" ca="1">IF($N41="Y",VLOOKUP($O41,INDIRECT($O$2),R$5,0)*INDIRECT($N$1),VLOOKUP($O41,INDIRECT($O$2),R$5,0))</f>
        <v>88665.382641095523</v>
      </c>
      <c r="S41" s="345" cm="1">
        <f t="array" aca="1" ref="S41" ca="1">IF($N41="Y",VLOOKUP($O41,INDIRECT($O$2),S$5,0)*INDIRECT($N$1),VLOOKUP($O41,INDIRECT($O$2),S$5,0))</f>
        <v>91325.344120328402</v>
      </c>
      <c r="T41" s="345" cm="1">
        <f t="array" aca="1" ref="T41" ca="1">IF($N41="Y",VLOOKUP($O41,INDIRECT($O$2),T$5,0)*INDIRECT($N$1),VLOOKUP($O41,INDIRECT($O$2),T$5,0))</f>
        <v>94065.104443938268</v>
      </c>
      <c r="U41" s="345" cm="1">
        <f t="array" aca="1" ref="U41" ca="1">IF($N41="Y",VLOOKUP($O41,INDIRECT($O$2),U$5,0)*INDIRECT($N$1),VLOOKUP($O41,INDIRECT($O$2),U$5,0))</f>
        <v>96887.057577256404</v>
      </c>
      <c r="W41" s="218" t="str">
        <f t="shared" si="23"/>
        <v>Y</v>
      </c>
      <c r="X41" s="366" t="str">
        <f t="shared" si="24"/>
        <v>10205C</v>
      </c>
      <c r="Y41" s="218" t="str">
        <f t="shared" si="25"/>
        <v>Supervisor Problem Properties</v>
      </c>
      <c r="Z41" s="367" t="str">
        <f t="shared" si="11"/>
        <v>E40</v>
      </c>
      <c r="AA41" s="368">
        <f t="shared" ca="1" si="26"/>
        <v>42.628</v>
      </c>
      <c r="AB41" s="368">
        <f t="shared" ca="1" si="27"/>
        <v>43.906999999999996</v>
      </c>
      <c r="AC41" s="368">
        <f t="shared" ca="1" si="28"/>
        <v>45.223999999999997</v>
      </c>
      <c r="AD41" s="368">
        <f t="shared" ca="1" si="29"/>
        <v>46.580999999999996</v>
      </c>
    </row>
    <row r="42" spans="1:30">
      <c r="A42" s="3" t="s">
        <v>75</v>
      </c>
      <c r="B42" s="47" t="s">
        <v>12</v>
      </c>
      <c r="C42" s="4">
        <v>473</v>
      </c>
      <c r="D42" s="35" t="s">
        <v>76</v>
      </c>
      <c r="E42" s="47">
        <v>10</v>
      </c>
      <c r="F42" s="47" t="s">
        <v>13</v>
      </c>
      <c r="G42" s="306" t="s">
        <v>43</v>
      </c>
      <c r="H42" s="178">
        <f t="shared" ca="1" si="30"/>
        <v>88665.382641095523</v>
      </c>
      <c r="I42" s="178">
        <f t="shared" ca="1" si="30"/>
        <v>91325.344120328402</v>
      </c>
      <c r="J42" s="178">
        <f t="shared" ca="1" si="30"/>
        <v>94065.104443938268</v>
      </c>
      <c r="K42" s="178">
        <f t="shared" ca="1" si="30"/>
        <v>96887.057577256404</v>
      </c>
      <c r="N42" s="337" t="s">
        <v>611</v>
      </c>
      <c r="O42" s="337" t="str">
        <f t="shared" si="20"/>
        <v>10220C</v>
      </c>
      <c r="P42" s="339" t="str">
        <f t="shared" si="21"/>
        <v xml:space="preserve">Supervisor Pumping Stations  </v>
      </c>
      <c r="Q42" s="344" t="str">
        <f t="shared" si="22"/>
        <v>E40</v>
      </c>
      <c r="R42" s="345" cm="1">
        <f t="array" aca="1" ref="R42" ca="1">IF($N42="Y",VLOOKUP($O42,INDIRECT($O$2),R$5,0)*INDIRECT($N$1),VLOOKUP($O42,INDIRECT($O$2),R$5,0))</f>
        <v>88665.382641095523</v>
      </c>
      <c r="S42" s="345" cm="1">
        <f t="array" aca="1" ref="S42" ca="1">IF($N42="Y",VLOOKUP($O42,INDIRECT($O$2),S$5,0)*INDIRECT($N$1),VLOOKUP($O42,INDIRECT($O$2),S$5,0))</f>
        <v>91325.344120328402</v>
      </c>
      <c r="T42" s="345" cm="1">
        <f t="array" aca="1" ref="T42" ca="1">IF($N42="Y",VLOOKUP($O42,INDIRECT($O$2),T$5,0)*INDIRECT($N$1),VLOOKUP($O42,INDIRECT($O$2),T$5,0))</f>
        <v>94065.104443938268</v>
      </c>
      <c r="U42" s="345" cm="1">
        <f t="array" aca="1" ref="U42" ca="1">IF($N42="Y",VLOOKUP($O42,INDIRECT($O$2),U$5,0)*INDIRECT($N$1),VLOOKUP($O42,INDIRECT($O$2),U$5,0))</f>
        <v>96887.057577256404</v>
      </c>
      <c r="W42" s="218" t="str">
        <f t="shared" si="23"/>
        <v>Y</v>
      </c>
      <c r="X42" s="366" t="str">
        <f t="shared" si="24"/>
        <v>10220C</v>
      </c>
      <c r="Y42" s="218" t="str">
        <f t="shared" si="25"/>
        <v xml:space="preserve">Supervisor Pumping Stations  </v>
      </c>
      <c r="Z42" s="367" t="str">
        <f t="shared" si="11"/>
        <v>E40</v>
      </c>
      <c r="AA42" s="368">
        <f t="shared" ca="1" si="26"/>
        <v>42.628</v>
      </c>
      <c r="AB42" s="368">
        <f t="shared" ca="1" si="27"/>
        <v>43.906999999999996</v>
      </c>
      <c r="AC42" s="368">
        <f t="shared" ca="1" si="28"/>
        <v>45.223999999999997</v>
      </c>
      <c r="AD42" s="368">
        <f t="shared" ca="1" si="29"/>
        <v>46.580999999999996</v>
      </c>
    </row>
    <row r="43" spans="1:30">
      <c r="A43" s="3" t="s">
        <v>77</v>
      </c>
      <c r="B43" s="47" t="s">
        <v>12</v>
      </c>
      <c r="C43" s="4">
        <v>493</v>
      </c>
      <c r="D43" s="35" t="s">
        <v>78</v>
      </c>
      <c r="E43" s="47">
        <v>10</v>
      </c>
      <c r="F43" s="47" t="s">
        <v>13</v>
      </c>
      <c r="G43" s="306" t="s">
        <v>43</v>
      </c>
      <c r="H43" s="178">
        <f t="shared" ca="1" si="30"/>
        <v>88665.382641095523</v>
      </c>
      <c r="I43" s="178">
        <f t="shared" ca="1" si="30"/>
        <v>91325.344120328402</v>
      </c>
      <c r="J43" s="178">
        <f t="shared" ca="1" si="30"/>
        <v>94065.104443938268</v>
      </c>
      <c r="K43" s="178">
        <f t="shared" ca="1" si="30"/>
        <v>96887.057577256404</v>
      </c>
      <c r="N43" s="337" t="s">
        <v>611</v>
      </c>
      <c r="O43" s="337" t="str">
        <f t="shared" si="20"/>
        <v>10240C</v>
      </c>
      <c r="P43" s="339" t="str">
        <f t="shared" si="21"/>
        <v>Supervisor Real Estate Assessment</v>
      </c>
      <c r="Q43" s="344" t="str">
        <f t="shared" si="22"/>
        <v>E40</v>
      </c>
      <c r="R43" s="345" cm="1">
        <f t="array" aca="1" ref="R43" ca="1">IF($N43="Y",VLOOKUP($O43,INDIRECT($O$2),R$5,0)*INDIRECT($N$1),VLOOKUP($O43,INDIRECT($O$2),R$5,0))</f>
        <v>88665.382641095523</v>
      </c>
      <c r="S43" s="345" cm="1">
        <f t="array" aca="1" ref="S43" ca="1">IF($N43="Y",VLOOKUP($O43,INDIRECT($O$2),S$5,0)*INDIRECT($N$1),VLOOKUP($O43,INDIRECT($O$2),S$5,0))</f>
        <v>91325.344120328402</v>
      </c>
      <c r="T43" s="345" cm="1">
        <f t="array" aca="1" ref="T43" ca="1">IF($N43="Y",VLOOKUP($O43,INDIRECT($O$2),T$5,0)*INDIRECT($N$1),VLOOKUP($O43,INDIRECT($O$2),T$5,0))</f>
        <v>94065.104443938268</v>
      </c>
      <c r="U43" s="345" cm="1">
        <f t="array" aca="1" ref="U43" ca="1">IF($N43="Y",VLOOKUP($O43,INDIRECT($O$2),U$5,0)*INDIRECT($N$1),VLOOKUP($O43,INDIRECT($O$2),U$5,0))</f>
        <v>96887.057577256404</v>
      </c>
      <c r="W43" s="218" t="str">
        <f t="shared" si="23"/>
        <v>Y</v>
      </c>
      <c r="X43" s="366" t="str">
        <f t="shared" si="24"/>
        <v>10240C</v>
      </c>
      <c r="Y43" s="218" t="str">
        <f t="shared" si="25"/>
        <v>Supervisor Real Estate Assessment</v>
      </c>
      <c r="Z43" s="367" t="str">
        <f t="shared" si="11"/>
        <v>E40</v>
      </c>
      <c r="AA43" s="368">
        <f t="shared" ca="1" si="26"/>
        <v>42.628</v>
      </c>
      <c r="AB43" s="368">
        <f t="shared" ca="1" si="27"/>
        <v>43.906999999999996</v>
      </c>
      <c r="AC43" s="368">
        <f t="shared" ca="1" si="28"/>
        <v>45.223999999999997</v>
      </c>
      <c r="AD43" s="368">
        <f t="shared" ca="1" si="29"/>
        <v>46.580999999999996</v>
      </c>
    </row>
    <row r="44" spans="1:30">
      <c r="A44" s="3" t="s">
        <v>435</v>
      </c>
      <c r="B44" s="47" t="s">
        <v>12</v>
      </c>
      <c r="C44" s="4">
        <v>453</v>
      </c>
      <c r="D44" s="35" t="s">
        <v>530</v>
      </c>
      <c r="E44" s="47">
        <v>10</v>
      </c>
      <c r="F44" s="47" t="s">
        <v>13</v>
      </c>
      <c r="G44" s="306" t="s">
        <v>43</v>
      </c>
      <c r="H44" s="178">
        <f t="shared" ca="1" si="30"/>
        <v>88665.382641095523</v>
      </c>
      <c r="I44" s="178">
        <f t="shared" ca="1" si="30"/>
        <v>91325.344120328402</v>
      </c>
      <c r="J44" s="178">
        <f t="shared" ca="1" si="30"/>
        <v>94065.104443938268</v>
      </c>
      <c r="K44" s="178">
        <f t="shared" ca="1" si="30"/>
        <v>96887.057577256404</v>
      </c>
      <c r="N44" s="337" t="s">
        <v>611</v>
      </c>
      <c r="O44" s="337" t="str">
        <f t="shared" si="20"/>
        <v>10300C</v>
      </c>
      <c r="P44" s="339" t="str">
        <f t="shared" si="21"/>
        <v>Supervisor Towing &amp; Impound</v>
      </c>
      <c r="Q44" s="344" t="str">
        <f t="shared" si="22"/>
        <v>E40</v>
      </c>
      <c r="R44" s="345" cm="1">
        <f t="array" aca="1" ref="R44" ca="1">IF($N44="Y",VLOOKUP($O44,INDIRECT($O$2),R$5,0)*INDIRECT($N$1),VLOOKUP($O44,INDIRECT($O$2),R$5,0))</f>
        <v>88665.382641095523</v>
      </c>
      <c r="S44" s="345" cm="1">
        <f t="array" aca="1" ref="S44" ca="1">IF($N44="Y",VLOOKUP($O44,INDIRECT($O$2),S$5,0)*INDIRECT($N$1),VLOOKUP($O44,INDIRECT($O$2),S$5,0))</f>
        <v>91325.344120328402</v>
      </c>
      <c r="T44" s="345" cm="1">
        <f t="array" aca="1" ref="T44" ca="1">IF($N44="Y",VLOOKUP($O44,INDIRECT($O$2),T$5,0)*INDIRECT($N$1),VLOOKUP($O44,INDIRECT($O$2),T$5,0))</f>
        <v>94065.104443938268</v>
      </c>
      <c r="U44" s="345" cm="1">
        <f t="array" aca="1" ref="U44" ca="1">IF($N44="Y",VLOOKUP($O44,INDIRECT($O$2),U$5,0)*INDIRECT($N$1),VLOOKUP($O44,INDIRECT($O$2),U$5,0))</f>
        <v>96887.057577256404</v>
      </c>
      <c r="W44" s="218" t="str">
        <f t="shared" si="23"/>
        <v>Y</v>
      </c>
      <c r="X44" s="366" t="str">
        <f t="shared" si="24"/>
        <v>10300C</v>
      </c>
      <c r="Y44" s="218" t="str">
        <f t="shared" si="25"/>
        <v>Supervisor Towing &amp; Impound</v>
      </c>
      <c r="Z44" s="367" t="str">
        <f t="shared" si="11"/>
        <v>E40</v>
      </c>
      <c r="AA44" s="368">
        <f t="shared" ca="1" si="26"/>
        <v>42.628</v>
      </c>
      <c r="AB44" s="368">
        <f t="shared" ca="1" si="27"/>
        <v>43.906999999999996</v>
      </c>
      <c r="AC44" s="368">
        <f t="shared" ca="1" si="28"/>
        <v>45.223999999999997</v>
      </c>
      <c r="AD44" s="368">
        <f t="shared" ca="1" si="29"/>
        <v>46.580999999999996</v>
      </c>
    </row>
    <row r="45" spans="1:30">
      <c r="A45" s="3" t="s">
        <v>79</v>
      </c>
      <c r="B45" s="47" t="s">
        <v>12</v>
      </c>
      <c r="C45" s="4">
        <v>455</v>
      </c>
      <c r="D45" s="35" t="s">
        <v>80</v>
      </c>
      <c r="E45" s="47">
        <v>10</v>
      </c>
      <c r="F45" s="47" t="s">
        <v>13</v>
      </c>
      <c r="G45" s="306" t="s">
        <v>43</v>
      </c>
      <c r="H45" s="178">
        <f t="shared" ca="1" si="30"/>
        <v>88665.382641095523</v>
      </c>
      <c r="I45" s="178">
        <f t="shared" ca="1" si="30"/>
        <v>91325.344120328402</v>
      </c>
      <c r="J45" s="178">
        <f t="shared" ca="1" si="30"/>
        <v>94065.104443938268</v>
      </c>
      <c r="K45" s="178">
        <f t="shared" ca="1" si="30"/>
        <v>96887.057577256404</v>
      </c>
      <c r="N45" s="337" t="s">
        <v>611</v>
      </c>
      <c r="O45" s="337" t="str">
        <f t="shared" si="20"/>
        <v>10320C</v>
      </c>
      <c r="P45" s="339" t="str">
        <f t="shared" si="21"/>
        <v xml:space="preserve">Supervisor Traffic &amp; Equipment Maintenance  </v>
      </c>
      <c r="Q45" s="344" t="str">
        <f t="shared" si="22"/>
        <v>E40</v>
      </c>
      <c r="R45" s="345" cm="1">
        <f t="array" aca="1" ref="R45" ca="1">IF($N45="Y",VLOOKUP($O45,INDIRECT($O$2),R$5,0)*INDIRECT($N$1),VLOOKUP($O45,INDIRECT($O$2),R$5,0))</f>
        <v>88665.382641095523</v>
      </c>
      <c r="S45" s="345" cm="1">
        <f t="array" aca="1" ref="S45" ca="1">IF($N45="Y",VLOOKUP($O45,INDIRECT($O$2),S$5,0)*INDIRECT($N$1),VLOOKUP($O45,INDIRECT($O$2),S$5,0))</f>
        <v>91325.344120328402</v>
      </c>
      <c r="T45" s="345" cm="1">
        <f t="array" aca="1" ref="T45" ca="1">IF($N45="Y",VLOOKUP($O45,INDIRECT($O$2),T$5,0)*INDIRECT($N$1),VLOOKUP($O45,INDIRECT($O$2),T$5,0))</f>
        <v>94065.104443938268</v>
      </c>
      <c r="U45" s="345" cm="1">
        <f t="array" aca="1" ref="U45" ca="1">IF($N45="Y",VLOOKUP($O45,INDIRECT($O$2),U$5,0)*INDIRECT($N$1),VLOOKUP($O45,INDIRECT($O$2),U$5,0))</f>
        <v>96887.057577256404</v>
      </c>
      <c r="W45" s="218" t="str">
        <f t="shared" si="23"/>
        <v>Y</v>
      </c>
      <c r="X45" s="366" t="str">
        <f t="shared" si="24"/>
        <v>10320C</v>
      </c>
      <c r="Y45" s="218" t="str">
        <f t="shared" si="25"/>
        <v xml:space="preserve">Supervisor Traffic &amp; Equipment Maintenance  </v>
      </c>
      <c r="Z45" s="367" t="str">
        <f t="shared" si="11"/>
        <v>E40</v>
      </c>
      <c r="AA45" s="368">
        <f t="shared" ca="1" si="26"/>
        <v>42.628</v>
      </c>
      <c r="AB45" s="368">
        <f t="shared" ca="1" si="27"/>
        <v>43.906999999999996</v>
      </c>
      <c r="AC45" s="368">
        <f t="shared" ca="1" si="28"/>
        <v>45.223999999999997</v>
      </c>
      <c r="AD45" s="368">
        <f t="shared" ca="1" si="29"/>
        <v>46.580999999999996</v>
      </c>
    </row>
    <row r="46" spans="1:30">
      <c r="A46" s="3" t="s">
        <v>282</v>
      </c>
      <c r="B46" s="47" t="s">
        <v>12</v>
      </c>
      <c r="C46" s="4">
        <v>453</v>
      </c>
      <c r="D46" s="35" t="s">
        <v>532</v>
      </c>
      <c r="E46" s="47">
        <v>10</v>
      </c>
      <c r="F46" s="47" t="s">
        <v>13</v>
      </c>
      <c r="G46" s="306" t="s">
        <v>43</v>
      </c>
      <c r="H46" s="178">
        <f t="shared" ca="1" si="30"/>
        <v>88665.382641095523</v>
      </c>
      <c r="I46" s="178">
        <f t="shared" ca="1" si="30"/>
        <v>91325.344120328402</v>
      </c>
      <c r="J46" s="178">
        <f t="shared" ca="1" si="30"/>
        <v>94065.104443938268</v>
      </c>
      <c r="K46" s="178">
        <f t="shared" ca="1" si="30"/>
        <v>96887.057577256404</v>
      </c>
      <c r="N46" s="337" t="s">
        <v>611</v>
      </c>
      <c r="O46" s="337" t="str">
        <f t="shared" si="20"/>
        <v>59216C</v>
      </c>
      <c r="P46" s="339" t="str">
        <f t="shared" si="21"/>
        <v>Supervisor Water Quality Lab</v>
      </c>
      <c r="Q46" s="344" t="str">
        <f t="shared" si="22"/>
        <v>E40</v>
      </c>
      <c r="R46" s="345" cm="1">
        <f t="array" aca="1" ref="R46" ca="1">IF($N46="Y",VLOOKUP($O46,INDIRECT($O$2),R$5,0)*INDIRECT($N$1),VLOOKUP($O46,INDIRECT($O$2),R$5,0))</f>
        <v>88665.382641095523</v>
      </c>
      <c r="S46" s="345" cm="1">
        <f t="array" aca="1" ref="S46" ca="1">IF($N46="Y",VLOOKUP($O46,INDIRECT($O$2),S$5,0)*INDIRECT($N$1),VLOOKUP($O46,INDIRECT($O$2),S$5,0))</f>
        <v>91325.344120328402</v>
      </c>
      <c r="T46" s="345" cm="1">
        <f t="array" aca="1" ref="T46" ca="1">IF($N46="Y",VLOOKUP($O46,INDIRECT($O$2),T$5,0)*INDIRECT($N$1),VLOOKUP($O46,INDIRECT($O$2),T$5,0))</f>
        <v>94065.104443938268</v>
      </c>
      <c r="U46" s="345" cm="1">
        <f t="array" aca="1" ref="U46" ca="1">IF($N46="Y",VLOOKUP($O46,INDIRECT($O$2),U$5,0)*INDIRECT($N$1),VLOOKUP($O46,INDIRECT($O$2),U$5,0))</f>
        <v>96887.057577256404</v>
      </c>
      <c r="W46" s="218" t="str">
        <f t="shared" si="23"/>
        <v>Y</v>
      </c>
      <c r="X46" s="366" t="str">
        <f t="shared" si="24"/>
        <v>59216C</v>
      </c>
      <c r="Y46" s="218" t="str">
        <f t="shared" si="25"/>
        <v>Supervisor Water Quality Lab</v>
      </c>
      <c r="Z46" s="367" t="str">
        <f t="shared" si="11"/>
        <v>E40</v>
      </c>
      <c r="AA46" s="368">
        <f t="shared" ca="1" si="26"/>
        <v>42.628</v>
      </c>
      <c r="AB46" s="368">
        <f t="shared" ca="1" si="27"/>
        <v>43.906999999999996</v>
      </c>
      <c r="AC46" s="368">
        <f t="shared" ca="1" si="28"/>
        <v>45.223999999999997</v>
      </c>
      <c r="AD46" s="368">
        <f t="shared" ca="1" si="29"/>
        <v>46.580999999999996</v>
      </c>
    </row>
    <row r="47" spans="1:30">
      <c r="A47" s="3" t="s">
        <v>81</v>
      </c>
      <c r="B47" s="47" t="s">
        <v>12</v>
      </c>
      <c r="C47" s="4">
        <v>460</v>
      </c>
      <c r="D47" s="35" t="s">
        <v>82</v>
      </c>
      <c r="E47" s="47">
        <v>10</v>
      </c>
      <c r="F47" s="47" t="s">
        <v>13</v>
      </c>
      <c r="G47" s="306" t="s">
        <v>43</v>
      </c>
      <c r="H47" s="178">
        <f t="shared" ca="1" si="30"/>
        <v>88665.382641095523</v>
      </c>
      <c r="I47" s="178">
        <f t="shared" ca="1" si="30"/>
        <v>91325.344120328402</v>
      </c>
      <c r="J47" s="178">
        <f t="shared" ca="1" si="30"/>
        <v>94065.104443938268</v>
      </c>
      <c r="K47" s="178">
        <f t="shared" ca="1" si="30"/>
        <v>96887.057577256404</v>
      </c>
      <c r="N47" s="337" t="s">
        <v>611</v>
      </c>
      <c r="O47" s="337" t="str">
        <f t="shared" si="20"/>
        <v>10370C</v>
      </c>
      <c r="P47" s="339" t="str">
        <f t="shared" si="21"/>
        <v xml:space="preserve">Supervisor Water Treatment Plant  </v>
      </c>
      <c r="Q47" s="344" t="str">
        <f t="shared" si="22"/>
        <v>E40</v>
      </c>
      <c r="R47" s="345" cm="1">
        <f t="array" aca="1" ref="R47" ca="1">IF($N47="Y",VLOOKUP($O47,INDIRECT($O$2),R$5,0)*INDIRECT($N$1),VLOOKUP($O47,INDIRECT($O$2),R$5,0))</f>
        <v>88665.382641095523</v>
      </c>
      <c r="S47" s="345" cm="1">
        <f t="array" aca="1" ref="S47" ca="1">IF($N47="Y",VLOOKUP($O47,INDIRECT($O$2),S$5,0)*INDIRECT($N$1),VLOOKUP($O47,INDIRECT($O$2),S$5,0))</f>
        <v>91325.344120328402</v>
      </c>
      <c r="T47" s="345" cm="1">
        <f t="array" aca="1" ref="T47" ca="1">IF($N47="Y",VLOOKUP($O47,INDIRECT($O$2),T$5,0)*INDIRECT($N$1),VLOOKUP($O47,INDIRECT($O$2),T$5,0))</f>
        <v>94065.104443938268</v>
      </c>
      <c r="U47" s="345" cm="1">
        <f t="array" aca="1" ref="U47" ca="1">IF($N47="Y",VLOOKUP($O47,INDIRECT($O$2),U$5,0)*INDIRECT($N$1),VLOOKUP($O47,INDIRECT($O$2),U$5,0))</f>
        <v>96887.057577256404</v>
      </c>
      <c r="W47" s="218" t="str">
        <f t="shared" si="23"/>
        <v>Y</v>
      </c>
      <c r="X47" s="366" t="str">
        <f t="shared" si="24"/>
        <v>10370C</v>
      </c>
      <c r="Y47" s="218" t="str">
        <f t="shared" si="25"/>
        <v xml:space="preserve">Supervisor Water Treatment Plant  </v>
      </c>
      <c r="Z47" s="367" t="str">
        <f t="shared" si="11"/>
        <v>E40</v>
      </c>
      <c r="AA47" s="368">
        <f t="shared" ca="1" si="26"/>
        <v>42.628</v>
      </c>
      <c r="AB47" s="368">
        <f t="shared" ca="1" si="27"/>
        <v>43.906999999999996</v>
      </c>
      <c r="AC47" s="368">
        <f t="shared" ca="1" si="28"/>
        <v>45.223999999999997</v>
      </c>
      <c r="AD47" s="368">
        <f t="shared" ca="1" si="29"/>
        <v>46.580999999999996</v>
      </c>
    </row>
    <row r="48" spans="1:30">
      <c r="D48" s="35"/>
      <c r="E48" s="20"/>
      <c r="F48" s="20"/>
      <c r="G48" s="30"/>
      <c r="I48" s="32"/>
      <c r="J48" s="32"/>
      <c r="K48" s="32"/>
    </row>
    <row r="49" spans="1:30">
      <c r="D49" s="35"/>
      <c r="E49" s="20"/>
      <c r="F49" s="20"/>
      <c r="G49" s="30"/>
      <c r="I49" s="32"/>
      <c r="J49" s="32"/>
      <c r="K49" s="32"/>
    </row>
    <row r="50" spans="1:30">
      <c r="A50" s="35" t="s">
        <v>83</v>
      </c>
      <c r="D50" s="35"/>
      <c r="E50" s="20"/>
      <c r="F50" s="20"/>
      <c r="G50" s="30"/>
      <c r="I50" s="32"/>
      <c r="J50" s="32"/>
      <c r="K50" s="32"/>
      <c r="X50" s="366"/>
      <c r="Z50" s="367"/>
      <c r="AA50" s="368"/>
    </row>
    <row r="51" spans="1:30">
      <c r="A51" s="188"/>
      <c r="B51" s="34" t="s">
        <v>84</v>
      </c>
      <c r="C51" s="34"/>
      <c r="D51" s="35"/>
      <c r="E51" s="34"/>
      <c r="G51" s="30"/>
      <c r="H51" s="76">
        <f ca="1">R51</f>
        <v>88.772426305920007</v>
      </c>
      <c r="I51" s="32" t="s">
        <v>85</v>
      </c>
      <c r="J51" s="32"/>
      <c r="K51" s="32"/>
      <c r="N51" s="337" t="s">
        <v>611</v>
      </c>
      <c r="O51" s="348" t="s">
        <v>546</v>
      </c>
      <c r="P51" s="349" t="s">
        <v>559</v>
      </c>
      <c r="R51" s="350" cm="1">
        <f t="array" aca="1" ref="R51" ca="1">IF($N51="Y",VLOOKUP($O51,INDIRECT($O$2),R$5,0)*INDIRECT($N$1),VLOOKUP($O51,INDIRECT($O$2),R$5,0))</f>
        <v>88.772426305920007</v>
      </c>
      <c r="S51" s="345"/>
      <c r="T51" s="345"/>
      <c r="U51" s="345"/>
      <c r="W51" s="218" t="str">
        <f t="shared" ref="W51:Y53" si="31">N51</f>
        <v>Y</v>
      </c>
      <c r="X51" s="366" t="str">
        <f t="shared" si="31"/>
        <v>CSUAMA</v>
      </c>
      <c r="Y51" s="218" t="str">
        <f t="shared" si="31"/>
        <v>Accredited Minnesota Assessor</v>
      </c>
      <c r="Z51" s="367"/>
      <c r="AA51" s="368">
        <f ca="1">ROUND(R51/80,3)</f>
        <v>1.1100000000000001</v>
      </c>
    </row>
    <row r="52" spans="1:30">
      <c r="B52" s="34" t="s">
        <v>86</v>
      </c>
      <c r="C52" s="34"/>
      <c r="D52" s="35"/>
      <c r="E52" s="20"/>
      <c r="F52" s="20"/>
      <c r="G52" s="30"/>
      <c r="H52" s="76">
        <f ca="1">R52</f>
        <v>190.59962118623997</v>
      </c>
      <c r="I52" s="32" t="s">
        <v>85</v>
      </c>
      <c r="J52" s="32"/>
      <c r="K52" s="32"/>
      <c r="N52" s="337" t="s">
        <v>611</v>
      </c>
      <c r="O52" s="348" t="s">
        <v>547</v>
      </c>
      <c r="P52" s="349" t="s">
        <v>561</v>
      </c>
      <c r="R52" s="350" cm="1">
        <f t="array" aca="1" ref="R52" ca="1">IF($N52="Y",VLOOKUP($O52,INDIRECT($O$2),R$5,0)*INDIRECT($N$1),VLOOKUP($O52,INDIRECT($O$2),R$5,0))</f>
        <v>190.59962118623997</v>
      </c>
      <c r="S52" s="345"/>
      <c r="T52" s="345"/>
      <c r="U52" s="345"/>
      <c r="W52" s="218" t="str">
        <f t="shared" si="31"/>
        <v>Y</v>
      </c>
      <c r="X52" s="366" t="str">
        <f t="shared" si="31"/>
        <v>CSUSAM</v>
      </c>
      <c r="Y52" s="218" t="str">
        <f t="shared" si="31"/>
        <v>Senior Accredited MN Assessor</v>
      </c>
      <c r="Z52" s="367"/>
      <c r="AA52" s="368">
        <f ca="1">ROUND(R52/80,3)</f>
        <v>2.3820000000000001</v>
      </c>
    </row>
    <row r="53" spans="1:30">
      <c r="B53" s="34" t="s">
        <v>87</v>
      </c>
      <c r="C53" s="34"/>
      <c r="D53" s="35"/>
      <c r="E53" s="20"/>
      <c r="F53" s="20"/>
      <c r="G53" s="30"/>
      <c r="H53" s="76">
        <f ca="1">R53</f>
        <v>190.59962118623997</v>
      </c>
      <c r="I53" s="32" t="s">
        <v>85</v>
      </c>
      <c r="N53" s="337" t="s">
        <v>611</v>
      </c>
      <c r="O53" s="348" t="s">
        <v>548</v>
      </c>
      <c r="P53" s="349" t="s">
        <v>560</v>
      </c>
      <c r="R53" s="350" cm="1">
        <f t="array" aca="1" ref="R53" ca="1">IF($N53="Y",VLOOKUP($O53,INDIRECT($O$2),R$5,0)*INDIRECT($N$1),VLOOKUP($O53,INDIRECT($O$2),R$5,0))</f>
        <v>190.59962118623997</v>
      </c>
      <c r="S53" s="345"/>
      <c r="T53" s="345"/>
      <c r="U53" s="345"/>
      <c r="W53" s="218" t="str">
        <f t="shared" si="31"/>
        <v>Y</v>
      </c>
      <c r="X53" s="366" t="str">
        <f t="shared" si="31"/>
        <v>CSUCAE</v>
      </c>
      <c r="Y53" s="218" t="str">
        <f t="shared" si="31"/>
        <v>Certified Assessment Evaluator</v>
      </c>
      <c r="Z53" s="367"/>
      <c r="AA53" s="368">
        <f ca="1">ROUND(R53/80,3)</f>
        <v>2.3820000000000001</v>
      </c>
    </row>
    <row r="54" spans="1:30">
      <c r="B54" s="34"/>
      <c r="C54" s="34"/>
      <c r="D54" s="35"/>
      <c r="E54" s="20"/>
      <c r="F54" s="20"/>
      <c r="G54" s="30"/>
      <c r="H54" s="282"/>
      <c r="I54" s="32"/>
    </row>
    <row r="55" spans="1:30">
      <c r="B55" s="34"/>
      <c r="C55" s="34"/>
      <c r="D55" s="35"/>
      <c r="E55" s="20"/>
      <c r="F55" s="20"/>
      <c r="G55" s="30"/>
      <c r="H55" s="282"/>
      <c r="I55" s="32"/>
      <c r="W55" s="264"/>
      <c r="X55" s="363"/>
      <c r="Y55" s="264"/>
      <c r="Z55" s="364"/>
      <c r="AA55" s="365"/>
      <c r="AB55" s="365"/>
      <c r="AC55" s="365"/>
      <c r="AD55" s="365"/>
    </row>
    <row r="56" spans="1:30" ht="26.25" thickBot="1">
      <c r="A56" s="280" t="s">
        <v>2</v>
      </c>
      <c r="B56" s="280" t="s">
        <v>3</v>
      </c>
      <c r="C56" s="280"/>
      <c r="D56" s="24" t="s">
        <v>625</v>
      </c>
      <c r="E56" s="280" t="s">
        <v>617</v>
      </c>
      <c r="F56" s="280" t="s">
        <v>6</v>
      </c>
      <c r="G56" s="280" t="s">
        <v>7</v>
      </c>
      <c r="H56" s="26" t="s">
        <v>8</v>
      </c>
      <c r="I56" s="26" t="s">
        <v>9</v>
      </c>
      <c r="J56" s="26" t="s">
        <v>10</v>
      </c>
      <c r="K56" s="27" t="s">
        <v>11</v>
      </c>
      <c r="N56" s="340" t="s">
        <v>610</v>
      </c>
      <c r="O56" s="340" t="s">
        <v>2</v>
      </c>
      <c r="P56" s="341" t="s">
        <v>612</v>
      </c>
      <c r="Q56" s="341" t="s">
        <v>606</v>
      </c>
      <c r="R56" s="342" t="s">
        <v>8</v>
      </c>
      <c r="S56" s="342" t="s">
        <v>9</v>
      </c>
      <c r="T56" s="342" t="s">
        <v>10</v>
      </c>
      <c r="U56" s="340" t="s">
        <v>11</v>
      </c>
      <c r="W56" s="358" t="str">
        <f>N56</f>
        <v>Update</v>
      </c>
      <c r="X56" s="359" t="str">
        <f>A56</f>
        <v>Job Code</v>
      </c>
      <c r="Y56" s="358" t="s">
        <v>612</v>
      </c>
      <c r="Z56" s="360" t="str">
        <f>G56</f>
        <v>Salary Grade</v>
      </c>
      <c r="AA56" s="361" t="str">
        <f>R56</f>
        <v>Step 1</v>
      </c>
      <c r="AB56" s="361" t="str">
        <f>S56</f>
        <v>Step 2</v>
      </c>
      <c r="AC56" s="361" t="str">
        <f>T56</f>
        <v>Step 3</v>
      </c>
      <c r="AD56" s="361" t="str">
        <f>U56</f>
        <v>Step 4</v>
      </c>
    </row>
    <row r="57" spans="1:30" s="19" customFormat="1">
      <c r="A57" s="3" t="s">
        <v>255</v>
      </c>
      <c r="B57" s="47" t="s">
        <v>12</v>
      </c>
      <c r="C57" s="4">
        <v>493</v>
      </c>
      <c r="D57" s="100" t="s">
        <v>248</v>
      </c>
      <c r="E57" s="34">
        <v>10</v>
      </c>
      <c r="F57" s="34" t="s">
        <v>13</v>
      </c>
      <c r="G57" s="306" t="s">
        <v>90</v>
      </c>
      <c r="H57" s="178">
        <f ca="1">R57</f>
        <v>91687.670421338946</v>
      </c>
      <c r="I57" s="178">
        <f ca="1">S57</f>
        <v>94438.300533979113</v>
      </c>
      <c r="J57" s="178">
        <f ca="1">T57</f>
        <v>97271.449549998491</v>
      </c>
      <c r="K57" s="178">
        <f ca="1">U57</f>
        <v>100189.59303649844</v>
      </c>
      <c r="L57"/>
      <c r="M57"/>
      <c r="N57" s="343" t="s">
        <v>611</v>
      </c>
      <c r="O57" s="337" t="str">
        <f>A57</f>
        <v>10011C</v>
      </c>
      <c r="P57" s="339" t="str">
        <f>D57</f>
        <v>Supervisor Certified Fire Protection Specialist</v>
      </c>
      <c r="Q57" s="344" t="str">
        <f>G57</f>
        <v>E43</v>
      </c>
      <c r="R57" s="345" cm="1">
        <f t="array" aca="1" ref="R57" ca="1">IF($N57="Y",VLOOKUP($O57,INDIRECT($O$2),R$5,0)*INDIRECT($N$1),VLOOKUP($O57,INDIRECT($O$2),R$5,0))</f>
        <v>91687.670421338946</v>
      </c>
      <c r="S57" s="345" cm="1">
        <f t="array" aca="1" ref="S57" ca="1">IF($N57="Y",VLOOKUP($O57,INDIRECT($O$2),S$5,0)*INDIRECT($N$1),VLOOKUP($O57,INDIRECT($O$2),S$5,0))</f>
        <v>94438.300533979113</v>
      </c>
      <c r="T57" s="345" cm="1">
        <f t="array" aca="1" ref="T57" ca="1">IF($N57="Y",VLOOKUP($O57,INDIRECT($O$2),T$5,0)*INDIRECT($N$1),VLOOKUP($O57,INDIRECT($O$2),T$5,0))</f>
        <v>97271.449549998491</v>
      </c>
      <c r="U57" s="345" cm="1">
        <f t="array" aca="1" ref="U57" ca="1">IF($N57="Y",VLOOKUP($O57,INDIRECT($O$2),U$5,0)*INDIRECT($N$1),VLOOKUP($O57,INDIRECT($O$2),U$5,0))</f>
        <v>100189.59303649844</v>
      </c>
      <c r="W57" s="218" t="str">
        <f>N57</f>
        <v>Y</v>
      </c>
      <c r="X57" s="366" t="str">
        <f>A57</f>
        <v>10011C</v>
      </c>
      <c r="Y57" s="218" t="str">
        <f>D57</f>
        <v>Supervisor Certified Fire Protection Specialist</v>
      </c>
      <c r="Z57" s="367" t="str">
        <f>G57</f>
        <v>E43</v>
      </c>
      <c r="AA57" s="368">
        <f ca="1">ROUNDUP(R57/2080,3)</f>
        <v>44.080999999999996</v>
      </c>
      <c r="AB57" s="368">
        <f ca="1">ROUNDUP(S57/2080,3)</f>
        <v>45.403999999999996</v>
      </c>
      <c r="AC57" s="368">
        <f ca="1">ROUNDUP(T57/2080,3)</f>
        <v>46.765999999999998</v>
      </c>
      <c r="AD57" s="368">
        <f ca="1">ROUNDUP(U57/2080,3)</f>
        <v>48.168999999999997</v>
      </c>
    </row>
    <row r="58" spans="1:30" s="19" customFormat="1">
      <c r="A58" s="3"/>
      <c r="D58" s="100"/>
      <c r="H58" s="180"/>
      <c r="I58" s="180"/>
      <c r="J58" s="180"/>
      <c r="K58" s="181"/>
      <c r="L58"/>
      <c r="M58"/>
      <c r="N58" s="347"/>
      <c r="O58" s="347"/>
      <c r="P58" s="346"/>
      <c r="Q58" s="346"/>
      <c r="R58" s="346"/>
      <c r="S58" s="346"/>
      <c r="T58" s="346"/>
      <c r="U58" s="346"/>
      <c r="W58" s="264"/>
      <c r="X58" s="264"/>
      <c r="Y58" s="264"/>
      <c r="Z58" s="264"/>
      <c r="AA58" s="264"/>
      <c r="AB58" s="264"/>
      <c r="AC58" s="264"/>
      <c r="AD58" s="264"/>
    </row>
    <row r="59" spans="1:30" s="19" customFormat="1">
      <c r="D59" s="100"/>
      <c r="H59" s="17"/>
      <c r="I59" s="17"/>
      <c r="J59" s="17"/>
      <c r="K59" s="18"/>
      <c r="L59"/>
      <c r="M59"/>
      <c r="N59" s="347"/>
      <c r="O59" s="347"/>
      <c r="P59" s="346"/>
      <c r="Q59" s="346"/>
      <c r="R59" s="346"/>
      <c r="S59" s="346"/>
      <c r="T59" s="346"/>
      <c r="U59" s="346"/>
      <c r="W59" s="264"/>
      <c r="X59" s="363"/>
      <c r="Y59" s="264"/>
      <c r="Z59" s="364"/>
      <c r="AA59" s="365"/>
      <c r="AB59" s="365"/>
      <c r="AC59" s="365"/>
      <c r="AD59" s="365"/>
    </row>
    <row r="60" spans="1:30" s="19" customFormat="1" ht="26.25" thickBot="1">
      <c r="A60" s="280" t="s">
        <v>2</v>
      </c>
      <c r="B60" s="280" t="s">
        <v>3</v>
      </c>
      <c r="C60" s="280" t="s">
        <v>519</v>
      </c>
      <c r="D60" s="24" t="s">
        <v>626</v>
      </c>
      <c r="E60" s="280" t="s">
        <v>617</v>
      </c>
      <c r="F60" s="280" t="s">
        <v>6</v>
      </c>
      <c r="G60" s="280" t="s">
        <v>7</v>
      </c>
      <c r="H60" s="26" t="s">
        <v>8</v>
      </c>
      <c r="I60" s="26" t="s">
        <v>9</v>
      </c>
      <c r="J60" s="26" t="s">
        <v>10</v>
      </c>
      <c r="K60" s="27" t="s">
        <v>11</v>
      </c>
      <c r="L60"/>
      <c r="M60"/>
      <c r="N60" s="340" t="s">
        <v>610</v>
      </c>
      <c r="O60" s="340" t="s">
        <v>2</v>
      </c>
      <c r="P60" s="341" t="s">
        <v>612</v>
      </c>
      <c r="Q60" s="341" t="s">
        <v>606</v>
      </c>
      <c r="R60" s="342" t="s">
        <v>8</v>
      </c>
      <c r="S60" s="342" t="s">
        <v>9</v>
      </c>
      <c r="T60" s="342" t="s">
        <v>10</v>
      </c>
      <c r="U60" s="340" t="s">
        <v>11</v>
      </c>
      <c r="W60" s="358" t="str">
        <f>N60</f>
        <v>Update</v>
      </c>
      <c r="X60" s="359" t="str">
        <f>A60</f>
        <v>Job Code</v>
      </c>
      <c r="Y60" s="358" t="s">
        <v>612</v>
      </c>
      <c r="Z60" s="360" t="str">
        <f t="shared" ref="Z60:Z89" si="32">G60</f>
        <v>Salary Grade</v>
      </c>
      <c r="AA60" s="361" t="str">
        <f>R60</f>
        <v>Step 1</v>
      </c>
      <c r="AB60" s="361" t="str">
        <f>S60</f>
        <v>Step 2</v>
      </c>
      <c r="AC60" s="361" t="str">
        <f>T60</f>
        <v>Step 3</v>
      </c>
      <c r="AD60" s="361" t="str">
        <f>U60</f>
        <v>Step 4</v>
      </c>
    </row>
    <row r="61" spans="1:30" s="19" customFormat="1">
      <c r="A61" s="3" t="s">
        <v>93</v>
      </c>
      <c r="B61" s="47" t="s">
        <v>12</v>
      </c>
      <c r="C61" s="4">
        <v>506</v>
      </c>
      <c r="D61" s="35" t="s">
        <v>94</v>
      </c>
      <c r="E61" s="47">
        <v>11</v>
      </c>
      <c r="F61" s="47" t="s">
        <v>13</v>
      </c>
      <c r="G61" s="306" t="s">
        <v>92</v>
      </c>
      <c r="H61" s="178">
        <f t="shared" ref="H61:K79" ca="1" si="33">R61</f>
        <v>95507.99002222807</v>
      </c>
      <c r="I61" s="178">
        <f t="shared" ca="1" si="33"/>
        <v>98373.229722894903</v>
      </c>
      <c r="J61" s="178">
        <f t="shared" ca="1" si="33"/>
        <v>101324.42661458177</v>
      </c>
      <c r="K61" s="178">
        <f t="shared" ca="1" si="33"/>
        <v>104364.15941301921</v>
      </c>
      <c r="L61"/>
      <c r="M61"/>
      <c r="N61" s="343" t="s">
        <v>611</v>
      </c>
      <c r="O61" s="337" t="str">
        <f>A61</f>
        <v>00484C</v>
      </c>
      <c r="P61" s="339" t="str">
        <f>D61</f>
        <v>Appraisal Supervisor</v>
      </c>
      <c r="Q61" s="344" t="str">
        <f>G61</f>
        <v>E50</v>
      </c>
      <c r="R61" s="345" cm="1">
        <f t="array" aca="1" ref="R61" ca="1">IF($N61="Y",VLOOKUP($O61,INDIRECT($O$2),R$5,0)*INDIRECT($N$1),VLOOKUP($O61,INDIRECT($O$2),R$5,0))</f>
        <v>95507.99002222807</v>
      </c>
      <c r="S61" s="345" cm="1">
        <f t="array" aca="1" ref="S61" ca="1">IF($N61="Y",VLOOKUP($O61,INDIRECT($O$2),S$5,0)*INDIRECT($N$1),VLOOKUP($O61,INDIRECT($O$2),S$5,0))</f>
        <v>98373.229722894903</v>
      </c>
      <c r="T61" s="345" cm="1">
        <f t="array" aca="1" ref="T61" ca="1">IF($N61="Y",VLOOKUP($O61,INDIRECT($O$2),T$5,0)*INDIRECT($N$1),VLOOKUP($O61,INDIRECT($O$2),T$5,0))</f>
        <v>101324.42661458177</v>
      </c>
      <c r="U61" s="345" cm="1">
        <f t="array" aca="1" ref="U61" ca="1">IF($N61="Y",VLOOKUP($O61,INDIRECT($O$2),U$5,0)*INDIRECT($N$1),VLOOKUP($O61,INDIRECT($O$2),U$5,0))</f>
        <v>104364.15941301921</v>
      </c>
      <c r="W61" s="367" t="str">
        <f>N61</f>
        <v>Y</v>
      </c>
      <c r="X61" s="366" t="str">
        <f>A61</f>
        <v>00484C</v>
      </c>
      <c r="Y61" s="218" t="str">
        <f>D61</f>
        <v>Appraisal Supervisor</v>
      </c>
      <c r="Z61" s="367" t="str">
        <f t="shared" si="32"/>
        <v>E50</v>
      </c>
      <c r="AA61" s="368">
        <f ca="1">ROUNDUP(R61/2080,3)</f>
        <v>45.917999999999999</v>
      </c>
      <c r="AB61" s="368">
        <f ca="1">ROUNDUP(S61/2080,3)</f>
        <v>47.294999999999995</v>
      </c>
      <c r="AC61" s="368">
        <f ca="1">ROUNDUP(T61/2080,3)</f>
        <v>48.713999999999999</v>
      </c>
      <c r="AD61" s="368">
        <f ca="1">ROUNDUP(U61/2080,3)</f>
        <v>50.175999999999995</v>
      </c>
    </row>
    <row r="62" spans="1:30" s="19" customFormat="1">
      <c r="A62" s="3" t="s">
        <v>97</v>
      </c>
      <c r="B62" s="47" t="s">
        <v>12</v>
      </c>
      <c r="C62" s="4">
        <v>528</v>
      </c>
      <c r="D62" s="35" t="s">
        <v>228</v>
      </c>
      <c r="E62" s="47">
        <v>11</v>
      </c>
      <c r="F62" s="47" t="s">
        <v>13</v>
      </c>
      <c r="G62" s="306" t="s">
        <v>92</v>
      </c>
      <c r="H62" s="178">
        <f t="shared" ca="1" si="33"/>
        <v>95507.99002222807</v>
      </c>
      <c r="I62" s="178">
        <f t="shared" ca="1" si="33"/>
        <v>98373.229722894903</v>
      </c>
      <c r="J62" s="178">
        <f t="shared" ca="1" si="33"/>
        <v>101324.42661458177</v>
      </c>
      <c r="K62" s="178">
        <f t="shared" ca="1" si="33"/>
        <v>104364.15941301921</v>
      </c>
      <c r="L62"/>
      <c r="M62"/>
      <c r="N62" s="343" t="s">
        <v>611</v>
      </c>
      <c r="O62" s="337" t="str">
        <f t="shared" ref="O62:O89" si="34">A62</f>
        <v>06815C</v>
      </c>
      <c r="P62" s="339" t="str">
        <f t="shared" ref="P62:P89" si="35">D62</f>
        <v>Assistant Manager Business Licensing</v>
      </c>
      <c r="Q62" s="344" t="str">
        <f t="shared" ref="Q62:Q89" si="36">G62</f>
        <v>E50</v>
      </c>
      <c r="R62" s="345" cm="1">
        <f t="array" aca="1" ref="R62" ca="1">IF($N62="Y",VLOOKUP($O62,INDIRECT($O$2),R$5,0)*INDIRECT($N$1),VLOOKUP($O62,INDIRECT($O$2),R$5,0))</f>
        <v>95507.99002222807</v>
      </c>
      <c r="S62" s="345" cm="1">
        <f t="array" aca="1" ref="S62" ca="1">IF($N62="Y",VLOOKUP($O62,INDIRECT($O$2),S$5,0)*INDIRECT($N$1),VLOOKUP($O62,INDIRECT($O$2),S$5,0))</f>
        <v>98373.229722894903</v>
      </c>
      <c r="T62" s="345" cm="1">
        <f t="array" aca="1" ref="T62" ca="1">IF($N62="Y",VLOOKUP($O62,INDIRECT($O$2),T$5,0)*INDIRECT($N$1),VLOOKUP($O62,INDIRECT($O$2),T$5,0))</f>
        <v>101324.42661458177</v>
      </c>
      <c r="U62" s="345" cm="1">
        <f t="array" aca="1" ref="U62" ca="1">IF($N62="Y",VLOOKUP($O62,INDIRECT($O$2),U$5,0)*INDIRECT($N$1),VLOOKUP($O62,INDIRECT($O$2),U$5,0))</f>
        <v>104364.15941301921</v>
      </c>
      <c r="W62" s="367" t="str">
        <f t="shared" ref="W62:W89" si="37">N62</f>
        <v>Y</v>
      </c>
      <c r="X62" s="366" t="str">
        <f t="shared" ref="X62:X89" si="38">A62</f>
        <v>06815C</v>
      </c>
      <c r="Y62" s="218" t="str">
        <f t="shared" ref="Y62:Y89" si="39">D62</f>
        <v>Assistant Manager Business Licensing</v>
      </c>
      <c r="Z62" s="367" t="str">
        <f t="shared" si="32"/>
        <v>E50</v>
      </c>
      <c r="AA62" s="368">
        <f t="shared" ref="AA62:AA89" ca="1" si="40">ROUNDUP(R62/2080,3)</f>
        <v>45.917999999999999</v>
      </c>
      <c r="AB62" s="368">
        <f t="shared" ref="AB62:AB89" ca="1" si="41">ROUNDUP(S62/2080,3)</f>
        <v>47.294999999999995</v>
      </c>
      <c r="AC62" s="368">
        <f t="shared" ref="AC62:AC89" ca="1" si="42">ROUNDUP(T62/2080,3)</f>
        <v>48.713999999999999</v>
      </c>
      <c r="AD62" s="368">
        <f t="shared" ref="AD62:AD89" ca="1" si="43">ROUNDUP(U62/2080,3)</f>
        <v>50.175999999999995</v>
      </c>
    </row>
    <row r="63" spans="1:30" s="19" customFormat="1">
      <c r="A63" s="3" t="s">
        <v>95</v>
      </c>
      <c r="B63" s="47" t="s">
        <v>12</v>
      </c>
      <c r="C63" s="4">
        <v>515</v>
      </c>
      <c r="D63" s="35" t="s">
        <v>96</v>
      </c>
      <c r="E63" s="47">
        <v>11</v>
      </c>
      <c r="F63" s="47" t="s">
        <v>13</v>
      </c>
      <c r="G63" s="306" t="s">
        <v>92</v>
      </c>
      <c r="H63" s="178">
        <f t="shared" ca="1" si="33"/>
        <v>95507.99002222807</v>
      </c>
      <c r="I63" s="178">
        <f t="shared" ca="1" si="33"/>
        <v>98373.229722894903</v>
      </c>
      <c r="J63" s="178">
        <f t="shared" ca="1" si="33"/>
        <v>101324.42661458177</v>
      </c>
      <c r="K63" s="178">
        <f t="shared" ca="1" si="33"/>
        <v>104364.15941301921</v>
      </c>
      <c r="L63"/>
      <c r="M63"/>
      <c r="N63" s="343" t="s">
        <v>611</v>
      </c>
      <c r="O63" s="337" t="str">
        <f t="shared" si="34"/>
        <v>00870C</v>
      </c>
      <c r="P63" s="339" t="str">
        <f t="shared" si="35"/>
        <v>Assistant Superintendent Water Plant Operations</v>
      </c>
      <c r="Q63" s="344" t="str">
        <f t="shared" si="36"/>
        <v>E50</v>
      </c>
      <c r="R63" s="345" cm="1">
        <f t="array" aca="1" ref="R63" ca="1">IF($N63="Y",VLOOKUP($O63,INDIRECT($O$2),R$5,0)*INDIRECT($N$1),VLOOKUP($O63,INDIRECT($O$2),R$5,0))</f>
        <v>95507.99002222807</v>
      </c>
      <c r="S63" s="345" cm="1">
        <f t="array" aca="1" ref="S63" ca="1">IF($N63="Y",VLOOKUP($O63,INDIRECT($O$2),S$5,0)*INDIRECT($N$1),VLOOKUP($O63,INDIRECT($O$2),S$5,0))</f>
        <v>98373.229722894903</v>
      </c>
      <c r="T63" s="345" cm="1">
        <f t="array" aca="1" ref="T63" ca="1">IF($N63="Y",VLOOKUP($O63,INDIRECT($O$2),T$5,0)*INDIRECT($N$1),VLOOKUP($O63,INDIRECT($O$2),T$5,0))</f>
        <v>101324.42661458177</v>
      </c>
      <c r="U63" s="345" cm="1">
        <f t="array" aca="1" ref="U63" ca="1">IF($N63="Y",VLOOKUP($O63,INDIRECT($O$2),U$5,0)*INDIRECT($N$1),VLOOKUP($O63,INDIRECT($O$2),U$5,0))</f>
        <v>104364.15941301921</v>
      </c>
      <c r="W63" s="367" t="str">
        <f t="shared" si="37"/>
        <v>Y</v>
      </c>
      <c r="X63" s="366" t="str">
        <f t="shared" si="38"/>
        <v>00870C</v>
      </c>
      <c r="Y63" s="218" t="str">
        <f t="shared" si="39"/>
        <v>Assistant Superintendent Water Plant Operations</v>
      </c>
      <c r="Z63" s="367" t="str">
        <f t="shared" si="32"/>
        <v>E50</v>
      </c>
      <c r="AA63" s="368">
        <f t="shared" ca="1" si="40"/>
        <v>45.917999999999999</v>
      </c>
      <c r="AB63" s="368">
        <f t="shared" ca="1" si="41"/>
        <v>47.294999999999995</v>
      </c>
      <c r="AC63" s="368">
        <f t="shared" ca="1" si="42"/>
        <v>48.713999999999999</v>
      </c>
      <c r="AD63" s="368">
        <f t="shared" ca="1" si="43"/>
        <v>50.175999999999995</v>
      </c>
    </row>
    <row r="64" spans="1:30" s="19" customFormat="1">
      <c r="A64" s="3" t="s">
        <v>246</v>
      </c>
      <c r="B64" s="47" t="s">
        <v>12</v>
      </c>
      <c r="C64" s="4">
        <v>498</v>
      </c>
      <c r="D64" s="35" t="s">
        <v>234</v>
      </c>
      <c r="E64" s="47">
        <v>11</v>
      </c>
      <c r="F64" s="47" t="s">
        <v>13</v>
      </c>
      <c r="G64" s="306" t="s">
        <v>92</v>
      </c>
      <c r="H64" s="178">
        <f t="shared" ca="1" si="33"/>
        <v>95507.99002222807</v>
      </c>
      <c r="I64" s="178">
        <f t="shared" ca="1" si="33"/>
        <v>98373.229722894903</v>
      </c>
      <c r="J64" s="178">
        <f t="shared" ca="1" si="33"/>
        <v>101324.42661458177</v>
      </c>
      <c r="K64" s="178">
        <f t="shared" ca="1" si="33"/>
        <v>104364.15941301921</v>
      </c>
      <c r="L64"/>
      <c r="M64"/>
      <c r="N64" s="343" t="s">
        <v>611</v>
      </c>
      <c r="O64" s="337" t="str">
        <f t="shared" si="34"/>
        <v>59215C</v>
      </c>
      <c r="P64" s="339" t="str">
        <f t="shared" si="35"/>
        <v>Crime Lab Quality Administrator</v>
      </c>
      <c r="Q64" s="344" t="str">
        <f t="shared" si="36"/>
        <v>E50</v>
      </c>
      <c r="R64" s="345" cm="1">
        <f t="array" aca="1" ref="R64" ca="1">IF($N64="Y",VLOOKUP($O64,INDIRECT($O$2),R$5,0)*INDIRECT($N$1),VLOOKUP($O64,INDIRECT($O$2),R$5,0))</f>
        <v>95507.99002222807</v>
      </c>
      <c r="S64" s="345" cm="1">
        <f t="array" aca="1" ref="S64" ca="1">IF($N64="Y",VLOOKUP($O64,INDIRECT($O$2),S$5,0)*INDIRECT($N$1),VLOOKUP($O64,INDIRECT($O$2),S$5,0))</f>
        <v>98373.229722894903</v>
      </c>
      <c r="T64" s="345" cm="1">
        <f t="array" aca="1" ref="T64" ca="1">IF($N64="Y",VLOOKUP($O64,INDIRECT($O$2),T$5,0)*INDIRECT($N$1),VLOOKUP($O64,INDIRECT($O$2),T$5,0))</f>
        <v>101324.42661458177</v>
      </c>
      <c r="U64" s="345" cm="1">
        <f t="array" aca="1" ref="U64" ca="1">IF($N64="Y",VLOOKUP($O64,INDIRECT($O$2),U$5,0)*INDIRECT($N$1),VLOOKUP($O64,INDIRECT($O$2),U$5,0))</f>
        <v>104364.15941301921</v>
      </c>
      <c r="W64" s="367" t="str">
        <f t="shared" si="37"/>
        <v>Y</v>
      </c>
      <c r="X64" s="366" t="str">
        <f t="shared" si="38"/>
        <v>59215C</v>
      </c>
      <c r="Y64" s="218" t="str">
        <f t="shared" si="39"/>
        <v>Crime Lab Quality Administrator</v>
      </c>
      <c r="Z64" s="367" t="str">
        <f t="shared" si="32"/>
        <v>E50</v>
      </c>
      <c r="AA64" s="368">
        <f t="shared" ca="1" si="40"/>
        <v>45.917999999999999</v>
      </c>
      <c r="AB64" s="368">
        <f t="shared" ca="1" si="41"/>
        <v>47.294999999999995</v>
      </c>
      <c r="AC64" s="368">
        <f t="shared" ca="1" si="42"/>
        <v>48.713999999999999</v>
      </c>
      <c r="AD64" s="368">
        <f t="shared" ca="1" si="43"/>
        <v>50.175999999999995</v>
      </c>
    </row>
    <row r="65" spans="1:30" s="19" customFormat="1">
      <c r="A65" s="3" t="s">
        <v>98</v>
      </c>
      <c r="B65" s="47" t="s">
        <v>12</v>
      </c>
      <c r="C65" s="4">
        <v>503</v>
      </c>
      <c r="D65" s="35" t="s">
        <v>99</v>
      </c>
      <c r="E65" s="47">
        <v>11</v>
      </c>
      <c r="F65" s="47" t="s">
        <v>13</v>
      </c>
      <c r="G65" s="306" t="s">
        <v>92</v>
      </c>
      <c r="H65" s="178">
        <f t="shared" ca="1" si="33"/>
        <v>95507.99002222807</v>
      </c>
      <c r="I65" s="178">
        <f t="shared" ca="1" si="33"/>
        <v>98373.229722894903</v>
      </c>
      <c r="J65" s="178">
        <f t="shared" ca="1" si="33"/>
        <v>101324.42661458177</v>
      </c>
      <c r="K65" s="178">
        <f t="shared" ca="1" si="33"/>
        <v>104364.15941301921</v>
      </c>
      <c r="L65"/>
      <c r="M65"/>
      <c r="N65" s="343" t="s">
        <v>611</v>
      </c>
      <c r="O65" s="337" t="str">
        <f t="shared" si="34"/>
        <v>03610C</v>
      </c>
      <c r="P65" s="339" t="str">
        <f t="shared" si="35"/>
        <v xml:space="preserve">District Street Supervisor II  </v>
      </c>
      <c r="Q65" s="344" t="str">
        <f t="shared" si="36"/>
        <v>E50</v>
      </c>
      <c r="R65" s="345" cm="1">
        <f t="array" aca="1" ref="R65" ca="1">IF($N65="Y",VLOOKUP($O65,INDIRECT($O$2),R$5,0)*INDIRECT($N$1),VLOOKUP($O65,INDIRECT($O$2),R$5,0))</f>
        <v>95507.99002222807</v>
      </c>
      <c r="S65" s="345" cm="1">
        <f t="array" aca="1" ref="S65" ca="1">IF($N65="Y",VLOOKUP($O65,INDIRECT($O$2),S$5,0)*INDIRECT($N$1),VLOOKUP($O65,INDIRECT($O$2),S$5,0))</f>
        <v>98373.229722894903</v>
      </c>
      <c r="T65" s="345" cm="1">
        <f t="array" aca="1" ref="T65" ca="1">IF($N65="Y",VLOOKUP($O65,INDIRECT($O$2),T$5,0)*INDIRECT($N$1),VLOOKUP($O65,INDIRECT($O$2),T$5,0))</f>
        <v>101324.42661458177</v>
      </c>
      <c r="U65" s="345" cm="1">
        <f t="array" aca="1" ref="U65" ca="1">IF($N65="Y",VLOOKUP($O65,INDIRECT($O$2),U$5,0)*INDIRECT($N$1),VLOOKUP($O65,INDIRECT($O$2),U$5,0))</f>
        <v>104364.15941301921</v>
      </c>
      <c r="W65" s="367" t="str">
        <f t="shared" si="37"/>
        <v>Y</v>
      </c>
      <c r="X65" s="366" t="str">
        <f t="shared" si="38"/>
        <v>03610C</v>
      </c>
      <c r="Y65" s="218" t="str">
        <f t="shared" si="39"/>
        <v xml:space="preserve">District Street Supervisor II  </v>
      </c>
      <c r="Z65" s="367" t="str">
        <f t="shared" si="32"/>
        <v>E50</v>
      </c>
      <c r="AA65" s="368">
        <f t="shared" ca="1" si="40"/>
        <v>45.917999999999999</v>
      </c>
      <c r="AB65" s="368">
        <f t="shared" ca="1" si="41"/>
        <v>47.294999999999995</v>
      </c>
      <c r="AC65" s="368">
        <f t="shared" ca="1" si="42"/>
        <v>48.713999999999999</v>
      </c>
      <c r="AD65" s="368">
        <f t="shared" ca="1" si="43"/>
        <v>50.175999999999995</v>
      </c>
    </row>
    <row r="66" spans="1:30" s="19" customFormat="1">
      <c r="A66" s="3" t="s">
        <v>88</v>
      </c>
      <c r="B66" s="47" t="s">
        <v>12</v>
      </c>
      <c r="C66" s="4">
        <v>498</v>
      </c>
      <c r="D66" s="35" t="s">
        <v>265</v>
      </c>
      <c r="E66" s="47">
        <v>11</v>
      </c>
      <c r="F66" s="47" t="s">
        <v>13</v>
      </c>
      <c r="G66" s="306" t="s">
        <v>92</v>
      </c>
      <c r="H66" s="178">
        <f ca="1">R66</f>
        <v>95507.99002222807</v>
      </c>
      <c r="I66" s="178">
        <f ca="1">S66</f>
        <v>98373.229722894903</v>
      </c>
      <c r="J66" s="178">
        <f ca="1">T66</f>
        <v>101324.42661458177</v>
      </c>
      <c r="K66" s="178">
        <f ca="1">U66</f>
        <v>104364.15941301921</v>
      </c>
      <c r="L66"/>
      <c r="M66"/>
      <c r="N66" s="343" t="s">
        <v>611</v>
      </c>
      <c r="O66" s="337" t="str">
        <f t="shared" si="34"/>
        <v>03623C</v>
      </c>
      <c r="P66" s="339" t="str">
        <f t="shared" si="35"/>
        <v>District Supervisor Construction Code Services</v>
      </c>
      <c r="Q66" s="344" t="str">
        <f t="shared" si="36"/>
        <v>E50</v>
      </c>
      <c r="R66" s="345" cm="1">
        <f t="array" aca="1" ref="R66" ca="1">IF($N66="Y",VLOOKUP($O66,INDIRECT($O$2),R$5,0)*INDIRECT($N$1),VLOOKUP($O66,INDIRECT($O$2),R$5,0))</f>
        <v>95507.99002222807</v>
      </c>
      <c r="S66" s="345" cm="1">
        <f t="array" aca="1" ref="S66" ca="1">IF($N66="Y",VLOOKUP($O66,INDIRECT($O$2),S$5,0)*INDIRECT($N$1),VLOOKUP($O66,INDIRECT($O$2),S$5,0))</f>
        <v>98373.229722894903</v>
      </c>
      <c r="T66" s="345" cm="1">
        <f t="array" aca="1" ref="T66" ca="1">IF($N66="Y",VLOOKUP($O66,INDIRECT($O$2),T$5,0)*INDIRECT($N$1),VLOOKUP($O66,INDIRECT($O$2),T$5,0))</f>
        <v>101324.42661458177</v>
      </c>
      <c r="U66" s="345" cm="1">
        <f t="array" aca="1" ref="U66" ca="1">IF($N66="Y",VLOOKUP($O66,INDIRECT($O$2),U$5,0)*INDIRECT($N$1),VLOOKUP($O66,INDIRECT($O$2),U$5,0))</f>
        <v>104364.15941301921</v>
      </c>
      <c r="W66" s="367" t="str">
        <f t="shared" si="37"/>
        <v>Y</v>
      </c>
      <c r="X66" s="366" t="str">
        <f t="shared" si="38"/>
        <v>03623C</v>
      </c>
      <c r="Y66" s="218" t="str">
        <f t="shared" si="39"/>
        <v>District Supervisor Construction Code Services</v>
      </c>
      <c r="Z66" s="367" t="str">
        <f t="shared" si="32"/>
        <v>E50</v>
      </c>
      <c r="AA66" s="368">
        <f t="shared" ca="1" si="40"/>
        <v>45.917999999999999</v>
      </c>
      <c r="AB66" s="368">
        <f t="shared" ca="1" si="41"/>
        <v>47.294999999999995</v>
      </c>
      <c r="AC66" s="368">
        <f t="shared" ca="1" si="42"/>
        <v>48.713999999999999</v>
      </c>
      <c r="AD66" s="368">
        <f t="shared" ca="1" si="43"/>
        <v>50.175999999999995</v>
      </c>
    </row>
    <row r="67" spans="1:30" s="19" customFormat="1">
      <c r="A67" s="3" t="s">
        <v>100</v>
      </c>
      <c r="B67" s="47" t="s">
        <v>12</v>
      </c>
      <c r="C67" s="4">
        <v>520</v>
      </c>
      <c r="D67" s="35" t="s">
        <v>101</v>
      </c>
      <c r="E67" s="47">
        <v>11</v>
      </c>
      <c r="F67" s="47" t="s">
        <v>13</v>
      </c>
      <c r="G67" s="306" t="s">
        <v>92</v>
      </c>
      <c r="H67" s="178">
        <f t="shared" ca="1" si="33"/>
        <v>95507.99002222807</v>
      </c>
      <c r="I67" s="178">
        <f t="shared" ca="1" si="33"/>
        <v>98373.229722894903</v>
      </c>
      <c r="J67" s="178">
        <f t="shared" ca="1" si="33"/>
        <v>101324.42661458177</v>
      </c>
      <c r="K67" s="178">
        <f t="shared" ca="1" si="33"/>
        <v>104364.15941301921</v>
      </c>
      <c r="L67"/>
      <c r="M67"/>
      <c r="N67" s="343" t="s">
        <v>611</v>
      </c>
      <c r="O67" s="337" t="str">
        <f t="shared" si="34"/>
        <v>04299C</v>
      </c>
      <c r="P67" s="339" t="str">
        <f t="shared" si="35"/>
        <v>Facility Supervisor, Property Services</v>
      </c>
      <c r="Q67" s="344" t="str">
        <f t="shared" si="36"/>
        <v>E50</v>
      </c>
      <c r="R67" s="345" cm="1">
        <f t="array" aca="1" ref="R67" ca="1">IF($N67="Y",VLOOKUP($O67,INDIRECT($O$2),R$5,0)*INDIRECT($N$1),VLOOKUP($O67,INDIRECT($O$2),R$5,0))</f>
        <v>95507.99002222807</v>
      </c>
      <c r="S67" s="345" cm="1">
        <f t="array" aca="1" ref="S67" ca="1">IF($N67="Y",VLOOKUP($O67,INDIRECT($O$2),S$5,0)*INDIRECT($N$1),VLOOKUP($O67,INDIRECT($O$2),S$5,0))</f>
        <v>98373.229722894903</v>
      </c>
      <c r="T67" s="345" cm="1">
        <f t="array" aca="1" ref="T67" ca="1">IF($N67="Y",VLOOKUP($O67,INDIRECT($O$2),T$5,0)*INDIRECT($N$1),VLOOKUP($O67,INDIRECT($O$2),T$5,0))</f>
        <v>101324.42661458177</v>
      </c>
      <c r="U67" s="345" cm="1">
        <f t="array" aca="1" ref="U67" ca="1">IF($N67="Y",VLOOKUP($O67,INDIRECT($O$2),U$5,0)*INDIRECT($N$1),VLOOKUP($O67,INDIRECT($O$2),U$5,0))</f>
        <v>104364.15941301921</v>
      </c>
      <c r="W67" s="367" t="str">
        <f t="shared" si="37"/>
        <v>Y</v>
      </c>
      <c r="X67" s="366" t="str">
        <f t="shared" si="38"/>
        <v>04299C</v>
      </c>
      <c r="Y67" s="218" t="str">
        <f t="shared" si="39"/>
        <v>Facility Supervisor, Property Services</v>
      </c>
      <c r="Z67" s="367" t="str">
        <f t="shared" si="32"/>
        <v>E50</v>
      </c>
      <c r="AA67" s="368">
        <f t="shared" ca="1" si="40"/>
        <v>45.917999999999999</v>
      </c>
      <c r="AB67" s="368">
        <f t="shared" ca="1" si="41"/>
        <v>47.294999999999995</v>
      </c>
      <c r="AC67" s="368">
        <f t="shared" ca="1" si="42"/>
        <v>48.713999999999999</v>
      </c>
      <c r="AD67" s="368">
        <f t="shared" ca="1" si="43"/>
        <v>50.175999999999995</v>
      </c>
    </row>
    <row r="68" spans="1:30" s="19" customFormat="1" ht="12" customHeight="1">
      <c r="A68" s="3" t="s">
        <v>23</v>
      </c>
      <c r="B68" s="47" t="s">
        <v>12</v>
      </c>
      <c r="C68" s="2">
        <v>498</v>
      </c>
      <c r="D68" s="35" t="s">
        <v>577</v>
      </c>
      <c r="E68" s="47">
        <v>11</v>
      </c>
      <c r="F68" s="47" t="s">
        <v>13</v>
      </c>
      <c r="G68" s="306" t="s">
        <v>92</v>
      </c>
      <c r="H68" s="178">
        <f>R68</f>
        <v>95507.99002222807</v>
      </c>
      <c r="I68" s="178">
        <f>S68</f>
        <v>98373.229722894903</v>
      </c>
      <c r="J68" s="178">
        <f>T68</f>
        <v>101324.42661458177</v>
      </c>
      <c r="K68" s="178">
        <f>U68</f>
        <v>104364.15941301921</v>
      </c>
      <c r="L68" s="30"/>
      <c r="N68" s="343" t="s">
        <v>611</v>
      </c>
      <c r="O68" s="337" t="str">
        <f>A68</f>
        <v>04308C</v>
      </c>
      <c r="P68" s="339" t="str">
        <f>D68</f>
        <v>Field Operations and Investigations Manager</v>
      </c>
      <c r="Q68" s="344" t="str">
        <f>G68</f>
        <v>E50</v>
      </c>
      <c r="R68" s="330">
        <v>95507.99002222807</v>
      </c>
      <c r="S68" s="330">
        <v>98373.229722894903</v>
      </c>
      <c r="T68" s="330">
        <v>101324.42661458177</v>
      </c>
      <c r="U68" s="330">
        <v>104364.15941301921</v>
      </c>
      <c r="V68" s="3"/>
      <c r="W68" s="367" t="str">
        <f t="shared" si="37"/>
        <v>Y</v>
      </c>
      <c r="X68" s="366" t="str">
        <f t="shared" si="38"/>
        <v>04308C</v>
      </c>
      <c r="Y68" s="218" t="str">
        <f t="shared" si="39"/>
        <v>Field Operations and Investigations Manager</v>
      </c>
      <c r="Z68" s="367" t="str">
        <f t="shared" si="32"/>
        <v>E50</v>
      </c>
      <c r="AA68" s="368">
        <f t="shared" si="40"/>
        <v>45.917999999999999</v>
      </c>
      <c r="AB68" s="368">
        <f t="shared" si="41"/>
        <v>47.294999999999995</v>
      </c>
      <c r="AC68" s="368">
        <f t="shared" si="42"/>
        <v>48.713999999999999</v>
      </c>
      <c r="AD68" s="368">
        <f t="shared" si="43"/>
        <v>50.175999999999995</v>
      </c>
    </row>
    <row r="69" spans="1:30" s="19" customFormat="1">
      <c r="A69" s="3" t="s">
        <v>102</v>
      </c>
      <c r="B69" s="47" t="s">
        <v>12</v>
      </c>
      <c r="C69" s="4">
        <v>520</v>
      </c>
      <c r="D69" s="35" t="s">
        <v>103</v>
      </c>
      <c r="E69" s="47">
        <v>11</v>
      </c>
      <c r="F69" s="47" t="s">
        <v>13</v>
      </c>
      <c r="G69" s="306" t="s">
        <v>92</v>
      </c>
      <c r="H69" s="178">
        <f t="shared" ca="1" si="33"/>
        <v>95507.99002222807</v>
      </c>
      <c r="I69" s="178">
        <f t="shared" ca="1" si="33"/>
        <v>98373.229722894903</v>
      </c>
      <c r="J69" s="178">
        <f t="shared" ca="1" si="33"/>
        <v>101324.42661458177</v>
      </c>
      <c r="K69" s="178">
        <f t="shared" ca="1" si="33"/>
        <v>104364.15941301921</v>
      </c>
      <c r="L69"/>
      <c r="M69"/>
      <c r="N69" s="343" t="s">
        <v>611</v>
      </c>
      <c r="O69" s="337" t="str">
        <f t="shared" si="34"/>
        <v>05120C</v>
      </c>
      <c r="P69" s="339" t="str">
        <f t="shared" si="35"/>
        <v xml:space="preserve">General Foreman Bridge Maintenance &amp; Repair  </v>
      </c>
      <c r="Q69" s="344" t="str">
        <f t="shared" si="36"/>
        <v>E50</v>
      </c>
      <c r="R69" s="345" cm="1">
        <f t="array" aca="1" ref="R69" ca="1">IF($N69="Y",VLOOKUP($O69,INDIRECT($O$2),R$5,0)*INDIRECT($N$1),VLOOKUP($O69,INDIRECT($O$2),R$5,0))</f>
        <v>95507.99002222807</v>
      </c>
      <c r="S69" s="345" cm="1">
        <f t="array" aca="1" ref="S69" ca="1">IF($N69="Y",VLOOKUP($O69,INDIRECT($O$2),S$5,0)*INDIRECT($N$1),VLOOKUP($O69,INDIRECT($O$2),S$5,0))</f>
        <v>98373.229722894903</v>
      </c>
      <c r="T69" s="345" cm="1">
        <f t="array" aca="1" ref="T69" ca="1">IF($N69="Y",VLOOKUP($O69,INDIRECT($O$2),T$5,0)*INDIRECT($N$1),VLOOKUP($O69,INDIRECT($O$2),T$5,0))</f>
        <v>101324.42661458177</v>
      </c>
      <c r="U69" s="345" cm="1">
        <f t="array" aca="1" ref="U69" ca="1">IF($N69="Y",VLOOKUP($O69,INDIRECT($O$2),U$5,0)*INDIRECT($N$1),VLOOKUP($O69,INDIRECT($O$2),U$5,0))</f>
        <v>104364.15941301921</v>
      </c>
      <c r="W69" s="367" t="str">
        <f t="shared" si="37"/>
        <v>Y</v>
      </c>
      <c r="X69" s="366" t="str">
        <f t="shared" si="38"/>
        <v>05120C</v>
      </c>
      <c r="Y69" s="218" t="str">
        <f t="shared" si="39"/>
        <v xml:space="preserve">General Foreman Bridge Maintenance &amp; Repair  </v>
      </c>
      <c r="Z69" s="367" t="str">
        <f t="shared" si="32"/>
        <v>E50</v>
      </c>
      <c r="AA69" s="368">
        <f t="shared" ca="1" si="40"/>
        <v>45.917999999999999</v>
      </c>
      <c r="AB69" s="368">
        <f t="shared" ca="1" si="41"/>
        <v>47.294999999999995</v>
      </c>
      <c r="AC69" s="368">
        <f t="shared" ca="1" si="42"/>
        <v>48.713999999999999</v>
      </c>
      <c r="AD69" s="368">
        <f t="shared" ca="1" si="43"/>
        <v>50.175999999999995</v>
      </c>
    </row>
    <row r="70" spans="1:30" s="19" customFormat="1">
      <c r="A70" s="3" t="s">
        <v>104</v>
      </c>
      <c r="B70" s="47" t="s">
        <v>12</v>
      </c>
      <c r="C70" s="4">
        <v>510</v>
      </c>
      <c r="D70" s="35" t="s">
        <v>105</v>
      </c>
      <c r="E70" s="47">
        <v>11</v>
      </c>
      <c r="F70" s="47" t="s">
        <v>13</v>
      </c>
      <c r="G70" s="306" t="s">
        <v>92</v>
      </c>
      <c r="H70" s="178">
        <f t="shared" ca="1" si="33"/>
        <v>95507.99002222807</v>
      </c>
      <c r="I70" s="178">
        <f t="shared" ca="1" si="33"/>
        <v>98373.229722894903</v>
      </c>
      <c r="J70" s="178">
        <f t="shared" ca="1" si="33"/>
        <v>101324.42661458177</v>
      </c>
      <c r="K70" s="178">
        <f t="shared" ca="1" si="33"/>
        <v>104364.15941301921</v>
      </c>
      <c r="L70"/>
      <c r="M70"/>
      <c r="N70" s="343" t="s">
        <v>611</v>
      </c>
      <c r="O70" s="337" t="str">
        <f t="shared" si="34"/>
        <v>05180C</v>
      </c>
      <c r="P70" s="339" t="str">
        <f t="shared" si="35"/>
        <v xml:space="preserve">General Foreman Paving Construction  </v>
      </c>
      <c r="Q70" s="344" t="str">
        <f t="shared" si="36"/>
        <v>E50</v>
      </c>
      <c r="R70" s="345" cm="1">
        <f t="array" aca="1" ref="R70" ca="1">IF($N70="Y",VLOOKUP($O70,INDIRECT($O$2),R$5,0)*INDIRECT($N$1),VLOOKUP($O70,INDIRECT($O$2),R$5,0))</f>
        <v>95507.99002222807</v>
      </c>
      <c r="S70" s="345" cm="1">
        <f t="array" aca="1" ref="S70" ca="1">IF($N70="Y",VLOOKUP($O70,INDIRECT($O$2),S$5,0)*INDIRECT($N$1),VLOOKUP($O70,INDIRECT($O$2),S$5,0))</f>
        <v>98373.229722894903</v>
      </c>
      <c r="T70" s="345" cm="1">
        <f t="array" aca="1" ref="T70" ca="1">IF($N70="Y",VLOOKUP($O70,INDIRECT($O$2),T$5,0)*INDIRECT($N$1),VLOOKUP($O70,INDIRECT($O$2),T$5,0))</f>
        <v>101324.42661458177</v>
      </c>
      <c r="U70" s="345" cm="1">
        <f t="array" aca="1" ref="U70" ca="1">IF($N70="Y",VLOOKUP($O70,INDIRECT($O$2),U$5,0)*INDIRECT($N$1),VLOOKUP($O70,INDIRECT($O$2),U$5,0))</f>
        <v>104364.15941301921</v>
      </c>
      <c r="W70" s="367" t="str">
        <f t="shared" si="37"/>
        <v>Y</v>
      </c>
      <c r="X70" s="366" t="str">
        <f t="shared" si="38"/>
        <v>05180C</v>
      </c>
      <c r="Y70" s="218" t="str">
        <f t="shared" si="39"/>
        <v xml:space="preserve">General Foreman Paving Construction  </v>
      </c>
      <c r="Z70" s="367" t="str">
        <f t="shared" si="32"/>
        <v>E50</v>
      </c>
      <c r="AA70" s="368">
        <f t="shared" ca="1" si="40"/>
        <v>45.917999999999999</v>
      </c>
      <c r="AB70" s="368">
        <f t="shared" ca="1" si="41"/>
        <v>47.294999999999995</v>
      </c>
      <c r="AC70" s="368">
        <f t="shared" ca="1" si="42"/>
        <v>48.713999999999999</v>
      </c>
      <c r="AD70" s="368">
        <f t="shared" ca="1" si="43"/>
        <v>50.175999999999995</v>
      </c>
    </row>
    <row r="71" spans="1:30" s="19" customFormat="1">
      <c r="A71" s="3" t="s">
        <v>106</v>
      </c>
      <c r="B71" s="47" t="s">
        <v>12</v>
      </c>
      <c r="C71" s="4">
        <v>520</v>
      </c>
      <c r="D71" s="35" t="s">
        <v>107</v>
      </c>
      <c r="E71" s="47">
        <v>11</v>
      </c>
      <c r="F71" s="47" t="s">
        <v>13</v>
      </c>
      <c r="G71" s="306" t="s">
        <v>92</v>
      </c>
      <c r="H71" s="178">
        <f t="shared" ca="1" si="33"/>
        <v>95507.99002222807</v>
      </c>
      <c r="I71" s="178">
        <f t="shared" ca="1" si="33"/>
        <v>98373.229722894903</v>
      </c>
      <c r="J71" s="178">
        <f t="shared" ca="1" si="33"/>
        <v>101324.42661458177</v>
      </c>
      <c r="K71" s="178">
        <f t="shared" ca="1" si="33"/>
        <v>104364.15941301921</v>
      </c>
      <c r="L71"/>
      <c r="M71"/>
      <c r="N71" s="343" t="s">
        <v>611</v>
      </c>
      <c r="O71" s="337" t="str">
        <f t="shared" si="34"/>
        <v>05200C</v>
      </c>
      <c r="P71" s="339" t="str">
        <f t="shared" si="35"/>
        <v xml:space="preserve">General Foreman Plant Maintenance &amp; New Construction </v>
      </c>
      <c r="Q71" s="344" t="str">
        <f t="shared" si="36"/>
        <v>E50</v>
      </c>
      <c r="R71" s="345" cm="1">
        <f t="array" aca="1" ref="R71" ca="1">IF($N71="Y",VLOOKUP($O71,INDIRECT($O$2),R$5,0)*INDIRECT($N$1),VLOOKUP($O71,INDIRECT($O$2),R$5,0))</f>
        <v>95507.99002222807</v>
      </c>
      <c r="S71" s="345" cm="1">
        <f t="array" aca="1" ref="S71" ca="1">IF($N71="Y",VLOOKUP($O71,INDIRECT($O$2),S$5,0)*INDIRECT($N$1),VLOOKUP($O71,INDIRECT($O$2),S$5,0))</f>
        <v>98373.229722894903</v>
      </c>
      <c r="T71" s="345" cm="1">
        <f t="array" aca="1" ref="T71" ca="1">IF($N71="Y",VLOOKUP($O71,INDIRECT($O$2),T$5,0)*INDIRECT($N$1),VLOOKUP($O71,INDIRECT($O$2),T$5,0))</f>
        <v>101324.42661458177</v>
      </c>
      <c r="U71" s="345" cm="1">
        <f t="array" aca="1" ref="U71" ca="1">IF($N71="Y",VLOOKUP($O71,INDIRECT($O$2),U$5,0)*INDIRECT($N$1),VLOOKUP($O71,INDIRECT($O$2),U$5,0))</f>
        <v>104364.15941301921</v>
      </c>
      <c r="W71" s="367" t="str">
        <f t="shared" si="37"/>
        <v>Y</v>
      </c>
      <c r="X71" s="366" t="str">
        <f t="shared" si="38"/>
        <v>05200C</v>
      </c>
      <c r="Y71" s="218" t="str">
        <f t="shared" si="39"/>
        <v xml:space="preserve">General Foreman Plant Maintenance &amp; New Construction </v>
      </c>
      <c r="Z71" s="367" t="str">
        <f t="shared" si="32"/>
        <v>E50</v>
      </c>
      <c r="AA71" s="368">
        <f t="shared" ca="1" si="40"/>
        <v>45.917999999999999</v>
      </c>
      <c r="AB71" s="368">
        <f t="shared" ca="1" si="41"/>
        <v>47.294999999999995</v>
      </c>
      <c r="AC71" s="368">
        <f t="shared" ca="1" si="42"/>
        <v>48.713999999999999</v>
      </c>
      <c r="AD71" s="368">
        <f t="shared" ca="1" si="43"/>
        <v>50.175999999999995</v>
      </c>
    </row>
    <row r="72" spans="1:30" s="19" customFormat="1">
      <c r="A72" s="3" t="s">
        <v>108</v>
      </c>
      <c r="B72" s="47" t="s">
        <v>12</v>
      </c>
      <c r="C72" s="4">
        <v>505</v>
      </c>
      <c r="D72" s="35" t="s">
        <v>109</v>
      </c>
      <c r="E72" s="47">
        <v>11</v>
      </c>
      <c r="F72" s="47" t="s">
        <v>13</v>
      </c>
      <c r="G72" s="306" t="s">
        <v>92</v>
      </c>
      <c r="H72" s="178">
        <f t="shared" ca="1" si="33"/>
        <v>95507.99002222807</v>
      </c>
      <c r="I72" s="178">
        <f t="shared" ca="1" si="33"/>
        <v>98373.229722894903</v>
      </c>
      <c r="J72" s="178">
        <f t="shared" ca="1" si="33"/>
        <v>101324.42661458177</v>
      </c>
      <c r="K72" s="178">
        <f t="shared" ca="1" si="33"/>
        <v>104364.15941301921</v>
      </c>
      <c r="L72"/>
      <c r="M72"/>
      <c r="N72" s="343" t="s">
        <v>611</v>
      </c>
      <c r="O72" s="337" t="str">
        <f t="shared" si="34"/>
        <v>05220C</v>
      </c>
      <c r="P72" s="339" t="str">
        <f t="shared" si="35"/>
        <v xml:space="preserve">General Foreman Sewer Construction  </v>
      </c>
      <c r="Q72" s="344" t="str">
        <f t="shared" si="36"/>
        <v>E50</v>
      </c>
      <c r="R72" s="345" cm="1">
        <f t="array" aca="1" ref="R72" ca="1">IF($N72="Y",VLOOKUP($O72,INDIRECT($O$2),R$5,0)*INDIRECT($N$1),VLOOKUP($O72,INDIRECT($O$2),R$5,0))</f>
        <v>95507.99002222807</v>
      </c>
      <c r="S72" s="345" cm="1">
        <f t="array" aca="1" ref="S72" ca="1">IF($N72="Y",VLOOKUP($O72,INDIRECT($O$2),S$5,0)*INDIRECT($N$1),VLOOKUP($O72,INDIRECT($O$2),S$5,0))</f>
        <v>98373.229722894903</v>
      </c>
      <c r="T72" s="345" cm="1">
        <f t="array" aca="1" ref="T72" ca="1">IF($N72="Y",VLOOKUP($O72,INDIRECT($O$2),T$5,0)*INDIRECT($N$1),VLOOKUP($O72,INDIRECT($O$2),T$5,0))</f>
        <v>101324.42661458177</v>
      </c>
      <c r="U72" s="345" cm="1">
        <f t="array" aca="1" ref="U72" ca="1">IF($N72="Y",VLOOKUP($O72,INDIRECT($O$2),U$5,0)*INDIRECT($N$1),VLOOKUP($O72,INDIRECT($O$2),U$5,0))</f>
        <v>104364.15941301921</v>
      </c>
      <c r="W72" s="367" t="str">
        <f t="shared" si="37"/>
        <v>Y</v>
      </c>
      <c r="X72" s="366" t="str">
        <f t="shared" si="38"/>
        <v>05220C</v>
      </c>
      <c r="Y72" s="218" t="str">
        <f t="shared" si="39"/>
        <v xml:space="preserve">General Foreman Sewer Construction  </v>
      </c>
      <c r="Z72" s="367" t="str">
        <f t="shared" si="32"/>
        <v>E50</v>
      </c>
      <c r="AA72" s="368">
        <f t="shared" ca="1" si="40"/>
        <v>45.917999999999999</v>
      </c>
      <c r="AB72" s="368">
        <f t="shared" ca="1" si="41"/>
        <v>47.294999999999995</v>
      </c>
      <c r="AC72" s="368">
        <f t="shared" ca="1" si="42"/>
        <v>48.713999999999999</v>
      </c>
      <c r="AD72" s="368">
        <f t="shared" ca="1" si="43"/>
        <v>50.175999999999995</v>
      </c>
    </row>
    <row r="73" spans="1:30" s="19" customFormat="1">
      <c r="A73" s="3" t="s">
        <v>110</v>
      </c>
      <c r="B73" s="47" t="s">
        <v>12</v>
      </c>
      <c r="C73" s="4">
        <v>520</v>
      </c>
      <c r="D73" s="35" t="s">
        <v>111</v>
      </c>
      <c r="E73" s="47">
        <v>11</v>
      </c>
      <c r="F73" s="47" t="s">
        <v>13</v>
      </c>
      <c r="G73" s="306" t="s">
        <v>92</v>
      </c>
      <c r="H73" s="178">
        <f t="shared" ca="1" si="33"/>
        <v>95507.99002222807</v>
      </c>
      <c r="I73" s="178">
        <f t="shared" ca="1" si="33"/>
        <v>98373.229722894903</v>
      </c>
      <c r="J73" s="178">
        <f t="shared" ca="1" si="33"/>
        <v>101324.42661458177</v>
      </c>
      <c r="K73" s="178">
        <f t="shared" ca="1" si="33"/>
        <v>104364.15941301921</v>
      </c>
      <c r="L73"/>
      <c r="M73"/>
      <c r="N73" s="343" t="s">
        <v>611</v>
      </c>
      <c r="O73" s="337" t="str">
        <f t="shared" si="34"/>
        <v>05250C</v>
      </c>
      <c r="P73" s="339" t="str">
        <f t="shared" si="35"/>
        <v xml:space="preserve">General Foreman Water Service Maintenance </v>
      </c>
      <c r="Q73" s="344" t="str">
        <f t="shared" si="36"/>
        <v>E50</v>
      </c>
      <c r="R73" s="345" cm="1">
        <f t="array" aca="1" ref="R73" ca="1">IF($N73="Y",VLOOKUP($O73,INDIRECT($O$2),R$5,0)*INDIRECT($N$1),VLOOKUP($O73,INDIRECT($O$2),R$5,0))</f>
        <v>95507.99002222807</v>
      </c>
      <c r="S73" s="345" cm="1">
        <f t="array" aca="1" ref="S73" ca="1">IF($N73="Y",VLOOKUP($O73,INDIRECT($O$2),S$5,0)*INDIRECT($N$1),VLOOKUP($O73,INDIRECT($O$2),S$5,0))</f>
        <v>98373.229722894903</v>
      </c>
      <c r="T73" s="345" cm="1">
        <f t="array" aca="1" ref="T73" ca="1">IF($N73="Y",VLOOKUP($O73,INDIRECT($O$2),T$5,0)*INDIRECT($N$1),VLOOKUP($O73,INDIRECT($O$2),T$5,0))</f>
        <v>101324.42661458177</v>
      </c>
      <c r="U73" s="345" cm="1">
        <f t="array" aca="1" ref="U73" ca="1">IF($N73="Y",VLOOKUP($O73,INDIRECT($O$2),U$5,0)*INDIRECT($N$1),VLOOKUP($O73,INDIRECT($O$2),U$5,0))</f>
        <v>104364.15941301921</v>
      </c>
      <c r="W73" s="367" t="str">
        <f t="shared" si="37"/>
        <v>Y</v>
      </c>
      <c r="X73" s="366" t="str">
        <f t="shared" si="38"/>
        <v>05250C</v>
      </c>
      <c r="Y73" s="218" t="str">
        <f t="shared" si="39"/>
        <v xml:space="preserve">General Foreman Water Service Maintenance </v>
      </c>
      <c r="Z73" s="367" t="str">
        <f t="shared" si="32"/>
        <v>E50</v>
      </c>
      <c r="AA73" s="368">
        <f t="shared" ca="1" si="40"/>
        <v>45.917999999999999</v>
      </c>
      <c r="AB73" s="368">
        <f t="shared" ca="1" si="41"/>
        <v>47.294999999999995</v>
      </c>
      <c r="AC73" s="368">
        <f t="shared" ca="1" si="42"/>
        <v>48.713999999999999</v>
      </c>
      <c r="AD73" s="368">
        <f t="shared" ca="1" si="43"/>
        <v>50.175999999999995</v>
      </c>
    </row>
    <row r="74" spans="1:30" s="19" customFormat="1">
      <c r="A74" s="111" t="s">
        <v>112</v>
      </c>
      <c r="B74" s="47" t="s">
        <v>12</v>
      </c>
      <c r="C74" s="4">
        <v>510</v>
      </c>
      <c r="D74" s="112" t="s">
        <v>113</v>
      </c>
      <c r="E74" s="47">
        <v>11</v>
      </c>
      <c r="F74" s="47" t="s">
        <v>13</v>
      </c>
      <c r="G74" s="306" t="s">
        <v>92</v>
      </c>
      <c r="H74" s="178">
        <f t="shared" ca="1" si="33"/>
        <v>95507.99002222807</v>
      </c>
      <c r="I74" s="178">
        <f t="shared" ca="1" si="33"/>
        <v>98373.229722894903</v>
      </c>
      <c r="J74" s="178">
        <f t="shared" ca="1" si="33"/>
        <v>101324.42661458177</v>
      </c>
      <c r="K74" s="178">
        <f t="shared" ca="1" si="33"/>
        <v>104364.15941301921</v>
      </c>
      <c r="L74"/>
      <c r="M74"/>
      <c r="N74" s="343" t="s">
        <v>611</v>
      </c>
      <c r="O74" s="337" t="str">
        <f t="shared" si="34"/>
        <v>05235C</v>
      </c>
      <c r="P74" s="339" t="str">
        <f t="shared" si="35"/>
        <v>General Foreman, Solid Waste &amp; Recycling</v>
      </c>
      <c r="Q74" s="344" t="str">
        <f t="shared" si="36"/>
        <v>E50</v>
      </c>
      <c r="R74" s="345" cm="1">
        <f t="array" aca="1" ref="R74" ca="1">IF($N74="Y",VLOOKUP($O74,INDIRECT($O$2),R$5,0)*INDIRECT($N$1),VLOOKUP($O74,INDIRECT($O$2),R$5,0))</f>
        <v>95507.99002222807</v>
      </c>
      <c r="S74" s="345" cm="1">
        <f t="array" aca="1" ref="S74" ca="1">IF($N74="Y",VLOOKUP($O74,INDIRECT($O$2),S$5,0)*INDIRECT($N$1),VLOOKUP($O74,INDIRECT($O$2),S$5,0))</f>
        <v>98373.229722894903</v>
      </c>
      <c r="T74" s="345" cm="1">
        <f t="array" aca="1" ref="T74" ca="1">IF($N74="Y",VLOOKUP($O74,INDIRECT($O$2),T$5,0)*INDIRECT($N$1),VLOOKUP($O74,INDIRECT($O$2),T$5,0))</f>
        <v>101324.42661458177</v>
      </c>
      <c r="U74" s="345" cm="1">
        <f t="array" aca="1" ref="U74" ca="1">IF($N74="Y",VLOOKUP($O74,INDIRECT($O$2),U$5,0)*INDIRECT($N$1),VLOOKUP($O74,INDIRECT($O$2),U$5,0))</f>
        <v>104364.15941301921</v>
      </c>
      <c r="W74" s="367" t="str">
        <f t="shared" si="37"/>
        <v>Y</v>
      </c>
      <c r="X74" s="366" t="str">
        <f t="shared" si="38"/>
        <v>05235C</v>
      </c>
      <c r="Y74" s="218" t="str">
        <f t="shared" si="39"/>
        <v>General Foreman, Solid Waste &amp; Recycling</v>
      </c>
      <c r="Z74" s="367" t="str">
        <f t="shared" si="32"/>
        <v>E50</v>
      </c>
      <c r="AA74" s="368">
        <f t="shared" ca="1" si="40"/>
        <v>45.917999999999999</v>
      </c>
      <c r="AB74" s="368">
        <f t="shared" ca="1" si="41"/>
        <v>47.294999999999995</v>
      </c>
      <c r="AC74" s="368">
        <f t="shared" ca="1" si="42"/>
        <v>48.713999999999999</v>
      </c>
      <c r="AD74" s="368">
        <f t="shared" ca="1" si="43"/>
        <v>50.175999999999995</v>
      </c>
    </row>
    <row r="75" spans="1:30" s="19" customFormat="1">
      <c r="A75" s="111" t="s">
        <v>600</v>
      </c>
      <c r="B75" s="47" t="s">
        <v>12</v>
      </c>
      <c r="C75" s="4">
        <v>498</v>
      </c>
      <c r="D75" s="112" t="s">
        <v>599</v>
      </c>
      <c r="E75" s="47">
        <v>11</v>
      </c>
      <c r="F75" s="47" t="s">
        <v>13</v>
      </c>
      <c r="G75" s="306" t="s">
        <v>92</v>
      </c>
      <c r="H75" s="178">
        <f>R75</f>
        <v>95507.99002222807</v>
      </c>
      <c r="I75" s="178">
        <f>S75</f>
        <v>98373.229722894903</v>
      </c>
      <c r="J75" s="178">
        <f>T75</f>
        <v>101324.42661458177</v>
      </c>
      <c r="K75" s="178">
        <f>U75</f>
        <v>104364.15941301921</v>
      </c>
      <c r="L75"/>
      <c r="M75"/>
      <c r="N75" s="343" t="s">
        <v>611</v>
      </c>
      <c r="O75" s="337" t="str">
        <f>A75</f>
        <v>52998C</v>
      </c>
      <c r="P75" s="339" t="str">
        <f>D75</f>
        <v>Housing Liaisons Manager</v>
      </c>
      <c r="Q75" s="344" t="str">
        <f>G75</f>
        <v>E50</v>
      </c>
      <c r="R75" s="330">
        <v>95507.99002222807</v>
      </c>
      <c r="S75" s="330">
        <v>98373.229722894903</v>
      </c>
      <c r="T75" s="330">
        <v>101324.42661458177</v>
      </c>
      <c r="U75" s="330">
        <v>104364.15941301921</v>
      </c>
      <c r="W75" s="367" t="str">
        <f t="shared" si="37"/>
        <v>Y</v>
      </c>
      <c r="X75" s="366" t="str">
        <f t="shared" si="38"/>
        <v>52998C</v>
      </c>
      <c r="Y75" s="218" t="str">
        <f t="shared" si="39"/>
        <v>Housing Liaisons Manager</v>
      </c>
      <c r="Z75" s="367" t="str">
        <f t="shared" si="32"/>
        <v>E50</v>
      </c>
      <c r="AA75" s="368">
        <f t="shared" si="40"/>
        <v>45.917999999999999</v>
      </c>
      <c r="AB75" s="368">
        <f t="shared" si="41"/>
        <v>47.294999999999995</v>
      </c>
      <c r="AC75" s="368">
        <f t="shared" si="42"/>
        <v>48.713999999999999</v>
      </c>
      <c r="AD75" s="368">
        <f t="shared" si="43"/>
        <v>50.175999999999995</v>
      </c>
    </row>
    <row r="76" spans="1:30" s="19" customFormat="1">
      <c r="A76" s="3" t="s">
        <v>114</v>
      </c>
      <c r="B76" s="47" t="s">
        <v>12</v>
      </c>
      <c r="C76" s="4">
        <v>523</v>
      </c>
      <c r="D76" s="35" t="s">
        <v>115</v>
      </c>
      <c r="E76" s="47">
        <v>11</v>
      </c>
      <c r="F76" s="47" t="s">
        <v>13</v>
      </c>
      <c r="G76" s="306" t="s">
        <v>92</v>
      </c>
      <c r="H76" s="178">
        <f t="shared" ca="1" si="33"/>
        <v>95507.99002222807</v>
      </c>
      <c r="I76" s="178">
        <f t="shared" ca="1" si="33"/>
        <v>98373.229722894903</v>
      </c>
      <c r="J76" s="178">
        <f t="shared" ca="1" si="33"/>
        <v>101324.42661458177</v>
      </c>
      <c r="K76" s="178">
        <f t="shared" ca="1" si="33"/>
        <v>104364.15941301921</v>
      </c>
      <c r="L76"/>
      <c r="M76"/>
      <c r="N76" s="343" t="s">
        <v>611</v>
      </c>
      <c r="O76" s="337" t="str">
        <f t="shared" si="34"/>
        <v>06657C</v>
      </c>
      <c r="P76" s="339" t="str">
        <f t="shared" si="35"/>
        <v>Manager Environmental Initiatives</v>
      </c>
      <c r="Q76" s="344" t="str">
        <f t="shared" si="36"/>
        <v>E50</v>
      </c>
      <c r="R76" s="345" cm="1">
        <f t="array" aca="1" ref="R76" ca="1">IF($N76="Y",VLOOKUP($O76,INDIRECT($O$2),R$5,0)*INDIRECT($N$1),VLOOKUP($O76,INDIRECT($O$2),R$5,0))</f>
        <v>95507.99002222807</v>
      </c>
      <c r="S76" s="345" cm="1">
        <f t="array" aca="1" ref="S76" ca="1">IF($N76="Y",VLOOKUP($O76,INDIRECT($O$2),S$5,0)*INDIRECT($N$1),VLOOKUP($O76,INDIRECT($O$2),S$5,0))</f>
        <v>98373.229722894903</v>
      </c>
      <c r="T76" s="345" cm="1">
        <f t="array" aca="1" ref="T76" ca="1">IF($N76="Y",VLOOKUP($O76,INDIRECT($O$2),T$5,0)*INDIRECT($N$1),VLOOKUP($O76,INDIRECT($O$2),T$5,0))</f>
        <v>101324.42661458177</v>
      </c>
      <c r="U76" s="345" cm="1">
        <f t="array" aca="1" ref="U76" ca="1">IF($N76="Y",VLOOKUP($O76,INDIRECT($O$2),U$5,0)*INDIRECT($N$1),VLOOKUP($O76,INDIRECT($O$2),U$5,0))</f>
        <v>104364.15941301921</v>
      </c>
      <c r="W76" s="367" t="str">
        <f t="shared" si="37"/>
        <v>Y</v>
      </c>
      <c r="X76" s="366" t="str">
        <f t="shared" si="38"/>
        <v>06657C</v>
      </c>
      <c r="Y76" s="218" t="str">
        <f t="shared" si="39"/>
        <v>Manager Environmental Initiatives</v>
      </c>
      <c r="Z76" s="367" t="str">
        <f t="shared" si="32"/>
        <v>E50</v>
      </c>
      <c r="AA76" s="368">
        <f t="shared" ca="1" si="40"/>
        <v>45.917999999999999</v>
      </c>
      <c r="AB76" s="368">
        <f t="shared" ca="1" si="41"/>
        <v>47.294999999999995</v>
      </c>
      <c r="AC76" s="368">
        <f t="shared" ca="1" si="42"/>
        <v>48.713999999999999</v>
      </c>
      <c r="AD76" s="368">
        <f t="shared" ca="1" si="43"/>
        <v>50.175999999999995</v>
      </c>
    </row>
    <row r="77" spans="1:30" s="19" customFormat="1">
      <c r="A77" s="3" t="s">
        <v>116</v>
      </c>
      <c r="B77" s="47" t="s">
        <v>12</v>
      </c>
      <c r="C77" s="4">
        <v>508</v>
      </c>
      <c r="D77" s="35" t="s">
        <v>117</v>
      </c>
      <c r="E77" s="47">
        <v>11</v>
      </c>
      <c r="F77" s="47" t="s">
        <v>13</v>
      </c>
      <c r="G77" s="306" t="s">
        <v>92</v>
      </c>
      <c r="H77" s="178">
        <f t="shared" ca="1" si="33"/>
        <v>95507.99002222807</v>
      </c>
      <c r="I77" s="178">
        <f t="shared" ca="1" si="33"/>
        <v>98373.229722894903</v>
      </c>
      <c r="J77" s="178">
        <f t="shared" ca="1" si="33"/>
        <v>101324.42661458177</v>
      </c>
      <c r="K77" s="178">
        <f t="shared" ca="1" si="33"/>
        <v>104364.15941301921</v>
      </c>
      <c r="L77"/>
      <c r="M77"/>
      <c r="N77" s="343" t="s">
        <v>611</v>
      </c>
      <c r="O77" s="337" t="str">
        <f t="shared" si="34"/>
        <v>06675C</v>
      </c>
      <c r="P77" s="339" t="str">
        <f t="shared" si="35"/>
        <v>Manager Environmental Services</v>
      </c>
      <c r="Q77" s="344" t="str">
        <f t="shared" si="36"/>
        <v>E50</v>
      </c>
      <c r="R77" s="345" cm="1">
        <f t="array" aca="1" ref="R77" ca="1">IF($N77="Y",VLOOKUP($O77,INDIRECT($O$2),R$5,0)*INDIRECT($N$1),VLOOKUP($O77,INDIRECT($O$2),R$5,0))</f>
        <v>95507.99002222807</v>
      </c>
      <c r="S77" s="345" cm="1">
        <f t="array" aca="1" ref="S77" ca="1">IF($N77="Y",VLOOKUP($O77,INDIRECT($O$2),S$5,0)*INDIRECT($N$1),VLOOKUP($O77,INDIRECT($O$2),S$5,0))</f>
        <v>98373.229722894903</v>
      </c>
      <c r="T77" s="345" cm="1">
        <f t="array" aca="1" ref="T77" ca="1">IF($N77="Y",VLOOKUP($O77,INDIRECT($O$2),T$5,0)*INDIRECT($N$1),VLOOKUP($O77,INDIRECT($O$2),T$5,0))</f>
        <v>101324.42661458177</v>
      </c>
      <c r="U77" s="345" cm="1">
        <f t="array" aca="1" ref="U77" ca="1">IF($N77="Y",VLOOKUP($O77,INDIRECT($O$2),U$5,0)*INDIRECT($N$1),VLOOKUP($O77,INDIRECT($O$2),U$5,0))</f>
        <v>104364.15941301921</v>
      </c>
      <c r="W77" s="367" t="str">
        <f t="shared" si="37"/>
        <v>Y</v>
      </c>
      <c r="X77" s="366" t="str">
        <f t="shared" si="38"/>
        <v>06675C</v>
      </c>
      <c r="Y77" s="218" t="str">
        <f t="shared" si="39"/>
        <v>Manager Environmental Services</v>
      </c>
      <c r="Z77" s="367" t="str">
        <f t="shared" si="32"/>
        <v>E50</v>
      </c>
      <c r="AA77" s="368">
        <f t="shared" ca="1" si="40"/>
        <v>45.917999999999999</v>
      </c>
      <c r="AB77" s="368">
        <f t="shared" ca="1" si="41"/>
        <v>47.294999999999995</v>
      </c>
      <c r="AC77" s="368">
        <f t="shared" ca="1" si="42"/>
        <v>48.713999999999999</v>
      </c>
      <c r="AD77" s="368">
        <f t="shared" ca="1" si="43"/>
        <v>50.175999999999995</v>
      </c>
    </row>
    <row r="78" spans="1:30" s="19" customFormat="1">
      <c r="A78" s="3" t="s">
        <v>575</v>
      </c>
      <c r="B78" s="2" t="s">
        <v>12</v>
      </c>
      <c r="C78" s="2">
        <v>503</v>
      </c>
      <c r="D78" s="35" t="s">
        <v>571</v>
      </c>
      <c r="E78" s="47">
        <v>11</v>
      </c>
      <c r="F78" s="47" t="s">
        <v>13</v>
      </c>
      <c r="G78" s="306" t="s">
        <v>92</v>
      </c>
      <c r="H78" s="178">
        <f>R78</f>
        <v>95507.99002222807</v>
      </c>
      <c r="I78" s="178">
        <f>S78</f>
        <v>98373.229722894903</v>
      </c>
      <c r="J78" s="178">
        <f>T78</f>
        <v>101324.42661458177</v>
      </c>
      <c r="K78" s="178">
        <f>U78</f>
        <v>104364.15941301921</v>
      </c>
      <c r="L78"/>
      <c r="M78"/>
      <c r="N78" s="343" t="s">
        <v>611</v>
      </c>
      <c r="O78" s="337" t="str">
        <f>A78</f>
        <v>52987C</v>
      </c>
      <c r="P78" s="339" t="str">
        <f>D78</f>
        <v>Manager Field Operations Inspections</v>
      </c>
      <c r="Q78" s="344" t="str">
        <f>G78</f>
        <v>E50</v>
      </c>
      <c r="R78" s="330">
        <v>95507.99002222807</v>
      </c>
      <c r="S78" s="330">
        <v>98373.229722894903</v>
      </c>
      <c r="T78" s="330">
        <v>101324.42661458177</v>
      </c>
      <c r="U78" s="330">
        <v>104364.15941301921</v>
      </c>
      <c r="W78" s="367" t="str">
        <f t="shared" si="37"/>
        <v>Y</v>
      </c>
      <c r="X78" s="366" t="str">
        <f t="shared" si="38"/>
        <v>52987C</v>
      </c>
      <c r="Y78" s="218" t="str">
        <f t="shared" si="39"/>
        <v>Manager Field Operations Inspections</v>
      </c>
      <c r="Z78" s="367" t="str">
        <f t="shared" si="32"/>
        <v>E50</v>
      </c>
      <c r="AA78" s="368">
        <f t="shared" si="40"/>
        <v>45.917999999999999</v>
      </c>
      <c r="AB78" s="368">
        <f t="shared" si="41"/>
        <v>47.294999999999995</v>
      </c>
      <c r="AC78" s="368">
        <f t="shared" si="42"/>
        <v>48.713999999999999</v>
      </c>
      <c r="AD78" s="368">
        <f t="shared" si="43"/>
        <v>50.175999999999995</v>
      </c>
    </row>
    <row r="79" spans="1:30" s="19" customFormat="1">
      <c r="A79" s="3" t="s">
        <v>118</v>
      </c>
      <c r="B79" s="47" t="s">
        <v>12</v>
      </c>
      <c r="C79" s="4">
        <v>513</v>
      </c>
      <c r="D79" s="35" t="s">
        <v>119</v>
      </c>
      <c r="E79" s="47">
        <v>11</v>
      </c>
      <c r="F79" s="47" t="s">
        <v>13</v>
      </c>
      <c r="G79" s="306" t="s">
        <v>92</v>
      </c>
      <c r="H79" s="178">
        <f t="shared" ca="1" si="33"/>
        <v>95507.99002222807</v>
      </c>
      <c r="I79" s="178">
        <f t="shared" ca="1" si="33"/>
        <v>98373.229722894903</v>
      </c>
      <c r="J79" s="178">
        <f t="shared" ca="1" si="33"/>
        <v>101324.42661458177</v>
      </c>
      <c r="K79" s="178">
        <f t="shared" ca="1" si="33"/>
        <v>104364.15941301921</v>
      </c>
      <c r="L79"/>
      <c r="M79"/>
      <c r="N79" s="343" t="s">
        <v>611</v>
      </c>
      <c r="O79" s="337" t="str">
        <f t="shared" si="34"/>
        <v>06685C</v>
      </c>
      <c r="P79" s="339" t="str">
        <f t="shared" si="35"/>
        <v>Manager Field Operations Housing Inspections</v>
      </c>
      <c r="Q79" s="344" t="str">
        <f t="shared" si="36"/>
        <v>E50</v>
      </c>
      <c r="R79" s="345" cm="1">
        <f t="array" aca="1" ref="R79" ca="1">IF($N79="Y",VLOOKUP($O79,INDIRECT($O$2),R$5,0)*INDIRECT($N$1),VLOOKUP($O79,INDIRECT($O$2),R$5,0))</f>
        <v>95507.99002222807</v>
      </c>
      <c r="S79" s="345" cm="1">
        <f t="array" aca="1" ref="S79" ca="1">IF($N79="Y",VLOOKUP($O79,INDIRECT($O$2),S$5,0)*INDIRECT($N$1),VLOOKUP($O79,INDIRECT($O$2),S$5,0))</f>
        <v>98373.229722894903</v>
      </c>
      <c r="T79" s="345" cm="1">
        <f t="array" aca="1" ref="T79" ca="1">IF($N79="Y",VLOOKUP($O79,INDIRECT($O$2),T$5,0)*INDIRECT($N$1),VLOOKUP($O79,INDIRECT($O$2),T$5,0))</f>
        <v>101324.42661458177</v>
      </c>
      <c r="U79" s="345" cm="1">
        <f t="array" aca="1" ref="U79" ca="1">IF($N79="Y",VLOOKUP($O79,INDIRECT($O$2),U$5,0)*INDIRECT($N$1),VLOOKUP($O79,INDIRECT($O$2),U$5,0))</f>
        <v>104364.15941301921</v>
      </c>
      <c r="W79" s="367" t="str">
        <f t="shared" si="37"/>
        <v>Y</v>
      </c>
      <c r="X79" s="366" t="str">
        <f t="shared" si="38"/>
        <v>06685C</v>
      </c>
      <c r="Y79" s="218" t="str">
        <f t="shared" si="39"/>
        <v>Manager Field Operations Housing Inspections</v>
      </c>
      <c r="Z79" s="367" t="str">
        <f t="shared" si="32"/>
        <v>E50</v>
      </c>
      <c r="AA79" s="368">
        <f t="shared" ca="1" si="40"/>
        <v>45.917999999999999</v>
      </c>
      <c r="AB79" s="368">
        <f t="shared" ca="1" si="41"/>
        <v>47.294999999999995</v>
      </c>
      <c r="AC79" s="368">
        <f t="shared" ca="1" si="42"/>
        <v>48.713999999999999</v>
      </c>
      <c r="AD79" s="368">
        <f t="shared" ca="1" si="43"/>
        <v>50.175999999999995</v>
      </c>
    </row>
    <row r="80" spans="1:30" s="19" customFormat="1">
      <c r="A80" s="3" t="s">
        <v>120</v>
      </c>
      <c r="B80" s="47" t="s">
        <v>12</v>
      </c>
      <c r="C80" s="4">
        <v>503</v>
      </c>
      <c r="D80" s="35" t="s">
        <v>229</v>
      </c>
      <c r="E80" s="47">
        <v>11</v>
      </c>
      <c r="F80" s="47" t="s">
        <v>13</v>
      </c>
      <c r="G80" s="306" t="s">
        <v>92</v>
      </c>
      <c r="H80" s="178">
        <f t="shared" ref="H80:K89" ca="1" si="44">R80</f>
        <v>95507.99002222807</v>
      </c>
      <c r="I80" s="178">
        <f t="shared" ca="1" si="44"/>
        <v>98373.229722894903</v>
      </c>
      <c r="J80" s="178">
        <f t="shared" ca="1" si="44"/>
        <v>101324.42661458177</v>
      </c>
      <c r="K80" s="178">
        <f t="shared" ca="1" si="44"/>
        <v>104364.15941301921</v>
      </c>
      <c r="L80"/>
      <c r="M80"/>
      <c r="N80" s="343" t="s">
        <v>611</v>
      </c>
      <c r="O80" s="337" t="str">
        <f t="shared" si="34"/>
        <v>06732C</v>
      </c>
      <c r="P80" s="339" t="str">
        <f t="shared" si="35"/>
        <v>Manager Financial Analysis and Systems Support</v>
      </c>
      <c r="Q80" s="344" t="str">
        <f t="shared" si="36"/>
        <v>E50</v>
      </c>
      <c r="R80" s="345" cm="1">
        <f t="array" aca="1" ref="R80" ca="1">IF($N80="Y",VLOOKUP($O80,INDIRECT($O$2),R$5,0)*INDIRECT($N$1),VLOOKUP($O80,INDIRECT($O$2),R$5,0))</f>
        <v>95507.99002222807</v>
      </c>
      <c r="S80" s="345" cm="1">
        <f t="array" aca="1" ref="S80" ca="1">IF($N80="Y",VLOOKUP($O80,INDIRECT($O$2),S$5,0)*INDIRECT($N$1),VLOOKUP($O80,INDIRECT($O$2),S$5,0))</f>
        <v>98373.229722894903</v>
      </c>
      <c r="T80" s="345" cm="1">
        <f t="array" aca="1" ref="T80" ca="1">IF($N80="Y",VLOOKUP($O80,INDIRECT($O$2),T$5,0)*INDIRECT($N$1),VLOOKUP($O80,INDIRECT($O$2),T$5,0))</f>
        <v>101324.42661458177</v>
      </c>
      <c r="U80" s="345" cm="1">
        <f t="array" aca="1" ref="U80" ca="1">IF($N80="Y",VLOOKUP($O80,INDIRECT($O$2),U$5,0)*INDIRECT($N$1),VLOOKUP($O80,INDIRECT($O$2),U$5,0))</f>
        <v>104364.15941301921</v>
      </c>
      <c r="W80" s="367" t="str">
        <f t="shared" si="37"/>
        <v>Y</v>
      </c>
      <c r="X80" s="366" t="str">
        <f t="shared" si="38"/>
        <v>06732C</v>
      </c>
      <c r="Y80" s="218" t="str">
        <f t="shared" si="39"/>
        <v>Manager Financial Analysis and Systems Support</v>
      </c>
      <c r="Z80" s="367" t="str">
        <f t="shared" si="32"/>
        <v>E50</v>
      </c>
      <c r="AA80" s="368">
        <f t="shared" ca="1" si="40"/>
        <v>45.917999999999999</v>
      </c>
      <c r="AB80" s="368">
        <f t="shared" ca="1" si="41"/>
        <v>47.294999999999995</v>
      </c>
      <c r="AC80" s="368">
        <f t="shared" ca="1" si="42"/>
        <v>48.713999999999999</v>
      </c>
      <c r="AD80" s="368">
        <f t="shared" ca="1" si="43"/>
        <v>50.175999999999995</v>
      </c>
    </row>
    <row r="81" spans="1:30" s="19" customFormat="1">
      <c r="A81" s="3" t="s">
        <v>123</v>
      </c>
      <c r="B81" s="47" t="s">
        <v>12</v>
      </c>
      <c r="C81" s="4">
        <v>528</v>
      </c>
      <c r="D81" s="35" t="s">
        <v>124</v>
      </c>
      <c r="E81" s="47">
        <v>11</v>
      </c>
      <c r="F81" s="47" t="s">
        <v>13</v>
      </c>
      <c r="G81" s="306" t="s">
        <v>92</v>
      </c>
      <c r="H81" s="178">
        <f t="shared" ca="1" si="44"/>
        <v>95507.99002222807</v>
      </c>
      <c r="I81" s="178">
        <f t="shared" ca="1" si="44"/>
        <v>98373.229722894903</v>
      </c>
      <c r="J81" s="178">
        <f t="shared" ca="1" si="44"/>
        <v>101324.42661458177</v>
      </c>
      <c r="K81" s="178">
        <f t="shared" ca="1" si="44"/>
        <v>104364.15941301921</v>
      </c>
      <c r="L81"/>
      <c r="M81"/>
      <c r="N81" s="343" t="s">
        <v>611</v>
      </c>
      <c r="O81" s="337" t="str">
        <f t="shared" si="34"/>
        <v>06931C</v>
      </c>
      <c r="P81" s="339" t="str">
        <f t="shared" si="35"/>
        <v>Manager Radio Communications and Electronics</v>
      </c>
      <c r="Q81" s="344" t="str">
        <f t="shared" si="36"/>
        <v>E50</v>
      </c>
      <c r="R81" s="345" cm="1">
        <f t="array" aca="1" ref="R81" ca="1">IF($N81="Y",VLOOKUP($O81,INDIRECT($O$2),R$5,0)*INDIRECT($N$1),VLOOKUP($O81,INDIRECT($O$2),R$5,0))</f>
        <v>95507.99002222807</v>
      </c>
      <c r="S81" s="345" cm="1">
        <f t="array" aca="1" ref="S81" ca="1">IF($N81="Y",VLOOKUP($O81,INDIRECT($O$2),S$5,0)*INDIRECT($N$1),VLOOKUP($O81,INDIRECT($O$2),S$5,0))</f>
        <v>98373.229722894903</v>
      </c>
      <c r="T81" s="345" cm="1">
        <f t="array" aca="1" ref="T81" ca="1">IF($N81="Y",VLOOKUP($O81,INDIRECT($O$2),T$5,0)*INDIRECT($N$1),VLOOKUP($O81,INDIRECT($O$2),T$5,0))</f>
        <v>101324.42661458177</v>
      </c>
      <c r="U81" s="345" cm="1">
        <f t="array" aca="1" ref="U81" ca="1">IF($N81="Y",VLOOKUP($O81,INDIRECT($O$2),U$5,0)*INDIRECT($N$1),VLOOKUP($O81,INDIRECT($O$2),U$5,0))</f>
        <v>104364.15941301921</v>
      </c>
      <c r="W81" s="367" t="str">
        <f t="shared" si="37"/>
        <v>Y</v>
      </c>
      <c r="X81" s="366" t="str">
        <f t="shared" si="38"/>
        <v>06931C</v>
      </c>
      <c r="Y81" s="218" t="str">
        <f t="shared" si="39"/>
        <v>Manager Radio Communications and Electronics</v>
      </c>
      <c r="Z81" s="367" t="str">
        <f t="shared" si="32"/>
        <v>E50</v>
      </c>
      <c r="AA81" s="368">
        <f t="shared" ca="1" si="40"/>
        <v>45.917999999999999</v>
      </c>
      <c r="AB81" s="368">
        <f t="shared" ca="1" si="41"/>
        <v>47.294999999999995</v>
      </c>
      <c r="AC81" s="368">
        <f t="shared" ca="1" si="42"/>
        <v>48.713999999999999</v>
      </c>
      <c r="AD81" s="368">
        <f t="shared" ca="1" si="43"/>
        <v>50.175999999999995</v>
      </c>
    </row>
    <row r="82" spans="1:30" s="19" customFormat="1">
      <c r="A82" s="3" t="s">
        <v>127</v>
      </c>
      <c r="B82" s="47" t="s">
        <v>12</v>
      </c>
      <c r="C82" s="4">
        <v>500</v>
      </c>
      <c r="D82" s="35" t="s">
        <v>128</v>
      </c>
      <c r="E82" s="47">
        <v>11</v>
      </c>
      <c r="F82" s="47" t="s">
        <v>13</v>
      </c>
      <c r="G82" s="306" t="s">
        <v>92</v>
      </c>
      <c r="H82" s="178">
        <f t="shared" ca="1" si="44"/>
        <v>95507.99002222807</v>
      </c>
      <c r="I82" s="178">
        <f t="shared" ca="1" si="44"/>
        <v>98373.229722894903</v>
      </c>
      <c r="J82" s="178">
        <f t="shared" ca="1" si="44"/>
        <v>101324.42661458177</v>
      </c>
      <c r="K82" s="178">
        <f t="shared" ca="1" si="44"/>
        <v>104364.15941301921</v>
      </c>
      <c r="L82"/>
      <c r="M82"/>
      <c r="N82" s="343" t="s">
        <v>611</v>
      </c>
      <c r="O82" s="337" t="str">
        <f t="shared" si="34"/>
        <v>10360C</v>
      </c>
      <c r="P82" s="339" t="str">
        <f t="shared" si="35"/>
        <v>Manager Water Quality and Lab Operations</v>
      </c>
      <c r="Q82" s="344" t="str">
        <f t="shared" si="36"/>
        <v>E50</v>
      </c>
      <c r="R82" s="345" cm="1">
        <f t="array" aca="1" ref="R82" ca="1">IF($N82="Y",VLOOKUP($O82,INDIRECT($O$2),R$5,0)*INDIRECT($N$1),VLOOKUP($O82,INDIRECT($O$2),R$5,0))</f>
        <v>95507.99002222807</v>
      </c>
      <c r="S82" s="345" cm="1">
        <f t="array" aca="1" ref="S82" ca="1">IF($N82="Y",VLOOKUP($O82,INDIRECT($O$2),S$5,0)*INDIRECT($N$1),VLOOKUP($O82,INDIRECT($O$2),S$5,0))</f>
        <v>98373.229722894903</v>
      </c>
      <c r="T82" s="345" cm="1">
        <f t="array" aca="1" ref="T82" ca="1">IF($N82="Y",VLOOKUP($O82,INDIRECT($O$2),T$5,0)*INDIRECT($N$1),VLOOKUP($O82,INDIRECT($O$2),T$5,0))</f>
        <v>101324.42661458177</v>
      </c>
      <c r="U82" s="345" cm="1">
        <f t="array" aca="1" ref="U82" ca="1">IF($N82="Y",VLOOKUP($O82,INDIRECT($O$2),U$5,0)*INDIRECT($N$1),VLOOKUP($O82,INDIRECT($O$2),U$5,0))</f>
        <v>104364.15941301921</v>
      </c>
      <c r="W82" s="367" t="str">
        <f t="shared" si="37"/>
        <v>Y</v>
      </c>
      <c r="X82" s="366" t="str">
        <f t="shared" si="38"/>
        <v>10360C</v>
      </c>
      <c r="Y82" s="218" t="str">
        <f t="shared" si="39"/>
        <v>Manager Water Quality and Lab Operations</v>
      </c>
      <c r="Z82" s="367" t="str">
        <f t="shared" si="32"/>
        <v>E50</v>
      </c>
      <c r="AA82" s="368">
        <f t="shared" ca="1" si="40"/>
        <v>45.917999999999999</v>
      </c>
      <c r="AB82" s="368">
        <f t="shared" ca="1" si="41"/>
        <v>47.294999999999995</v>
      </c>
      <c r="AC82" s="368">
        <f t="shared" ca="1" si="42"/>
        <v>48.713999999999999</v>
      </c>
      <c r="AD82" s="368">
        <f t="shared" ca="1" si="43"/>
        <v>50.175999999999995</v>
      </c>
    </row>
    <row r="83" spans="1:30" s="19" customFormat="1">
      <c r="A83" s="3" t="s">
        <v>129</v>
      </c>
      <c r="B83" s="47" t="s">
        <v>12</v>
      </c>
      <c r="C83" s="4">
        <v>511</v>
      </c>
      <c r="D83" s="35" t="s">
        <v>130</v>
      </c>
      <c r="E83" s="47">
        <v>11</v>
      </c>
      <c r="F83" s="47" t="s">
        <v>13</v>
      </c>
      <c r="G83" s="306" t="s">
        <v>92</v>
      </c>
      <c r="H83" s="178">
        <f t="shared" ca="1" si="44"/>
        <v>95507.99002222807</v>
      </c>
      <c r="I83" s="178">
        <f t="shared" ca="1" si="44"/>
        <v>98373.229722894903</v>
      </c>
      <c r="J83" s="178">
        <f t="shared" ca="1" si="44"/>
        <v>101324.42661458177</v>
      </c>
      <c r="K83" s="178">
        <f t="shared" ca="1" si="44"/>
        <v>104364.15941301921</v>
      </c>
      <c r="L83"/>
      <c r="M83"/>
      <c r="N83" s="343" t="s">
        <v>611</v>
      </c>
      <c r="O83" s="337" t="str">
        <f t="shared" si="34"/>
        <v>09145C</v>
      </c>
      <c r="P83" s="339" t="str">
        <f t="shared" si="35"/>
        <v>Security Manager</v>
      </c>
      <c r="Q83" s="344" t="str">
        <f t="shared" si="36"/>
        <v>E50</v>
      </c>
      <c r="R83" s="345" cm="1">
        <f t="array" aca="1" ref="R83" ca="1">IF($N83="Y",VLOOKUP($O83,INDIRECT($O$2),R$5,0)*INDIRECT($N$1),VLOOKUP($O83,INDIRECT($O$2),R$5,0))</f>
        <v>95507.99002222807</v>
      </c>
      <c r="S83" s="345" cm="1">
        <f t="array" aca="1" ref="S83" ca="1">IF($N83="Y",VLOOKUP($O83,INDIRECT($O$2),S$5,0)*INDIRECT($N$1),VLOOKUP($O83,INDIRECT($O$2),S$5,0))</f>
        <v>98373.229722894903</v>
      </c>
      <c r="T83" s="345" cm="1">
        <f t="array" aca="1" ref="T83" ca="1">IF($N83="Y",VLOOKUP($O83,INDIRECT($O$2),T$5,0)*INDIRECT($N$1),VLOOKUP($O83,INDIRECT($O$2),T$5,0))</f>
        <v>101324.42661458177</v>
      </c>
      <c r="U83" s="345" cm="1">
        <f t="array" aca="1" ref="U83" ca="1">IF($N83="Y",VLOOKUP($O83,INDIRECT($O$2),U$5,0)*INDIRECT($N$1),VLOOKUP($O83,INDIRECT($O$2),U$5,0))</f>
        <v>104364.15941301921</v>
      </c>
      <c r="W83" s="367" t="str">
        <f t="shared" si="37"/>
        <v>Y</v>
      </c>
      <c r="X83" s="366" t="str">
        <f t="shared" si="38"/>
        <v>09145C</v>
      </c>
      <c r="Y83" s="218" t="str">
        <f t="shared" si="39"/>
        <v>Security Manager</v>
      </c>
      <c r="Z83" s="367" t="str">
        <f t="shared" si="32"/>
        <v>E50</v>
      </c>
      <c r="AA83" s="368">
        <f t="shared" ca="1" si="40"/>
        <v>45.917999999999999</v>
      </c>
      <c r="AB83" s="368">
        <f t="shared" ca="1" si="41"/>
        <v>47.294999999999995</v>
      </c>
      <c r="AC83" s="368">
        <f t="shared" ca="1" si="42"/>
        <v>48.713999999999999</v>
      </c>
      <c r="AD83" s="368">
        <f t="shared" ca="1" si="43"/>
        <v>50.175999999999995</v>
      </c>
    </row>
    <row r="84" spans="1:30" s="19" customFormat="1">
      <c r="A84" s="3" t="s">
        <v>131</v>
      </c>
      <c r="B84" s="47" t="s">
        <v>12</v>
      </c>
      <c r="C84" s="4">
        <v>535</v>
      </c>
      <c r="D84" s="35" t="s">
        <v>132</v>
      </c>
      <c r="E84" s="47">
        <v>11</v>
      </c>
      <c r="F84" s="47" t="s">
        <v>13</v>
      </c>
      <c r="G84" s="306" t="s">
        <v>92</v>
      </c>
      <c r="H84" s="178">
        <f t="shared" ca="1" si="44"/>
        <v>95507.99002222807</v>
      </c>
      <c r="I84" s="178">
        <f t="shared" ca="1" si="44"/>
        <v>98373.229722894903</v>
      </c>
      <c r="J84" s="178">
        <f t="shared" ca="1" si="44"/>
        <v>101324.42661458177</v>
      </c>
      <c r="K84" s="178">
        <f t="shared" ca="1" si="44"/>
        <v>104364.15941301921</v>
      </c>
      <c r="L84"/>
      <c r="M84"/>
      <c r="N84" s="343" t="s">
        <v>611</v>
      </c>
      <c r="O84" s="337" t="str">
        <f t="shared" si="34"/>
        <v>10000C</v>
      </c>
      <c r="P84" s="339" t="str">
        <f t="shared" si="35"/>
        <v xml:space="preserve">Supervisor Equipment </v>
      </c>
      <c r="Q84" s="344" t="str">
        <f t="shared" si="36"/>
        <v>E50</v>
      </c>
      <c r="R84" s="345" cm="1">
        <f t="array" aca="1" ref="R84" ca="1">IF($N84="Y",VLOOKUP($O84,INDIRECT($O$2),R$5,0)*INDIRECT($N$1),VLOOKUP($O84,INDIRECT($O$2),R$5,0))</f>
        <v>95507.99002222807</v>
      </c>
      <c r="S84" s="345" cm="1">
        <f t="array" aca="1" ref="S84" ca="1">IF($N84="Y",VLOOKUP($O84,INDIRECT($O$2),S$5,0)*INDIRECT($N$1),VLOOKUP($O84,INDIRECT($O$2),S$5,0))</f>
        <v>98373.229722894903</v>
      </c>
      <c r="T84" s="345" cm="1">
        <f t="array" aca="1" ref="T84" ca="1">IF($N84="Y",VLOOKUP($O84,INDIRECT($O$2),T$5,0)*INDIRECT($N$1),VLOOKUP($O84,INDIRECT($O$2),T$5,0))</f>
        <v>101324.42661458177</v>
      </c>
      <c r="U84" s="345" cm="1">
        <f t="array" aca="1" ref="U84" ca="1">IF($N84="Y",VLOOKUP($O84,INDIRECT($O$2),U$5,0)*INDIRECT($N$1),VLOOKUP($O84,INDIRECT($O$2),U$5,0))</f>
        <v>104364.15941301921</v>
      </c>
      <c r="W84" s="367" t="str">
        <f t="shared" si="37"/>
        <v>Y</v>
      </c>
      <c r="X84" s="366" t="str">
        <f t="shared" si="38"/>
        <v>10000C</v>
      </c>
      <c r="Y84" s="218" t="str">
        <f t="shared" si="39"/>
        <v xml:space="preserve">Supervisor Equipment </v>
      </c>
      <c r="Z84" s="367" t="str">
        <f t="shared" si="32"/>
        <v>E50</v>
      </c>
      <c r="AA84" s="368">
        <f t="shared" ca="1" si="40"/>
        <v>45.917999999999999</v>
      </c>
      <c r="AB84" s="368">
        <f t="shared" ca="1" si="41"/>
        <v>47.294999999999995</v>
      </c>
      <c r="AC84" s="368">
        <f t="shared" ca="1" si="42"/>
        <v>48.713999999999999</v>
      </c>
      <c r="AD84" s="368">
        <f t="shared" ca="1" si="43"/>
        <v>50.175999999999995</v>
      </c>
    </row>
    <row r="85" spans="1:30" s="19" customFormat="1">
      <c r="A85" s="3" t="s">
        <v>133</v>
      </c>
      <c r="B85" s="47" t="s">
        <v>12</v>
      </c>
      <c r="C85" s="4">
        <v>503</v>
      </c>
      <c r="D85" s="35" t="s">
        <v>134</v>
      </c>
      <c r="E85" s="47">
        <v>11</v>
      </c>
      <c r="F85" s="47" t="s">
        <v>13</v>
      </c>
      <c r="G85" s="306" t="s">
        <v>92</v>
      </c>
      <c r="H85" s="178">
        <f t="shared" ca="1" si="44"/>
        <v>95507.99002222807</v>
      </c>
      <c r="I85" s="178">
        <f t="shared" ca="1" si="44"/>
        <v>98373.229722894903</v>
      </c>
      <c r="J85" s="178">
        <f t="shared" ca="1" si="44"/>
        <v>101324.42661458177</v>
      </c>
      <c r="K85" s="178">
        <f t="shared" ca="1" si="44"/>
        <v>104364.15941301921</v>
      </c>
      <c r="L85"/>
      <c r="M85"/>
      <c r="N85" s="343" t="s">
        <v>611</v>
      </c>
      <c r="O85" s="337" t="str">
        <f t="shared" si="34"/>
        <v>10230C</v>
      </c>
      <c r="P85" s="339" t="str">
        <f t="shared" si="35"/>
        <v>Supervisor Ramp Repair and Restoration</v>
      </c>
      <c r="Q85" s="344" t="str">
        <f t="shared" si="36"/>
        <v>E50</v>
      </c>
      <c r="R85" s="345" cm="1">
        <f t="array" aca="1" ref="R85" ca="1">IF($N85="Y",VLOOKUP($O85,INDIRECT($O$2),R$5,0)*INDIRECT($N$1),VLOOKUP($O85,INDIRECT($O$2),R$5,0))</f>
        <v>95507.99002222807</v>
      </c>
      <c r="S85" s="345" cm="1">
        <f t="array" aca="1" ref="S85" ca="1">IF($N85="Y",VLOOKUP($O85,INDIRECT($O$2),S$5,0)*INDIRECT($N$1),VLOOKUP($O85,INDIRECT($O$2),S$5,0))</f>
        <v>98373.229722894903</v>
      </c>
      <c r="T85" s="345" cm="1">
        <f t="array" aca="1" ref="T85" ca="1">IF($N85="Y",VLOOKUP($O85,INDIRECT($O$2),T$5,0)*INDIRECT($N$1),VLOOKUP($O85,INDIRECT($O$2),T$5,0))</f>
        <v>101324.42661458177</v>
      </c>
      <c r="U85" s="345" cm="1">
        <f t="array" aca="1" ref="U85" ca="1">IF($N85="Y",VLOOKUP($O85,INDIRECT($O$2),U$5,0)*INDIRECT($N$1),VLOOKUP($O85,INDIRECT($O$2),U$5,0))</f>
        <v>104364.15941301921</v>
      </c>
      <c r="W85" s="367" t="str">
        <f t="shared" si="37"/>
        <v>Y</v>
      </c>
      <c r="X85" s="366" t="str">
        <f t="shared" si="38"/>
        <v>10230C</v>
      </c>
      <c r="Y85" s="218" t="str">
        <f t="shared" si="39"/>
        <v>Supervisor Ramp Repair and Restoration</v>
      </c>
      <c r="Z85" s="367" t="str">
        <f t="shared" si="32"/>
        <v>E50</v>
      </c>
      <c r="AA85" s="368">
        <f t="shared" ca="1" si="40"/>
        <v>45.917999999999999</v>
      </c>
      <c r="AB85" s="368">
        <f t="shared" ca="1" si="41"/>
        <v>47.294999999999995</v>
      </c>
      <c r="AC85" s="368">
        <f t="shared" ca="1" si="42"/>
        <v>48.713999999999999</v>
      </c>
      <c r="AD85" s="368">
        <f t="shared" ca="1" si="43"/>
        <v>50.175999999999995</v>
      </c>
    </row>
    <row r="86" spans="1:30" s="19" customFormat="1">
      <c r="A86" s="3" t="s">
        <v>135</v>
      </c>
      <c r="B86" s="47" t="s">
        <v>12</v>
      </c>
      <c r="C86" s="4">
        <v>500</v>
      </c>
      <c r="D86" s="35" t="s">
        <v>136</v>
      </c>
      <c r="E86" s="47">
        <v>11</v>
      </c>
      <c r="F86" s="47" t="s">
        <v>13</v>
      </c>
      <c r="G86" s="306" t="s">
        <v>92</v>
      </c>
      <c r="H86" s="178">
        <f t="shared" ca="1" si="44"/>
        <v>95507.99002222807</v>
      </c>
      <c r="I86" s="178">
        <f t="shared" ca="1" si="44"/>
        <v>98373.229722894903</v>
      </c>
      <c r="J86" s="178">
        <f t="shared" ca="1" si="44"/>
        <v>101324.42661458177</v>
      </c>
      <c r="K86" s="178">
        <f t="shared" ca="1" si="44"/>
        <v>104364.15941301921</v>
      </c>
      <c r="L86"/>
      <c r="M86"/>
      <c r="N86" s="343" t="s">
        <v>611</v>
      </c>
      <c r="O86" s="337" t="str">
        <f t="shared" si="34"/>
        <v>10270C</v>
      </c>
      <c r="P86" s="339" t="str">
        <f t="shared" si="35"/>
        <v xml:space="preserve">Supervisor Sewer Maintenance </v>
      </c>
      <c r="Q86" s="344" t="str">
        <f t="shared" si="36"/>
        <v>E50</v>
      </c>
      <c r="R86" s="345" cm="1">
        <f t="array" aca="1" ref="R86" ca="1">IF($N86="Y",VLOOKUP($O86,INDIRECT($O$2),R$5,0)*INDIRECT($N$1),VLOOKUP($O86,INDIRECT($O$2),R$5,0))</f>
        <v>95507.99002222807</v>
      </c>
      <c r="S86" s="345" cm="1">
        <f t="array" aca="1" ref="S86" ca="1">IF($N86="Y",VLOOKUP($O86,INDIRECT($O$2),S$5,0)*INDIRECT($N$1),VLOOKUP($O86,INDIRECT($O$2),S$5,0))</f>
        <v>98373.229722894903</v>
      </c>
      <c r="T86" s="345" cm="1">
        <f t="array" aca="1" ref="T86" ca="1">IF($N86="Y",VLOOKUP($O86,INDIRECT($O$2),T$5,0)*INDIRECT($N$1),VLOOKUP($O86,INDIRECT($O$2),T$5,0))</f>
        <v>101324.42661458177</v>
      </c>
      <c r="U86" s="345" cm="1">
        <f t="array" aca="1" ref="U86" ca="1">IF($N86="Y",VLOOKUP($O86,INDIRECT($O$2),U$5,0)*INDIRECT($N$1),VLOOKUP($O86,INDIRECT($O$2),U$5,0))</f>
        <v>104364.15941301921</v>
      </c>
      <c r="W86" s="367" t="str">
        <f t="shared" si="37"/>
        <v>Y</v>
      </c>
      <c r="X86" s="366" t="str">
        <f t="shared" si="38"/>
        <v>10270C</v>
      </c>
      <c r="Y86" s="218" t="str">
        <f t="shared" si="39"/>
        <v xml:space="preserve">Supervisor Sewer Maintenance </v>
      </c>
      <c r="Z86" s="367" t="str">
        <f t="shared" si="32"/>
        <v>E50</v>
      </c>
      <c r="AA86" s="368">
        <f t="shared" ca="1" si="40"/>
        <v>45.917999999999999</v>
      </c>
      <c r="AB86" s="368">
        <f t="shared" ca="1" si="41"/>
        <v>47.294999999999995</v>
      </c>
      <c r="AC86" s="368">
        <f t="shared" ca="1" si="42"/>
        <v>48.713999999999999</v>
      </c>
      <c r="AD86" s="368">
        <f t="shared" ca="1" si="43"/>
        <v>50.175999999999995</v>
      </c>
    </row>
    <row r="87" spans="1:30" s="19" customFormat="1">
      <c r="A87" s="3" t="s">
        <v>137</v>
      </c>
      <c r="B87" s="47" t="s">
        <v>12</v>
      </c>
      <c r="C87" s="4">
        <v>513</v>
      </c>
      <c r="D87" s="35" t="s">
        <v>138</v>
      </c>
      <c r="E87" s="47">
        <v>11</v>
      </c>
      <c r="F87" s="47" t="s">
        <v>13</v>
      </c>
      <c r="G87" s="306" t="s">
        <v>92</v>
      </c>
      <c r="H87" s="178">
        <f t="shared" ca="1" si="44"/>
        <v>95507.99002222807</v>
      </c>
      <c r="I87" s="178">
        <f t="shared" ca="1" si="44"/>
        <v>98373.229722894903</v>
      </c>
      <c r="J87" s="178">
        <f t="shared" ca="1" si="44"/>
        <v>101324.42661458177</v>
      </c>
      <c r="K87" s="178">
        <f t="shared" ca="1" si="44"/>
        <v>104364.15941301921</v>
      </c>
      <c r="L87"/>
      <c r="M87"/>
      <c r="N87" s="343" t="s">
        <v>611</v>
      </c>
      <c r="O87" s="337" t="str">
        <f t="shared" si="34"/>
        <v>09001C</v>
      </c>
      <c r="P87" s="339" t="str">
        <f t="shared" si="35"/>
        <v>Supervisor Shelter Veterinarian</v>
      </c>
      <c r="Q87" s="344" t="str">
        <f t="shared" si="36"/>
        <v>E50</v>
      </c>
      <c r="R87" s="345" cm="1">
        <f t="array" aca="1" ref="R87" ca="1">IF($N87="Y",VLOOKUP($O87,INDIRECT($O$2),R$5,0)*INDIRECT($N$1),VLOOKUP($O87,INDIRECT($O$2),R$5,0))</f>
        <v>95507.99002222807</v>
      </c>
      <c r="S87" s="345" cm="1">
        <f t="array" aca="1" ref="S87" ca="1">IF($N87="Y",VLOOKUP($O87,INDIRECT($O$2),S$5,0)*INDIRECT($N$1),VLOOKUP($O87,INDIRECT($O$2),S$5,0))</f>
        <v>98373.229722894903</v>
      </c>
      <c r="T87" s="345" cm="1">
        <f t="array" aca="1" ref="T87" ca="1">IF($N87="Y",VLOOKUP($O87,INDIRECT($O$2),T$5,0)*INDIRECT($N$1),VLOOKUP($O87,INDIRECT($O$2),T$5,0))</f>
        <v>101324.42661458177</v>
      </c>
      <c r="U87" s="345" cm="1">
        <f t="array" aca="1" ref="U87" ca="1">IF($N87="Y",VLOOKUP($O87,INDIRECT($O$2),U$5,0)*INDIRECT($N$1),VLOOKUP($O87,INDIRECT($O$2),U$5,0))</f>
        <v>104364.15941301921</v>
      </c>
      <c r="W87" s="367" t="str">
        <f t="shared" si="37"/>
        <v>Y</v>
      </c>
      <c r="X87" s="366" t="str">
        <f t="shared" si="38"/>
        <v>09001C</v>
      </c>
      <c r="Y87" s="218" t="str">
        <f t="shared" si="39"/>
        <v>Supervisor Shelter Veterinarian</v>
      </c>
      <c r="Z87" s="367" t="str">
        <f t="shared" si="32"/>
        <v>E50</v>
      </c>
      <c r="AA87" s="368">
        <f t="shared" ca="1" si="40"/>
        <v>45.917999999999999</v>
      </c>
      <c r="AB87" s="368">
        <f t="shared" ca="1" si="41"/>
        <v>47.294999999999995</v>
      </c>
      <c r="AC87" s="368">
        <f t="shared" ca="1" si="42"/>
        <v>48.713999999999999</v>
      </c>
      <c r="AD87" s="368">
        <f t="shared" ca="1" si="43"/>
        <v>50.175999999999995</v>
      </c>
    </row>
    <row r="88" spans="1:30" s="19" customFormat="1">
      <c r="A88" s="3" t="s">
        <v>139</v>
      </c>
      <c r="B88" s="47" t="s">
        <v>12</v>
      </c>
      <c r="C88" s="4">
        <v>505</v>
      </c>
      <c r="D88" s="35" t="s">
        <v>140</v>
      </c>
      <c r="E88" s="47">
        <v>11</v>
      </c>
      <c r="F88" s="47" t="s">
        <v>13</v>
      </c>
      <c r="G88" s="306" t="s">
        <v>92</v>
      </c>
      <c r="H88" s="178">
        <f t="shared" ca="1" si="44"/>
        <v>95507.99002222807</v>
      </c>
      <c r="I88" s="178">
        <f t="shared" ca="1" si="44"/>
        <v>98373.229722894903</v>
      </c>
      <c r="J88" s="178">
        <f t="shared" ca="1" si="44"/>
        <v>101324.42661458177</v>
      </c>
      <c r="K88" s="178">
        <f t="shared" ca="1" si="44"/>
        <v>104364.15941301921</v>
      </c>
      <c r="L88"/>
      <c r="M88"/>
      <c r="N88" s="343" t="s">
        <v>611</v>
      </c>
      <c r="O88" s="337" t="str">
        <f t="shared" si="34"/>
        <v>10095C</v>
      </c>
      <c r="P88" s="339" t="str">
        <f t="shared" si="35"/>
        <v>Supervisor Water Distribution</v>
      </c>
      <c r="Q88" s="344" t="str">
        <f t="shared" si="36"/>
        <v>E50</v>
      </c>
      <c r="R88" s="345" cm="1">
        <f t="array" aca="1" ref="R88" ca="1">IF($N88="Y",VLOOKUP($O88,INDIRECT($O$2),R$5,0)*INDIRECT($N$1),VLOOKUP($O88,INDIRECT($O$2),R$5,0))</f>
        <v>95507.99002222807</v>
      </c>
      <c r="S88" s="345" cm="1">
        <f t="array" aca="1" ref="S88" ca="1">IF($N88="Y",VLOOKUP($O88,INDIRECT($O$2),S$5,0)*INDIRECT($N$1),VLOOKUP($O88,INDIRECT($O$2),S$5,0))</f>
        <v>98373.229722894903</v>
      </c>
      <c r="T88" s="345" cm="1">
        <f t="array" aca="1" ref="T88" ca="1">IF($N88="Y",VLOOKUP($O88,INDIRECT($O$2),T$5,0)*INDIRECT($N$1),VLOOKUP($O88,INDIRECT($O$2),T$5,0))</f>
        <v>101324.42661458177</v>
      </c>
      <c r="U88" s="345" cm="1">
        <f t="array" aca="1" ref="U88" ca="1">IF($N88="Y",VLOOKUP($O88,INDIRECT($O$2),U$5,0)*INDIRECT($N$1),VLOOKUP($O88,INDIRECT($O$2),U$5,0))</f>
        <v>104364.15941301921</v>
      </c>
      <c r="W88" s="367" t="str">
        <f t="shared" si="37"/>
        <v>Y</v>
      </c>
      <c r="X88" s="366" t="str">
        <f t="shared" si="38"/>
        <v>10095C</v>
      </c>
      <c r="Y88" s="218" t="str">
        <f t="shared" si="39"/>
        <v>Supervisor Water Distribution</v>
      </c>
      <c r="Z88" s="367" t="str">
        <f t="shared" si="32"/>
        <v>E50</v>
      </c>
      <c r="AA88" s="368">
        <f t="shared" ca="1" si="40"/>
        <v>45.917999999999999</v>
      </c>
      <c r="AB88" s="368">
        <f t="shared" ca="1" si="41"/>
        <v>47.294999999999995</v>
      </c>
      <c r="AC88" s="368">
        <f t="shared" ca="1" si="42"/>
        <v>48.713999999999999</v>
      </c>
      <c r="AD88" s="368">
        <f t="shared" ca="1" si="43"/>
        <v>50.175999999999995</v>
      </c>
    </row>
    <row r="89" spans="1:30" s="19" customFormat="1">
      <c r="A89" s="3" t="s">
        <v>141</v>
      </c>
      <c r="B89" s="47" t="s">
        <v>12</v>
      </c>
      <c r="C89" s="4">
        <v>498</v>
      </c>
      <c r="D89" s="35" t="s">
        <v>142</v>
      </c>
      <c r="E89" s="47">
        <v>11</v>
      </c>
      <c r="F89" s="47" t="s">
        <v>13</v>
      </c>
      <c r="G89" s="306" t="s">
        <v>92</v>
      </c>
      <c r="H89" s="178">
        <f t="shared" ca="1" si="44"/>
        <v>95507.99002222807</v>
      </c>
      <c r="I89" s="178">
        <f t="shared" ca="1" si="44"/>
        <v>98373.229722894903</v>
      </c>
      <c r="J89" s="178">
        <f t="shared" ca="1" si="44"/>
        <v>101324.42661458177</v>
      </c>
      <c r="K89" s="178">
        <f t="shared" ca="1" si="44"/>
        <v>104364.15941301921</v>
      </c>
      <c r="L89"/>
      <c r="M89"/>
      <c r="N89" s="343" t="s">
        <v>611</v>
      </c>
      <c r="O89" s="337" t="str">
        <f t="shared" si="34"/>
        <v>10907C</v>
      </c>
      <c r="P89" s="339" t="str">
        <f t="shared" si="35"/>
        <v>Water Resources Regulatory Coordinator</v>
      </c>
      <c r="Q89" s="344" t="str">
        <f t="shared" si="36"/>
        <v>E50</v>
      </c>
      <c r="R89" s="345" cm="1">
        <f t="array" aca="1" ref="R89" ca="1">IF($N89="Y",VLOOKUP($O89,INDIRECT($O$2),R$5,0)*INDIRECT($N$1),VLOOKUP($O89,INDIRECT($O$2),R$5,0))</f>
        <v>95507.99002222807</v>
      </c>
      <c r="S89" s="345" cm="1">
        <f t="array" aca="1" ref="S89" ca="1">IF($N89="Y",VLOOKUP($O89,INDIRECT($O$2),S$5,0)*INDIRECT($N$1),VLOOKUP($O89,INDIRECT($O$2),S$5,0))</f>
        <v>98373.229722894903</v>
      </c>
      <c r="T89" s="345" cm="1">
        <f t="array" aca="1" ref="T89" ca="1">IF($N89="Y",VLOOKUP($O89,INDIRECT($O$2),T$5,0)*INDIRECT($N$1),VLOOKUP($O89,INDIRECT($O$2),T$5,0))</f>
        <v>101324.42661458177</v>
      </c>
      <c r="U89" s="345" cm="1">
        <f t="array" aca="1" ref="U89" ca="1">IF($N89="Y",VLOOKUP($O89,INDIRECT($O$2),U$5,0)*INDIRECT($N$1),VLOOKUP($O89,INDIRECT($O$2),U$5,0))</f>
        <v>104364.15941301921</v>
      </c>
      <c r="W89" s="367" t="str">
        <f t="shared" si="37"/>
        <v>Y</v>
      </c>
      <c r="X89" s="366" t="str">
        <f t="shared" si="38"/>
        <v>10907C</v>
      </c>
      <c r="Y89" s="218" t="str">
        <f t="shared" si="39"/>
        <v>Water Resources Regulatory Coordinator</v>
      </c>
      <c r="Z89" s="367" t="str">
        <f t="shared" si="32"/>
        <v>E50</v>
      </c>
      <c r="AA89" s="368">
        <f t="shared" ca="1" si="40"/>
        <v>45.917999999999999</v>
      </c>
      <c r="AB89" s="368">
        <f t="shared" ca="1" si="41"/>
        <v>47.294999999999995</v>
      </c>
      <c r="AC89" s="368">
        <f t="shared" ca="1" si="42"/>
        <v>48.713999999999999</v>
      </c>
      <c r="AD89" s="368">
        <f t="shared" ca="1" si="43"/>
        <v>50.175999999999995</v>
      </c>
    </row>
    <row r="90" spans="1:30" s="19" customFormat="1">
      <c r="A90" s="3"/>
      <c r="B90" s="4"/>
      <c r="C90" s="4"/>
      <c r="D90" s="35"/>
      <c r="E90" s="4"/>
      <c r="F90" s="4"/>
      <c r="G90" s="30"/>
      <c r="H90" s="179"/>
      <c r="I90" s="179"/>
      <c r="J90" s="179"/>
      <c r="K90" s="179"/>
      <c r="L90"/>
      <c r="M90"/>
      <c r="N90" s="347"/>
      <c r="O90" s="347"/>
      <c r="P90" s="346"/>
      <c r="Q90" s="346"/>
      <c r="R90" s="346"/>
      <c r="S90" s="346"/>
      <c r="T90" s="346"/>
      <c r="U90" s="346"/>
      <c r="W90" s="218"/>
      <c r="X90" s="366"/>
      <c r="Y90" s="218"/>
      <c r="Z90" s="367"/>
      <c r="AA90" s="368"/>
      <c r="AB90" s="368"/>
      <c r="AC90" s="368"/>
      <c r="AD90" s="368"/>
    </row>
    <row r="91" spans="1:30" s="19" customFormat="1">
      <c r="A91" s="3"/>
      <c r="B91" s="4"/>
      <c r="C91" s="4"/>
      <c r="D91" s="35"/>
      <c r="E91" s="4"/>
      <c r="F91" s="4"/>
      <c r="G91" s="30"/>
      <c r="H91" s="179"/>
      <c r="I91" s="179"/>
      <c r="J91" s="179"/>
      <c r="K91" s="179"/>
      <c r="L91"/>
      <c r="M91"/>
      <c r="N91" s="347"/>
      <c r="O91" s="347"/>
      <c r="P91" s="346"/>
      <c r="Q91" s="346"/>
      <c r="R91" s="346"/>
      <c r="S91" s="346"/>
      <c r="T91" s="346"/>
      <c r="U91" s="346"/>
      <c r="W91" s="218"/>
      <c r="X91" s="366"/>
      <c r="Y91" s="218"/>
      <c r="Z91" s="367"/>
      <c r="AA91" s="368"/>
      <c r="AB91" s="368"/>
      <c r="AC91" s="368"/>
      <c r="AD91" s="368"/>
    </row>
    <row r="92" spans="1:30" s="19" customFormat="1" ht="26.25" thickBot="1">
      <c r="A92" s="280" t="s">
        <v>2</v>
      </c>
      <c r="B92" s="280" t="s">
        <v>3</v>
      </c>
      <c r="C92" s="280" t="s">
        <v>519</v>
      </c>
      <c r="D92" s="24" t="s">
        <v>627</v>
      </c>
      <c r="E92" s="280" t="s">
        <v>617</v>
      </c>
      <c r="F92" s="280" t="s">
        <v>6</v>
      </c>
      <c r="G92" s="280" t="s">
        <v>7</v>
      </c>
      <c r="H92" s="26" t="s">
        <v>8</v>
      </c>
      <c r="I92" s="26" t="s">
        <v>9</v>
      </c>
      <c r="J92" s="26" t="s">
        <v>10</v>
      </c>
      <c r="K92" s="27" t="s">
        <v>11</v>
      </c>
      <c r="L92"/>
      <c r="M92"/>
      <c r="N92" s="340" t="s">
        <v>610</v>
      </c>
      <c r="O92" s="340" t="s">
        <v>2</v>
      </c>
      <c r="P92" s="341" t="s">
        <v>612</v>
      </c>
      <c r="Q92" s="341" t="s">
        <v>606</v>
      </c>
      <c r="R92" s="342" t="s">
        <v>8</v>
      </c>
      <c r="S92" s="342" t="s">
        <v>9</v>
      </c>
      <c r="T92" s="342" t="s">
        <v>10</v>
      </c>
      <c r="U92" s="340" t="s">
        <v>11</v>
      </c>
      <c r="W92" s="358" t="str">
        <f t="shared" ref="W92:W98" si="45">N92</f>
        <v>Update</v>
      </c>
      <c r="X92" s="359" t="str">
        <f t="shared" ref="X92:X98" si="46">A92</f>
        <v>Job Code</v>
      </c>
      <c r="Y92" s="358" t="s">
        <v>612</v>
      </c>
      <c r="Z92" s="360" t="str">
        <f t="shared" ref="Z92:Z98" si="47">G92</f>
        <v>Salary Grade</v>
      </c>
      <c r="AA92" s="361" t="str">
        <f>R92</f>
        <v>Step 1</v>
      </c>
      <c r="AB92" s="361" t="str">
        <f>S92</f>
        <v>Step 2</v>
      </c>
      <c r="AC92" s="361" t="str">
        <f>T92</f>
        <v>Step 3</v>
      </c>
      <c r="AD92" s="361" t="str">
        <f>U92</f>
        <v>Step 4</v>
      </c>
    </row>
    <row r="93" spans="1:30" s="19" customFormat="1">
      <c r="A93" s="3" t="s">
        <v>145</v>
      </c>
      <c r="B93" s="47" t="s">
        <v>12</v>
      </c>
      <c r="C93" s="4">
        <v>550</v>
      </c>
      <c r="D93" s="35" t="s">
        <v>146</v>
      </c>
      <c r="E93" s="47">
        <v>12</v>
      </c>
      <c r="F93" s="47" t="s">
        <v>13</v>
      </c>
      <c r="G93" s="306" t="s">
        <v>144</v>
      </c>
      <c r="H93" s="178">
        <f t="shared" ref="H93:K98" ca="1" si="48">R93</f>
        <v>102348.1893064466</v>
      </c>
      <c r="I93" s="178">
        <f t="shared" ca="1" si="48"/>
        <v>105418.63498564002</v>
      </c>
      <c r="J93" s="178">
        <f t="shared" ca="1" si="48"/>
        <v>108581.19403520922</v>
      </c>
      <c r="K93" s="178">
        <f t="shared" ca="1" si="48"/>
        <v>111838.62985626548</v>
      </c>
      <c r="L93"/>
      <c r="M93"/>
      <c r="N93" s="343" t="s">
        <v>611</v>
      </c>
      <c r="O93" s="337" t="str">
        <f t="shared" ref="O93:O98" si="49">A93</f>
        <v>03620C</v>
      </c>
      <c r="P93" s="339" t="str">
        <f t="shared" ref="P93:P98" si="50">D93</f>
        <v xml:space="preserve">District Street Supervisor III  </v>
      </c>
      <c r="Q93" s="344" t="str">
        <f t="shared" ref="Q93:Q98" si="51">G93</f>
        <v>E60</v>
      </c>
      <c r="R93" s="345" cm="1">
        <f t="array" aca="1" ref="R93" ca="1">IF($N93="Y",VLOOKUP($O93,INDIRECT($O$2),R$5,0)*INDIRECT($N$1),VLOOKUP($O93,INDIRECT($O$2),R$5,0))</f>
        <v>102348.1893064466</v>
      </c>
      <c r="S93" s="345" cm="1">
        <f t="array" aca="1" ref="S93" ca="1">IF($N93="Y",VLOOKUP($O93,INDIRECT($O$2),S$5,0)*INDIRECT($N$1),VLOOKUP($O93,INDIRECT($O$2),S$5,0))</f>
        <v>105418.63498564002</v>
      </c>
      <c r="T93" s="345" cm="1">
        <f t="array" aca="1" ref="T93" ca="1">IF($N93="Y",VLOOKUP($O93,INDIRECT($O$2),T$5,0)*INDIRECT($N$1),VLOOKUP($O93,INDIRECT($O$2),T$5,0))</f>
        <v>108581.19403520922</v>
      </c>
      <c r="U93" s="345" cm="1">
        <f t="array" aca="1" ref="U93" ca="1">IF($N93="Y",VLOOKUP($O93,INDIRECT($O$2),U$5,0)*INDIRECT($N$1),VLOOKUP($O93,INDIRECT($O$2),U$5,0))</f>
        <v>111838.62985626548</v>
      </c>
      <c r="W93" s="367" t="str">
        <f t="shared" si="45"/>
        <v>Y</v>
      </c>
      <c r="X93" s="366" t="str">
        <f t="shared" si="46"/>
        <v>03620C</v>
      </c>
      <c r="Y93" s="218" t="str">
        <f t="shared" ref="Y93:Y98" si="52">D93</f>
        <v xml:space="preserve">District Street Supervisor III  </v>
      </c>
      <c r="Z93" s="367" t="str">
        <f t="shared" si="47"/>
        <v>E60</v>
      </c>
      <c r="AA93" s="368">
        <f t="shared" ref="AA93:AD98" ca="1" si="53">ROUNDUP(R93/2080,3)</f>
        <v>49.205999999999996</v>
      </c>
      <c r="AB93" s="368">
        <f t="shared" ca="1" si="53"/>
        <v>50.683</v>
      </c>
      <c r="AC93" s="368">
        <f t="shared" ca="1" si="53"/>
        <v>52.202999999999996</v>
      </c>
      <c r="AD93" s="368">
        <f t="shared" ca="1" si="53"/>
        <v>53.768999999999998</v>
      </c>
    </row>
    <row r="94" spans="1:30">
      <c r="A94" s="3" t="s">
        <v>147</v>
      </c>
      <c r="B94" s="47" t="s">
        <v>12</v>
      </c>
      <c r="C94" s="4">
        <v>543</v>
      </c>
      <c r="D94" s="35" t="s">
        <v>148</v>
      </c>
      <c r="E94" s="47">
        <v>12</v>
      </c>
      <c r="F94" s="47" t="s">
        <v>13</v>
      </c>
      <c r="G94" s="306" t="s">
        <v>144</v>
      </c>
      <c r="H94" s="178">
        <f t="shared" ca="1" si="48"/>
        <v>102348.1893064466</v>
      </c>
      <c r="I94" s="178">
        <f t="shared" ca="1" si="48"/>
        <v>105418.63498564002</v>
      </c>
      <c r="J94" s="178">
        <f t="shared" ca="1" si="48"/>
        <v>108581.19403520922</v>
      </c>
      <c r="K94" s="178">
        <f t="shared" ca="1" si="48"/>
        <v>111838.62985626548</v>
      </c>
      <c r="N94" s="343" t="s">
        <v>611</v>
      </c>
      <c r="O94" s="337" t="str">
        <f t="shared" si="49"/>
        <v>06637C</v>
      </c>
      <c r="P94" s="339" t="str">
        <f t="shared" si="50"/>
        <v>Manager Crime Lab</v>
      </c>
      <c r="Q94" s="344" t="str">
        <f t="shared" si="51"/>
        <v>E60</v>
      </c>
      <c r="R94" s="345" cm="1">
        <f t="array" aca="1" ref="R94" ca="1">IF($N94="Y",VLOOKUP($O94,INDIRECT($O$2),R$5,0)*INDIRECT($N$1),VLOOKUP($O94,INDIRECT($O$2),R$5,0))</f>
        <v>102348.1893064466</v>
      </c>
      <c r="S94" s="345" cm="1">
        <f t="array" aca="1" ref="S94" ca="1">IF($N94="Y",VLOOKUP($O94,INDIRECT($O$2),S$5,0)*INDIRECT($N$1),VLOOKUP($O94,INDIRECT($O$2),S$5,0))</f>
        <v>105418.63498564002</v>
      </c>
      <c r="T94" s="345" cm="1">
        <f t="array" aca="1" ref="T94" ca="1">IF($N94="Y",VLOOKUP($O94,INDIRECT($O$2),T$5,0)*INDIRECT($N$1),VLOOKUP($O94,INDIRECT($O$2),T$5,0))</f>
        <v>108581.19403520922</v>
      </c>
      <c r="U94" s="345" cm="1">
        <f t="array" aca="1" ref="U94" ca="1">IF($N94="Y",VLOOKUP($O94,INDIRECT($O$2),U$5,0)*INDIRECT($N$1),VLOOKUP($O94,INDIRECT($O$2),U$5,0))</f>
        <v>111838.62985626548</v>
      </c>
      <c r="W94" s="367" t="str">
        <f t="shared" si="45"/>
        <v>Y</v>
      </c>
      <c r="X94" s="366" t="str">
        <f t="shared" si="46"/>
        <v>06637C</v>
      </c>
      <c r="Y94" s="218" t="str">
        <f t="shared" si="52"/>
        <v>Manager Crime Lab</v>
      </c>
      <c r="Z94" s="367" t="str">
        <f t="shared" si="47"/>
        <v>E60</v>
      </c>
      <c r="AA94" s="368">
        <f t="shared" ca="1" si="53"/>
        <v>49.205999999999996</v>
      </c>
      <c r="AB94" s="368">
        <f t="shared" ca="1" si="53"/>
        <v>50.683</v>
      </c>
      <c r="AC94" s="368">
        <f t="shared" ca="1" si="53"/>
        <v>52.202999999999996</v>
      </c>
      <c r="AD94" s="368">
        <f t="shared" ca="1" si="53"/>
        <v>53.768999999999998</v>
      </c>
    </row>
    <row r="95" spans="1:30">
      <c r="A95" s="3" t="s">
        <v>149</v>
      </c>
      <c r="B95" s="47" t="s">
        <v>12</v>
      </c>
      <c r="C95" s="4">
        <v>548</v>
      </c>
      <c r="D95" s="3" t="s">
        <v>150</v>
      </c>
      <c r="E95" s="47">
        <v>12</v>
      </c>
      <c r="F95" s="47" t="s">
        <v>13</v>
      </c>
      <c r="G95" s="306" t="s">
        <v>144</v>
      </c>
      <c r="H95" s="178">
        <f t="shared" ca="1" si="48"/>
        <v>102348.1893064466</v>
      </c>
      <c r="I95" s="178">
        <f t="shared" ca="1" si="48"/>
        <v>105418.63498564002</v>
      </c>
      <c r="J95" s="178">
        <f t="shared" ca="1" si="48"/>
        <v>108581.19403520922</v>
      </c>
      <c r="K95" s="178">
        <f t="shared" ca="1" si="48"/>
        <v>111838.62985626548</v>
      </c>
      <c r="N95" s="343" t="s">
        <v>611</v>
      </c>
      <c r="O95" s="337" t="str">
        <f t="shared" si="49"/>
        <v>06641C</v>
      </c>
      <c r="P95" s="339" t="str">
        <f t="shared" si="50"/>
        <v>Manager Construction Code Inspection Services</v>
      </c>
      <c r="Q95" s="344" t="str">
        <f t="shared" si="51"/>
        <v>E60</v>
      </c>
      <c r="R95" s="345" cm="1">
        <f t="array" aca="1" ref="R95" ca="1">IF($N95="Y",VLOOKUP($O95,INDIRECT($O$2),R$5,0)*INDIRECT($N$1),VLOOKUP($O95,INDIRECT($O$2),R$5,0))</f>
        <v>102348.1893064466</v>
      </c>
      <c r="S95" s="345" cm="1">
        <f t="array" aca="1" ref="S95" ca="1">IF($N95="Y",VLOOKUP($O95,INDIRECT($O$2),S$5,0)*INDIRECT($N$1),VLOOKUP($O95,INDIRECT($O$2),S$5,0))</f>
        <v>105418.63498564002</v>
      </c>
      <c r="T95" s="345" cm="1">
        <f t="array" aca="1" ref="T95" ca="1">IF($N95="Y",VLOOKUP($O95,INDIRECT($O$2),T$5,0)*INDIRECT($N$1),VLOOKUP($O95,INDIRECT($O$2),T$5,0))</f>
        <v>108581.19403520922</v>
      </c>
      <c r="U95" s="345" cm="1">
        <f t="array" aca="1" ref="U95" ca="1">IF($N95="Y",VLOOKUP($O95,INDIRECT($O$2),U$5,0)*INDIRECT($N$1),VLOOKUP($O95,INDIRECT($O$2),U$5,0))</f>
        <v>111838.62985626548</v>
      </c>
      <c r="W95" s="367" t="str">
        <f t="shared" si="45"/>
        <v>Y</v>
      </c>
      <c r="X95" s="366" t="str">
        <f t="shared" si="46"/>
        <v>06641C</v>
      </c>
      <c r="Y95" s="218" t="str">
        <f t="shared" si="52"/>
        <v>Manager Construction Code Inspection Services</v>
      </c>
      <c r="Z95" s="367" t="str">
        <f t="shared" si="47"/>
        <v>E60</v>
      </c>
      <c r="AA95" s="368">
        <f t="shared" ca="1" si="53"/>
        <v>49.205999999999996</v>
      </c>
      <c r="AB95" s="368">
        <f t="shared" ca="1" si="53"/>
        <v>50.683</v>
      </c>
      <c r="AC95" s="368">
        <f t="shared" ca="1" si="53"/>
        <v>52.202999999999996</v>
      </c>
      <c r="AD95" s="368">
        <f t="shared" ca="1" si="53"/>
        <v>53.768999999999998</v>
      </c>
    </row>
    <row r="96" spans="1:30" s="19" customFormat="1">
      <c r="A96" s="3" t="s">
        <v>121</v>
      </c>
      <c r="B96" s="47" t="s">
        <v>12</v>
      </c>
      <c r="C96" s="4">
        <v>545</v>
      </c>
      <c r="D96" s="35" t="s">
        <v>122</v>
      </c>
      <c r="E96" s="47">
        <v>12</v>
      </c>
      <c r="F96" s="47" t="s">
        <v>13</v>
      </c>
      <c r="G96" s="306" t="s">
        <v>144</v>
      </c>
      <c r="H96" s="178">
        <f t="shared" ca="1" si="48"/>
        <v>102348.1893064466</v>
      </c>
      <c r="I96" s="178">
        <f t="shared" ca="1" si="48"/>
        <v>105418.63498564002</v>
      </c>
      <c r="J96" s="178">
        <f t="shared" ca="1" si="48"/>
        <v>108581.19403520922</v>
      </c>
      <c r="K96" s="178">
        <f t="shared" ca="1" si="48"/>
        <v>111838.62985626548</v>
      </c>
      <c r="L96"/>
      <c r="M96"/>
      <c r="N96" s="343" t="s">
        <v>611</v>
      </c>
      <c r="O96" s="337" t="str">
        <f t="shared" si="49"/>
        <v>00560C</v>
      </c>
      <c r="P96" s="339" t="str">
        <f t="shared" si="50"/>
        <v>Manager Fire Inspection Services</v>
      </c>
      <c r="Q96" s="344" t="str">
        <f t="shared" si="51"/>
        <v>E60</v>
      </c>
      <c r="R96" s="345" cm="1">
        <f t="array" aca="1" ref="R96" ca="1">IF($N96="Y",VLOOKUP($O96,INDIRECT($O$2),R$5,0)*INDIRECT($N$1),VLOOKUP($O96,INDIRECT($O$2),R$5,0))</f>
        <v>102348.1893064466</v>
      </c>
      <c r="S96" s="345" cm="1">
        <f t="array" aca="1" ref="S96" ca="1">IF($N96="Y",VLOOKUP($O96,INDIRECT($O$2),S$5,0)*INDIRECT($N$1),VLOOKUP($O96,INDIRECT($O$2),S$5,0))</f>
        <v>105418.63498564002</v>
      </c>
      <c r="T96" s="345" cm="1">
        <f t="array" aca="1" ref="T96" ca="1">IF($N96="Y",VLOOKUP($O96,INDIRECT($O$2),T$5,0)*INDIRECT($N$1),VLOOKUP($O96,INDIRECT($O$2),T$5,0))</f>
        <v>108581.19403520922</v>
      </c>
      <c r="U96" s="345" cm="1">
        <f t="array" aca="1" ref="U96" ca="1">IF($N96="Y",VLOOKUP($O96,INDIRECT($O$2),U$5,0)*INDIRECT($N$1),VLOOKUP($O96,INDIRECT($O$2),U$5,0))</f>
        <v>111838.62985626548</v>
      </c>
      <c r="W96" s="367" t="str">
        <f t="shared" si="45"/>
        <v>Y</v>
      </c>
      <c r="X96" s="366" t="str">
        <f t="shared" si="46"/>
        <v>00560C</v>
      </c>
      <c r="Y96" s="218" t="str">
        <f t="shared" si="52"/>
        <v>Manager Fire Inspection Services</v>
      </c>
      <c r="Z96" s="367" t="str">
        <f t="shared" si="47"/>
        <v>E60</v>
      </c>
      <c r="AA96" s="368">
        <f t="shared" ca="1" si="53"/>
        <v>49.205999999999996</v>
      </c>
      <c r="AB96" s="368">
        <f t="shared" ca="1" si="53"/>
        <v>50.683</v>
      </c>
      <c r="AC96" s="368">
        <f t="shared" ca="1" si="53"/>
        <v>52.202999999999996</v>
      </c>
      <c r="AD96" s="368">
        <f t="shared" ca="1" si="53"/>
        <v>53.768999999999998</v>
      </c>
    </row>
    <row r="97" spans="1:30" s="19" customFormat="1">
      <c r="A97" s="3" t="s">
        <v>387</v>
      </c>
      <c r="B97" s="47" t="s">
        <v>12</v>
      </c>
      <c r="C97" s="4">
        <v>548</v>
      </c>
      <c r="D97" s="35" t="s">
        <v>524</v>
      </c>
      <c r="E97" s="47">
        <v>12</v>
      </c>
      <c r="F97" s="47" t="s">
        <v>13</v>
      </c>
      <c r="G97" s="306" t="s">
        <v>144</v>
      </c>
      <c r="H97" s="178">
        <f t="shared" ca="1" si="48"/>
        <v>102348.1893064466</v>
      </c>
      <c r="I97" s="178">
        <f t="shared" ca="1" si="48"/>
        <v>105418.63498564002</v>
      </c>
      <c r="J97" s="178">
        <f t="shared" ca="1" si="48"/>
        <v>108581.19403520922</v>
      </c>
      <c r="K97" s="178">
        <f t="shared" ca="1" si="48"/>
        <v>111838.62985626548</v>
      </c>
      <c r="L97"/>
      <c r="M97"/>
      <c r="N97" s="343" t="s">
        <v>611</v>
      </c>
      <c r="O97" s="337" t="str">
        <f t="shared" si="49"/>
        <v>06917C</v>
      </c>
      <c r="P97" s="339" t="str">
        <f t="shared" si="50"/>
        <v>Manager Problem Properties</v>
      </c>
      <c r="Q97" s="344" t="str">
        <f t="shared" si="51"/>
        <v>E60</v>
      </c>
      <c r="R97" s="345" cm="1">
        <f t="array" aca="1" ref="R97" ca="1">IF($N97="Y",VLOOKUP($O97,INDIRECT($O$2),R$5,0)*INDIRECT($N$1),VLOOKUP($O97,INDIRECT($O$2),R$5,0))</f>
        <v>102348.1893064466</v>
      </c>
      <c r="S97" s="345" cm="1">
        <f t="array" aca="1" ref="S97" ca="1">IF($N97="Y",VLOOKUP($O97,INDIRECT($O$2),S$5,0)*INDIRECT($N$1),VLOOKUP($O97,INDIRECT($O$2),S$5,0))</f>
        <v>105418.63498564002</v>
      </c>
      <c r="T97" s="345" cm="1">
        <f t="array" aca="1" ref="T97" ca="1">IF($N97="Y",VLOOKUP($O97,INDIRECT($O$2),T$5,0)*INDIRECT($N$1),VLOOKUP($O97,INDIRECT($O$2),T$5,0))</f>
        <v>108581.19403520922</v>
      </c>
      <c r="U97" s="345" cm="1">
        <f t="array" aca="1" ref="U97" ca="1">IF($N97="Y",VLOOKUP($O97,INDIRECT($O$2),U$5,0)*INDIRECT($N$1),VLOOKUP($O97,INDIRECT($O$2),U$5,0))</f>
        <v>111838.62985626548</v>
      </c>
      <c r="W97" s="367" t="str">
        <f t="shared" si="45"/>
        <v>Y</v>
      </c>
      <c r="X97" s="366" t="str">
        <f t="shared" si="46"/>
        <v>06917C</v>
      </c>
      <c r="Y97" s="218" t="str">
        <f t="shared" si="52"/>
        <v>Manager Problem Properties</v>
      </c>
      <c r="Z97" s="367" t="str">
        <f t="shared" si="47"/>
        <v>E60</v>
      </c>
      <c r="AA97" s="368">
        <f t="shared" ca="1" si="53"/>
        <v>49.205999999999996</v>
      </c>
      <c r="AB97" s="368">
        <f t="shared" ca="1" si="53"/>
        <v>50.683</v>
      </c>
      <c r="AC97" s="368">
        <f t="shared" ca="1" si="53"/>
        <v>52.202999999999996</v>
      </c>
      <c r="AD97" s="368">
        <f t="shared" ca="1" si="53"/>
        <v>53.768999999999998</v>
      </c>
    </row>
    <row r="98" spans="1:30" s="19" customFormat="1">
      <c r="A98" s="3" t="s">
        <v>151</v>
      </c>
      <c r="B98" s="47" t="s">
        <v>12</v>
      </c>
      <c r="C98" s="4">
        <v>568</v>
      </c>
      <c r="D98" s="35" t="s">
        <v>152</v>
      </c>
      <c r="E98" s="47">
        <v>12</v>
      </c>
      <c r="F98" s="47" t="s">
        <v>13</v>
      </c>
      <c r="G98" s="306" t="s">
        <v>144</v>
      </c>
      <c r="H98" s="178">
        <f t="shared" ca="1" si="48"/>
        <v>102348.1893064466</v>
      </c>
      <c r="I98" s="178">
        <f t="shared" ca="1" si="48"/>
        <v>105418.63498564002</v>
      </c>
      <c r="J98" s="178">
        <f t="shared" ca="1" si="48"/>
        <v>108581.19403520922</v>
      </c>
      <c r="K98" s="178">
        <f t="shared" ca="1" si="48"/>
        <v>111838.62985626548</v>
      </c>
      <c r="L98"/>
      <c r="M98"/>
      <c r="N98" s="343" t="s">
        <v>611</v>
      </c>
      <c r="O98" s="337" t="str">
        <f t="shared" si="49"/>
        <v>10903C</v>
      </c>
      <c r="P98" s="339" t="str">
        <f t="shared" si="50"/>
        <v xml:space="preserve">Manager Water Resources Programs </v>
      </c>
      <c r="Q98" s="344" t="str">
        <f t="shared" si="51"/>
        <v>E60</v>
      </c>
      <c r="R98" s="345" cm="1">
        <f t="array" aca="1" ref="R98" ca="1">IF($N98="Y",VLOOKUP($O98,INDIRECT($O$2),R$5,0)*INDIRECT($N$1),VLOOKUP($O98,INDIRECT($O$2),R$5,0))</f>
        <v>102348.1893064466</v>
      </c>
      <c r="S98" s="345" cm="1">
        <f t="array" aca="1" ref="S98" ca="1">IF($N98="Y",VLOOKUP($O98,INDIRECT($O$2),S$5,0)*INDIRECT($N$1),VLOOKUP($O98,INDIRECT($O$2),S$5,0))</f>
        <v>105418.63498564002</v>
      </c>
      <c r="T98" s="345" cm="1">
        <f t="array" aca="1" ref="T98" ca="1">IF($N98="Y",VLOOKUP($O98,INDIRECT($O$2),T$5,0)*INDIRECT($N$1),VLOOKUP($O98,INDIRECT($O$2),T$5,0))</f>
        <v>108581.19403520922</v>
      </c>
      <c r="U98" s="345" cm="1">
        <f t="array" aca="1" ref="U98" ca="1">IF($N98="Y",VLOOKUP($O98,INDIRECT($O$2),U$5,0)*INDIRECT($N$1),VLOOKUP($O98,INDIRECT($O$2),U$5,0))</f>
        <v>111838.62985626548</v>
      </c>
      <c r="W98" s="367" t="str">
        <f t="shared" si="45"/>
        <v>Y</v>
      </c>
      <c r="X98" s="366" t="str">
        <f t="shared" si="46"/>
        <v>10903C</v>
      </c>
      <c r="Y98" s="218" t="str">
        <f t="shared" si="52"/>
        <v xml:space="preserve">Manager Water Resources Programs </v>
      </c>
      <c r="Z98" s="367" t="str">
        <f t="shared" si="47"/>
        <v>E60</v>
      </c>
      <c r="AA98" s="368">
        <f t="shared" ca="1" si="53"/>
        <v>49.205999999999996</v>
      </c>
      <c r="AB98" s="368">
        <f t="shared" ca="1" si="53"/>
        <v>50.683</v>
      </c>
      <c r="AC98" s="368">
        <f t="shared" ca="1" si="53"/>
        <v>52.202999999999996</v>
      </c>
      <c r="AD98" s="368">
        <f t="shared" ca="1" si="53"/>
        <v>53.768999999999998</v>
      </c>
    </row>
    <row r="99" spans="1:30" s="19" customFormat="1">
      <c r="A99" s="3"/>
      <c r="B99" s="4"/>
      <c r="C99" s="4"/>
      <c r="D99" s="35"/>
      <c r="E99" s="4"/>
      <c r="F99" s="4"/>
      <c r="G99" s="30"/>
      <c r="H99" s="179"/>
      <c r="I99" s="179"/>
      <c r="J99" s="179"/>
      <c r="K99" s="179"/>
      <c r="L99"/>
      <c r="M99"/>
      <c r="N99" s="347"/>
      <c r="O99" s="347"/>
      <c r="P99" s="346"/>
      <c r="Q99" s="346"/>
      <c r="R99" s="346"/>
      <c r="S99" s="346"/>
      <c r="T99" s="346"/>
      <c r="U99" s="346"/>
      <c r="W99" s="218"/>
      <c r="X99" s="366"/>
      <c r="Y99" s="218"/>
      <c r="Z99" s="367"/>
      <c r="AA99" s="368"/>
      <c r="AB99" s="368"/>
      <c r="AC99" s="368"/>
      <c r="AD99" s="368"/>
    </row>
    <row r="100" spans="1:30" s="19" customFormat="1">
      <c r="A100" s="3"/>
      <c r="B100" s="4"/>
      <c r="C100" s="4"/>
      <c r="D100" s="35"/>
      <c r="E100" s="4"/>
      <c r="F100" s="4"/>
      <c r="G100" s="30"/>
      <c r="H100" s="179"/>
      <c r="I100" s="179"/>
      <c r="J100" s="179"/>
      <c r="K100" s="179"/>
      <c r="L100"/>
      <c r="M100"/>
      <c r="N100" s="347"/>
      <c r="O100" s="347"/>
      <c r="P100" s="346"/>
      <c r="Q100" s="346"/>
      <c r="R100" s="346"/>
      <c r="S100" s="346"/>
      <c r="T100" s="346"/>
      <c r="U100" s="346"/>
      <c r="W100" s="218"/>
      <c r="X100" s="366"/>
      <c r="Y100" s="218"/>
      <c r="Z100" s="367"/>
      <c r="AA100" s="368"/>
      <c r="AB100" s="368"/>
      <c r="AC100" s="368"/>
      <c r="AD100" s="368"/>
    </row>
    <row r="101" spans="1:30">
      <c r="A101" s="7" t="s">
        <v>153</v>
      </c>
      <c r="B101" s="19"/>
      <c r="C101" s="19"/>
      <c r="D101" s="281"/>
      <c r="E101" s="19"/>
      <c r="F101" s="19"/>
      <c r="G101" s="19"/>
      <c r="H101" s="17"/>
      <c r="I101" s="17"/>
      <c r="J101" s="17"/>
      <c r="K101" s="18"/>
      <c r="X101" s="366"/>
      <c r="Z101" s="367"/>
      <c r="AA101" s="368"/>
      <c r="AB101" s="368"/>
      <c r="AC101" s="368"/>
      <c r="AD101" s="368"/>
    </row>
    <row r="102" spans="1:30" s="19" customFormat="1" ht="26.25" thickBot="1">
      <c r="A102" s="280" t="s">
        <v>2</v>
      </c>
      <c r="B102" s="280" t="s">
        <v>3</v>
      </c>
      <c r="C102" s="280"/>
      <c r="D102" s="24" t="s">
        <v>628</v>
      </c>
      <c r="E102" s="280" t="s">
        <v>617</v>
      </c>
      <c r="F102" s="280" t="s">
        <v>6</v>
      </c>
      <c r="G102" s="280" t="s">
        <v>7</v>
      </c>
      <c r="H102" s="26" t="s">
        <v>8</v>
      </c>
      <c r="I102" s="26" t="s">
        <v>9</v>
      </c>
      <c r="J102" s="26" t="s">
        <v>10</v>
      </c>
      <c r="K102" s="26" t="s">
        <v>11</v>
      </c>
      <c r="L102"/>
      <c r="M102"/>
      <c r="N102" s="340" t="s">
        <v>610</v>
      </c>
      <c r="O102" s="340" t="s">
        <v>2</v>
      </c>
      <c r="P102" s="341" t="s">
        <v>612</v>
      </c>
      <c r="Q102" s="341" t="s">
        <v>606</v>
      </c>
      <c r="R102" s="342" t="s">
        <v>8</v>
      </c>
      <c r="S102" s="342" t="s">
        <v>9</v>
      </c>
      <c r="T102" s="342" t="s">
        <v>10</v>
      </c>
      <c r="U102" s="340" t="s">
        <v>11</v>
      </c>
      <c r="W102" s="358" t="str">
        <f t="shared" ref="W102:W108" si="54">N102</f>
        <v>Update</v>
      </c>
      <c r="X102" s="359" t="str">
        <f t="shared" ref="X102:X108" si="55">A102</f>
        <v>Job Code</v>
      </c>
      <c r="Y102" s="358" t="s">
        <v>612</v>
      </c>
      <c r="Z102" s="360" t="str">
        <f t="shared" ref="Z102:Z108" si="56">G102</f>
        <v>Salary Grade</v>
      </c>
      <c r="AA102" s="361" t="str">
        <f>R102</f>
        <v>Step 1</v>
      </c>
      <c r="AB102" s="361" t="str">
        <f>S102</f>
        <v>Step 2</v>
      </c>
      <c r="AC102" s="361" t="str">
        <f>T102</f>
        <v>Step 3</v>
      </c>
      <c r="AD102" s="361" t="str">
        <f>U102</f>
        <v>Step 4</v>
      </c>
    </row>
    <row r="103" spans="1:30">
      <c r="A103" s="34" t="s">
        <v>521</v>
      </c>
      <c r="B103" s="47" t="s">
        <v>155</v>
      </c>
      <c r="C103" s="4">
        <v>338</v>
      </c>
      <c r="D103" s="34" t="s">
        <v>323</v>
      </c>
      <c r="E103" s="47">
        <v>7</v>
      </c>
      <c r="F103" s="47" t="s">
        <v>156</v>
      </c>
      <c r="G103" s="247" t="s">
        <v>157</v>
      </c>
      <c r="H103" s="76">
        <f t="shared" ref="H103:K108" ca="1" si="57">R103</f>
        <v>31.858134522655952</v>
      </c>
      <c r="I103" s="76">
        <f t="shared" ca="1" si="57"/>
        <v>32.813878558335631</v>
      </c>
      <c r="J103" s="76">
        <f t="shared" ca="1" si="57"/>
        <v>33.798294915085698</v>
      </c>
      <c r="K103" s="76">
        <f t="shared" ca="1" si="57"/>
        <v>34.812243762538273</v>
      </c>
      <c r="N103" s="343" t="s">
        <v>611</v>
      </c>
      <c r="O103" s="337" t="str">
        <f t="shared" ref="O103:O108" si="58">A103</f>
        <v xml:space="preserve">52949C </v>
      </c>
      <c r="P103" s="339" t="str">
        <f t="shared" ref="P103:P108" si="59">D103</f>
        <v>Shop Repair Supervisor</v>
      </c>
      <c r="Q103" s="344" t="str">
        <f t="shared" ref="Q103:Q108" si="60">G103</f>
        <v>N10</v>
      </c>
      <c r="R103" s="350" cm="1">
        <f t="array" aca="1" ref="R103" ca="1">IF($N103="Y",VLOOKUP($O103,INDIRECT($O$2),R$5,0)*INDIRECT($N$1),VLOOKUP($O103,INDIRECT($O$2),R$5,0))</f>
        <v>31.858134522655952</v>
      </c>
      <c r="S103" s="350" cm="1">
        <f t="array" aca="1" ref="S103" ca="1">IF($N103="Y",VLOOKUP($O103,INDIRECT($O$2),S$5,0)*INDIRECT($N$1),VLOOKUP($O103,INDIRECT($O$2),S$5,0))</f>
        <v>32.813878558335631</v>
      </c>
      <c r="T103" s="350" cm="1">
        <f t="array" aca="1" ref="T103" ca="1">IF($N103="Y",VLOOKUP($O103,INDIRECT($O$2),T$5,0)*INDIRECT($N$1),VLOOKUP($O103,INDIRECT($O$2),T$5,0))</f>
        <v>33.798294915085698</v>
      </c>
      <c r="U103" s="350" cm="1">
        <f t="array" aca="1" ref="U103" ca="1">IF($N103="Y",VLOOKUP($O103,INDIRECT($O$2),U$5,0)*INDIRECT($N$1),VLOOKUP($O103,INDIRECT($O$2),U$5,0))</f>
        <v>34.812243762538273</v>
      </c>
      <c r="W103" s="367" t="str">
        <f t="shared" si="54"/>
        <v>Y</v>
      </c>
      <c r="X103" s="366" t="str">
        <f t="shared" si="55"/>
        <v xml:space="preserve">52949C </v>
      </c>
      <c r="Y103" s="218" t="str">
        <f t="shared" ref="Y103:Y108" si="61">D103</f>
        <v>Shop Repair Supervisor</v>
      </c>
      <c r="Z103" s="367" t="str">
        <f t="shared" si="56"/>
        <v>N10</v>
      </c>
      <c r="AA103" s="368">
        <f t="shared" ref="AA103:AD108" ca="1" si="62">ROUND(R103,3)</f>
        <v>31.858000000000001</v>
      </c>
      <c r="AB103" s="368">
        <f t="shared" ca="1" si="62"/>
        <v>32.814</v>
      </c>
      <c r="AC103" s="368">
        <f t="shared" ca="1" si="62"/>
        <v>33.798000000000002</v>
      </c>
      <c r="AD103" s="368">
        <f t="shared" ca="1" si="62"/>
        <v>34.811999999999998</v>
      </c>
    </row>
    <row r="104" spans="1:30" s="19" customFormat="1">
      <c r="A104" s="3" t="s">
        <v>158</v>
      </c>
      <c r="B104" s="47" t="s">
        <v>155</v>
      </c>
      <c r="C104" s="4">
        <v>333</v>
      </c>
      <c r="D104" s="35" t="s">
        <v>159</v>
      </c>
      <c r="E104" s="47">
        <v>7</v>
      </c>
      <c r="F104" s="47" t="s">
        <v>156</v>
      </c>
      <c r="G104" s="247" t="s">
        <v>157</v>
      </c>
      <c r="H104" s="76">
        <f t="shared" ca="1" si="57"/>
        <v>31.858134522655952</v>
      </c>
      <c r="I104" s="76">
        <f t="shared" ca="1" si="57"/>
        <v>32.813878558335631</v>
      </c>
      <c r="J104" s="76">
        <f t="shared" ca="1" si="57"/>
        <v>33.798294915085698</v>
      </c>
      <c r="K104" s="76">
        <f t="shared" ca="1" si="57"/>
        <v>34.812243762538273</v>
      </c>
      <c r="L104"/>
      <c r="M104"/>
      <c r="N104" s="343" t="s">
        <v>611</v>
      </c>
      <c r="O104" s="337" t="str">
        <f t="shared" si="58"/>
        <v>09932C</v>
      </c>
      <c r="P104" s="339" t="str">
        <f t="shared" si="59"/>
        <v xml:space="preserve">Supervisor Customer Services - Field </v>
      </c>
      <c r="Q104" s="344" t="str">
        <f t="shared" si="60"/>
        <v>N10</v>
      </c>
      <c r="R104" s="350" cm="1">
        <f t="array" aca="1" ref="R104" ca="1">IF($N104="Y",VLOOKUP($O104,INDIRECT($O$2),R$5,0)*INDIRECT($N$1),VLOOKUP($O104,INDIRECT($O$2),R$5,0))</f>
        <v>31.858134522655952</v>
      </c>
      <c r="S104" s="350" cm="1">
        <f t="array" aca="1" ref="S104" ca="1">IF($N104="Y",VLOOKUP($O104,INDIRECT($O$2),S$5,0)*INDIRECT($N$1),VLOOKUP($O104,INDIRECT($O$2),S$5,0))</f>
        <v>32.813878558335631</v>
      </c>
      <c r="T104" s="350" cm="1">
        <f t="array" aca="1" ref="T104" ca="1">IF($N104="Y",VLOOKUP($O104,INDIRECT($O$2),T$5,0)*INDIRECT($N$1),VLOOKUP($O104,INDIRECT($O$2),T$5,0))</f>
        <v>33.798294915085698</v>
      </c>
      <c r="U104" s="350" cm="1">
        <f t="array" aca="1" ref="U104" ca="1">IF($N104="Y",VLOOKUP($O104,INDIRECT($O$2),U$5,0)*INDIRECT($N$1),VLOOKUP($O104,INDIRECT($O$2),U$5,0))</f>
        <v>34.812243762538273</v>
      </c>
      <c r="W104" s="367" t="str">
        <f t="shared" si="54"/>
        <v>Y</v>
      </c>
      <c r="X104" s="366" t="str">
        <f t="shared" si="55"/>
        <v>09932C</v>
      </c>
      <c r="Y104" s="218" t="str">
        <f t="shared" si="61"/>
        <v xml:space="preserve">Supervisor Customer Services - Field </v>
      </c>
      <c r="Z104" s="367" t="str">
        <f t="shared" si="56"/>
        <v>N10</v>
      </c>
      <c r="AA104" s="368">
        <f t="shared" ca="1" si="62"/>
        <v>31.858000000000001</v>
      </c>
      <c r="AB104" s="368">
        <f t="shared" ca="1" si="62"/>
        <v>32.814</v>
      </c>
      <c r="AC104" s="368">
        <f t="shared" ca="1" si="62"/>
        <v>33.798000000000002</v>
      </c>
      <c r="AD104" s="368">
        <f t="shared" ca="1" si="62"/>
        <v>34.811999999999998</v>
      </c>
    </row>
    <row r="105" spans="1:30" s="19" customFormat="1">
      <c r="A105" s="3" t="s">
        <v>160</v>
      </c>
      <c r="B105" s="47" t="s">
        <v>155</v>
      </c>
      <c r="C105" s="4">
        <v>328</v>
      </c>
      <c r="D105" s="35" t="s">
        <v>161</v>
      </c>
      <c r="E105" s="47">
        <v>7</v>
      </c>
      <c r="F105" s="47" t="s">
        <v>156</v>
      </c>
      <c r="G105" s="247" t="s">
        <v>157</v>
      </c>
      <c r="H105" s="76">
        <f t="shared" ca="1" si="57"/>
        <v>31.858134522655952</v>
      </c>
      <c r="I105" s="76">
        <f t="shared" ca="1" si="57"/>
        <v>32.813878558335631</v>
      </c>
      <c r="J105" s="76">
        <f t="shared" ca="1" si="57"/>
        <v>33.798294915085698</v>
      </c>
      <c r="K105" s="76">
        <f t="shared" ca="1" si="57"/>
        <v>34.812243762538273</v>
      </c>
      <c r="L105"/>
      <c r="M105"/>
      <c r="N105" s="343" t="s">
        <v>611</v>
      </c>
      <c r="O105" s="337" t="str">
        <f t="shared" si="58"/>
        <v>10200C</v>
      </c>
      <c r="P105" s="339" t="str">
        <f t="shared" si="59"/>
        <v xml:space="preserve">Supervisor Police Warehouse Facility  </v>
      </c>
      <c r="Q105" s="344" t="str">
        <f t="shared" si="60"/>
        <v>N10</v>
      </c>
      <c r="R105" s="350" cm="1">
        <f t="array" aca="1" ref="R105" ca="1">IF($N105="Y",VLOOKUP($O105,INDIRECT($O$2),R$5,0)*INDIRECT($N$1),VLOOKUP($O105,INDIRECT($O$2),R$5,0))</f>
        <v>31.858134522655952</v>
      </c>
      <c r="S105" s="350" cm="1">
        <f t="array" aca="1" ref="S105" ca="1">IF($N105="Y",VLOOKUP($O105,INDIRECT($O$2),S$5,0)*INDIRECT($N$1),VLOOKUP($O105,INDIRECT($O$2),S$5,0))</f>
        <v>32.813878558335631</v>
      </c>
      <c r="T105" s="350" cm="1">
        <f t="array" aca="1" ref="T105" ca="1">IF($N105="Y",VLOOKUP($O105,INDIRECT($O$2),T$5,0)*INDIRECT($N$1),VLOOKUP($O105,INDIRECT($O$2),T$5,0))</f>
        <v>33.798294915085698</v>
      </c>
      <c r="U105" s="350" cm="1">
        <f t="array" aca="1" ref="U105" ca="1">IF($N105="Y",VLOOKUP($O105,INDIRECT($O$2),U$5,0)*INDIRECT($N$1),VLOOKUP($O105,INDIRECT($O$2),U$5,0))</f>
        <v>34.812243762538273</v>
      </c>
      <c r="W105" s="367" t="str">
        <f t="shared" si="54"/>
        <v>Y</v>
      </c>
      <c r="X105" s="366" t="str">
        <f t="shared" si="55"/>
        <v>10200C</v>
      </c>
      <c r="Y105" s="218" t="str">
        <f t="shared" si="61"/>
        <v xml:space="preserve">Supervisor Police Warehouse Facility  </v>
      </c>
      <c r="Z105" s="367" t="str">
        <f t="shared" si="56"/>
        <v>N10</v>
      </c>
      <c r="AA105" s="368">
        <f t="shared" ca="1" si="62"/>
        <v>31.858000000000001</v>
      </c>
      <c r="AB105" s="368">
        <f t="shared" ca="1" si="62"/>
        <v>32.814</v>
      </c>
      <c r="AC105" s="368">
        <f t="shared" ca="1" si="62"/>
        <v>33.798000000000002</v>
      </c>
      <c r="AD105" s="368">
        <f t="shared" ca="1" si="62"/>
        <v>34.811999999999998</v>
      </c>
    </row>
    <row r="106" spans="1:30" s="19" customFormat="1">
      <c r="A106" s="3" t="s">
        <v>162</v>
      </c>
      <c r="B106" s="47" t="s">
        <v>155</v>
      </c>
      <c r="C106" s="4">
        <v>350</v>
      </c>
      <c r="D106" s="35" t="s">
        <v>163</v>
      </c>
      <c r="E106" s="47">
        <v>7</v>
      </c>
      <c r="F106" s="47" t="s">
        <v>156</v>
      </c>
      <c r="G106" s="247" t="s">
        <v>157</v>
      </c>
      <c r="H106" s="76">
        <f t="shared" ca="1" si="57"/>
        <v>31.858134522655952</v>
      </c>
      <c r="I106" s="76">
        <f t="shared" ca="1" si="57"/>
        <v>32.813878558335631</v>
      </c>
      <c r="J106" s="76">
        <f t="shared" ca="1" si="57"/>
        <v>33.798294915085698</v>
      </c>
      <c r="K106" s="76">
        <f t="shared" ca="1" si="57"/>
        <v>34.812243762538273</v>
      </c>
      <c r="L106"/>
      <c r="M106"/>
      <c r="N106" s="343" t="s">
        <v>611</v>
      </c>
      <c r="O106" s="337" t="str">
        <f t="shared" si="58"/>
        <v>00945C</v>
      </c>
      <c r="P106" s="339" t="str">
        <f t="shared" si="59"/>
        <v>Water Meter Operations Specialist</v>
      </c>
      <c r="Q106" s="344" t="str">
        <f t="shared" si="60"/>
        <v>N10</v>
      </c>
      <c r="R106" s="350" cm="1">
        <f t="array" aca="1" ref="R106" ca="1">IF($N106="Y",VLOOKUP($O106,INDIRECT($O$2),R$5,0)*INDIRECT($N$1),VLOOKUP($O106,INDIRECT($O$2),R$5,0))</f>
        <v>31.858134522655952</v>
      </c>
      <c r="S106" s="350" cm="1">
        <f t="array" aca="1" ref="S106" ca="1">IF($N106="Y",VLOOKUP($O106,INDIRECT($O$2),S$5,0)*INDIRECT($N$1),VLOOKUP($O106,INDIRECT($O$2),S$5,0))</f>
        <v>32.813878558335631</v>
      </c>
      <c r="T106" s="350" cm="1">
        <f t="array" aca="1" ref="T106" ca="1">IF($N106="Y",VLOOKUP($O106,INDIRECT($O$2),T$5,0)*INDIRECT($N$1),VLOOKUP($O106,INDIRECT($O$2),T$5,0))</f>
        <v>33.798294915085698</v>
      </c>
      <c r="U106" s="350" cm="1">
        <f t="array" aca="1" ref="U106" ca="1">IF($N106="Y",VLOOKUP($O106,INDIRECT($O$2),U$5,0)*INDIRECT($N$1),VLOOKUP($O106,INDIRECT($O$2),U$5,0))</f>
        <v>34.812243762538273</v>
      </c>
      <c r="W106" s="367" t="str">
        <f t="shared" si="54"/>
        <v>Y</v>
      </c>
      <c r="X106" s="366" t="str">
        <f t="shared" si="55"/>
        <v>00945C</v>
      </c>
      <c r="Y106" s="218" t="str">
        <f t="shared" si="61"/>
        <v>Water Meter Operations Specialist</v>
      </c>
      <c r="Z106" s="367" t="str">
        <f t="shared" si="56"/>
        <v>N10</v>
      </c>
      <c r="AA106" s="368">
        <f t="shared" ca="1" si="62"/>
        <v>31.858000000000001</v>
      </c>
      <c r="AB106" s="368">
        <f t="shared" ca="1" si="62"/>
        <v>32.814</v>
      </c>
      <c r="AC106" s="368">
        <f t="shared" ca="1" si="62"/>
        <v>33.798000000000002</v>
      </c>
      <c r="AD106" s="368">
        <f t="shared" ca="1" si="62"/>
        <v>34.811999999999998</v>
      </c>
    </row>
    <row r="107" spans="1:30" s="19" customFormat="1">
      <c r="A107" s="3" t="s">
        <v>164</v>
      </c>
      <c r="B107" s="47" t="s">
        <v>155</v>
      </c>
      <c r="C107" s="4">
        <v>318</v>
      </c>
      <c r="D107" s="43" t="s">
        <v>165</v>
      </c>
      <c r="E107" s="47">
        <v>7</v>
      </c>
      <c r="F107" s="47" t="s">
        <v>156</v>
      </c>
      <c r="G107" s="247" t="s">
        <v>157</v>
      </c>
      <c r="H107" s="76">
        <f t="shared" ca="1" si="57"/>
        <v>31.858134522655952</v>
      </c>
      <c r="I107" s="76">
        <f t="shared" ca="1" si="57"/>
        <v>32.813878558335631</v>
      </c>
      <c r="J107" s="76">
        <f t="shared" ca="1" si="57"/>
        <v>33.798294915085698</v>
      </c>
      <c r="K107" s="76">
        <f t="shared" ca="1" si="57"/>
        <v>34.812243762538273</v>
      </c>
      <c r="L107"/>
      <c r="M107"/>
      <c r="N107" s="343" t="s">
        <v>611</v>
      </c>
      <c r="O107" s="337" t="str">
        <f t="shared" si="58"/>
        <v>10905C</v>
      </c>
      <c r="P107" s="339" t="str">
        <f t="shared" si="59"/>
        <v>Water Service Maintenance Repair Coordinator</v>
      </c>
      <c r="Q107" s="344" t="str">
        <f t="shared" si="60"/>
        <v>N10</v>
      </c>
      <c r="R107" s="350" cm="1">
        <f t="array" aca="1" ref="R107" ca="1">IF($N107="Y",VLOOKUP($O107,INDIRECT($O$2),R$5,0)*INDIRECT($N$1),VLOOKUP($O107,INDIRECT($O$2),R$5,0))</f>
        <v>31.858134522655952</v>
      </c>
      <c r="S107" s="350" cm="1">
        <f t="array" aca="1" ref="S107" ca="1">IF($N107="Y",VLOOKUP($O107,INDIRECT($O$2),S$5,0)*INDIRECT($N$1),VLOOKUP($O107,INDIRECT($O$2),S$5,0))</f>
        <v>32.813878558335631</v>
      </c>
      <c r="T107" s="350" cm="1">
        <f t="array" aca="1" ref="T107" ca="1">IF($N107="Y",VLOOKUP($O107,INDIRECT($O$2),T$5,0)*INDIRECT($N$1),VLOOKUP($O107,INDIRECT($O$2),T$5,0))</f>
        <v>33.798294915085698</v>
      </c>
      <c r="U107" s="350" cm="1">
        <f t="array" aca="1" ref="U107" ca="1">IF($N107="Y",VLOOKUP($O107,INDIRECT($O$2),U$5,0)*INDIRECT($N$1),VLOOKUP($O107,INDIRECT($O$2),U$5,0))</f>
        <v>34.812243762538273</v>
      </c>
      <c r="W107" s="367" t="str">
        <f t="shared" si="54"/>
        <v>Y</v>
      </c>
      <c r="X107" s="366" t="str">
        <f t="shared" si="55"/>
        <v>10905C</v>
      </c>
      <c r="Y107" s="218" t="str">
        <f t="shared" si="61"/>
        <v>Water Service Maintenance Repair Coordinator</v>
      </c>
      <c r="Z107" s="367" t="str">
        <f t="shared" si="56"/>
        <v>N10</v>
      </c>
      <c r="AA107" s="368">
        <f t="shared" ca="1" si="62"/>
        <v>31.858000000000001</v>
      </c>
      <c r="AB107" s="368">
        <f t="shared" ca="1" si="62"/>
        <v>32.814</v>
      </c>
      <c r="AC107" s="368">
        <f t="shared" ca="1" si="62"/>
        <v>33.798000000000002</v>
      </c>
      <c r="AD107" s="368">
        <f t="shared" ca="1" si="62"/>
        <v>34.811999999999998</v>
      </c>
    </row>
    <row r="108" spans="1:30" s="19" customFormat="1">
      <c r="A108" s="3" t="s">
        <v>166</v>
      </c>
      <c r="B108" s="47" t="s">
        <v>155</v>
      </c>
      <c r="C108" s="4">
        <v>333</v>
      </c>
      <c r="D108" s="35" t="s">
        <v>167</v>
      </c>
      <c r="E108" s="47">
        <v>7</v>
      </c>
      <c r="F108" s="47" t="s">
        <v>156</v>
      </c>
      <c r="G108" s="247" t="s">
        <v>157</v>
      </c>
      <c r="H108" s="76">
        <f t="shared" ca="1" si="57"/>
        <v>31.858134522655952</v>
      </c>
      <c r="I108" s="76">
        <f t="shared" ca="1" si="57"/>
        <v>32.813878558335631</v>
      </c>
      <c r="J108" s="76">
        <f t="shared" ca="1" si="57"/>
        <v>33.798294915085698</v>
      </c>
      <c r="K108" s="76">
        <f t="shared" ca="1" si="57"/>
        <v>34.812243762538273</v>
      </c>
      <c r="L108"/>
      <c r="M108"/>
      <c r="N108" s="343" t="s">
        <v>611</v>
      </c>
      <c r="O108" s="337" t="str">
        <f t="shared" si="58"/>
        <v>11045C</v>
      </c>
      <c r="P108" s="339" t="str">
        <f t="shared" si="59"/>
        <v xml:space="preserve">Yard Supervisor Impound Lot  </v>
      </c>
      <c r="Q108" s="344" t="str">
        <f t="shared" si="60"/>
        <v>N10</v>
      </c>
      <c r="R108" s="350" cm="1">
        <f t="array" aca="1" ref="R108" ca="1">IF($N108="Y",VLOOKUP($O108,INDIRECT($O$2),R$5,0)*INDIRECT($N$1),VLOOKUP($O108,INDIRECT($O$2),R$5,0))</f>
        <v>31.858134522655952</v>
      </c>
      <c r="S108" s="350" cm="1">
        <f t="array" aca="1" ref="S108" ca="1">IF($N108="Y",VLOOKUP($O108,INDIRECT($O$2),S$5,0)*INDIRECT($N$1),VLOOKUP($O108,INDIRECT($O$2),S$5,0))</f>
        <v>32.813878558335631</v>
      </c>
      <c r="T108" s="350" cm="1">
        <f t="array" aca="1" ref="T108" ca="1">IF($N108="Y",VLOOKUP($O108,INDIRECT($O$2),T$5,0)*INDIRECT($N$1),VLOOKUP($O108,INDIRECT($O$2),T$5,0))</f>
        <v>33.798294915085698</v>
      </c>
      <c r="U108" s="350" cm="1">
        <f t="array" aca="1" ref="U108" ca="1">IF($N108="Y",VLOOKUP($O108,INDIRECT($O$2),U$5,0)*INDIRECT($N$1),VLOOKUP($O108,INDIRECT($O$2),U$5,0))</f>
        <v>34.812243762538273</v>
      </c>
      <c r="W108" s="367" t="str">
        <f t="shared" si="54"/>
        <v>Y</v>
      </c>
      <c r="X108" s="366" t="str">
        <f t="shared" si="55"/>
        <v>11045C</v>
      </c>
      <c r="Y108" s="218" t="str">
        <f t="shared" si="61"/>
        <v xml:space="preserve">Yard Supervisor Impound Lot  </v>
      </c>
      <c r="Z108" s="367" t="str">
        <f t="shared" si="56"/>
        <v>N10</v>
      </c>
      <c r="AA108" s="368">
        <f t="shared" ca="1" si="62"/>
        <v>31.858000000000001</v>
      </c>
      <c r="AB108" s="368">
        <f t="shared" ca="1" si="62"/>
        <v>32.814</v>
      </c>
      <c r="AC108" s="368">
        <f t="shared" ca="1" si="62"/>
        <v>33.798000000000002</v>
      </c>
      <c r="AD108" s="368">
        <f t="shared" ca="1" si="62"/>
        <v>34.811999999999998</v>
      </c>
    </row>
    <row r="109" spans="1:30" s="19" customFormat="1">
      <c r="A109" s="3"/>
      <c r="B109" s="4"/>
      <c r="C109" s="4"/>
      <c r="D109" s="35"/>
      <c r="E109" s="4"/>
      <c r="F109" s="15"/>
      <c r="G109" s="16"/>
      <c r="H109" s="39"/>
      <c r="I109" s="39"/>
      <c r="J109" s="39"/>
      <c r="L109"/>
      <c r="M109"/>
      <c r="N109" s="347"/>
      <c r="O109" s="347"/>
      <c r="P109" s="346"/>
      <c r="Q109" s="346"/>
      <c r="R109" s="346"/>
      <c r="S109" s="346"/>
      <c r="T109" s="346"/>
      <c r="U109" s="346"/>
      <c r="W109" s="218"/>
      <c r="X109" s="366"/>
      <c r="Y109" s="218"/>
      <c r="Z109" s="367"/>
      <c r="AA109" s="368"/>
      <c r="AB109" s="368"/>
      <c r="AC109" s="368"/>
      <c r="AD109" s="368"/>
    </row>
    <row r="110" spans="1:30">
      <c r="A110" s="19"/>
      <c r="B110" s="19"/>
      <c r="C110" s="19"/>
      <c r="D110" s="281"/>
      <c r="E110" s="19"/>
      <c r="F110" s="19"/>
      <c r="G110" s="19"/>
      <c r="H110" s="17"/>
      <c r="I110" s="17"/>
      <c r="J110" s="17"/>
      <c r="K110" s="18"/>
      <c r="X110" s="366"/>
      <c r="Z110" s="367"/>
      <c r="AA110" s="368"/>
      <c r="AB110" s="368"/>
      <c r="AC110" s="368"/>
      <c r="AD110" s="368"/>
    </row>
    <row r="111" spans="1:30" s="19" customFormat="1" ht="26.25" thickBot="1">
      <c r="A111" s="280" t="s">
        <v>2</v>
      </c>
      <c r="B111" s="280" t="s">
        <v>3</v>
      </c>
      <c r="C111" s="280"/>
      <c r="D111" s="24" t="s">
        <v>629</v>
      </c>
      <c r="E111" s="280" t="s">
        <v>617</v>
      </c>
      <c r="F111" s="280" t="s">
        <v>6</v>
      </c>
      <c r="G111" s="280" t="s">
        <v>7</v>
      </c>
      <c r="H111" s="26" t="s">
        <v>8</v>
      </c>
      <c r="I111" s="26" t="s">
        <v>9</v>
      </c>
      <c r="J111" s="26" t="s">
        <v>10</v>
      </c>
      <c r="K111" s="27" t="s">
        <v>11</v>
      </c>
      <c r="L111"/>
      <c r="M111"/>
      <c r="N111" s="340" t="s">
        <v>610</v>
      </c>
      <c r="O111" s="340" t="s">
        <v>2</v>
      </c>
      <c r="P111" s="341" t="s">
        <v>612</v>
      </c>
      <c r="Q111" s="341" t="s">
        <v>606</v>
      </c>
      <c r="R111" s="342" t="s">
        <v>8</v>
      </c>
      <c r="S111" s="342" t="s">
        <v>9</v>
      </c>
      <c r="T111" s="342" t="s">
        <v>10</v>
      </c>
      <c r="U111" s="340" t="s">
        <v>11</v>
      </c>
      <c r="W111" s="358" t="str">
        <f t="shared" ref="W111:W118" si="63">N111</f>
        <v>Update</v>
      </c>
      <c r="X111" s="359" t="str">
        <f>A111</f>
        <v>Job Code</v>
      </c>
      <c r="Y111" s="358" t="s">
        <v>612</v>
      </c>
      <c r="Z111" s="360" t="str">
        <f t="shared" ref="Z111:Z118" si="64">G111</f>
        <v>Salary Grade</v>
      </c>
      <c r="AA111" s="361" t="str">
        <f>R111</f>
        <v>Step 1</v>
      </c>
      <c r="AB111" s="361" t="str">
        <f>S111</f>
        <v>Step 2</v>
      </c>
      <c r="AC111" s="361" t="str">
        <f>T111</f>
        <v>Step 3</v>
      </c>
      <c r="AD111" s="361" t="str">
        <f>U111</f>
        <v>Step 4</v>
      </c>
    </row>
    <row r="112" spans="1:30" s="19" customFormat="1">
      <c r="A112" s="3" t="s">
        <v>172</v>
      </c>
      <c r="B112" s="47" t="s">
        <v>155</v>
      </c>
      <c r="C112" s="4">
        <v>393</v>
      </c>
      <c r="D112" s="35" t="s">
        <v>173</v>
      </c>
      <c r="E112" s="47">
        <v>8</v>
      </c>
      <c r="F112" s="47" t="s">
        <v>156</v>
      </c>
      <c r="G112" s="247" t="s">
        <v>169</v>
      </c>
      <c r="H112" s="76">
        <f t="shared" ref="H112:K118" ca="1" si="65">R112</f>
        <v>35.112561182996757</v>
      </c>
      <c r="I112" s="76">
        <f t="shared" ca="1" si="65"/>
        <v>36.165938018486663</v>
      </c>
      <c r="J112" s="76">
        <f t="shared" ca="1" si="65"/>
        <v>37.25091615904126</v>
      </c>
      <c r="K112" s="76">
        <f t="shared" ca="1" si="65"/>
        <v>38.368443643812498</v>
      </c>
      <c r="L112"/>
      <c r="M112"/>
      <c r="N112" s="343" t="s">
        <v>611</v>
      </c>
      <c r="O112" s="337" t="str">
        <f>A112</f>
        <v>04315C</v>
      </c>
      <c r="P112" s="339" t="str">
        <f>D112</f>
        <v>Field Supervisor Code Compliance (Traffic)</v>
      </c>
      <c r="Q112" s="344" t="str">
        <f>G112</f>
        <v>N20</v>
      </c>
      <c r="R112" s="350" cm="1">
        <f t="array" aca="1" ref="R112" ca="1">IF($N112="Y",VLOOKUP($O112,INDIRECT($O$2),R$5,0)*INDIRECT($N$1),VLOOKUP($O112,INDIRECT($O$2),R$5,0))</f>
        <v>35.112561182996757</v>
      </c>
      <c r="S112" s="350" cm="1">
        <f t="array" aca="1" ref="S112" ca="1">IF($N112="Y",VLOOKUP($O112,INDIRECT($O$2),S$5,0)*INDIRECT($N$1),VLOOKUP($O112,INDIRECT($O$2),S$5,0))</f>
        <v>36.165938018486663</v>
      </c>
      <c r="T112" s="350" cm="1">
        <f t="array" aca="1" ref="T112" ca="1">IF($N112="Y",VLOOKUP($O112,INDIRECT($O$2),T$5,0)*INDIRECT($N$1),VLOOKUP($O112,INDIRECT($O$2),T$5,0))</f>
        <v>37.25091615904126</v>
      </c>
      <c r="U112" s="350" cm="1">
        <f t="array" aca="1" ref="U112" ca="1">IF($N112="Y",VLOOKUP($O112,INDIRECT($O$2),U$5,0)*INDIRECT($N$1),VLOOKUP($O112,INDIRECT($O$2),U$5,0))</f>
        <v>38.368443643812498</v>
      </c>
      <c r="W112" s="367" t="str">
        <f t="shared" si="63"/>
        <v>Y</v>
      </c>
      <c r="X112" s="366" t="str">
        <f t="shared" ref="X112:X117" si="66">A112</f>
        <v>04315C</v>
      </c>
      <c r="Y112" s="218" t="str">
        <f t="shared" ref="Y112:Y118" si="67">D112</f>
        <v>Field Supervisor Code Compliance (Traffic)</v>
      </c>
      <c r="Z112" s="367" t="str">
        <f t="shared" si="64"/>
        <v>N20</v>
      </c>
      <c r="AA112" s="368">
        <f t="shared" ref="AA112:AA118" ca="1" si="68">ROUND(R112,3)</f>
        <v>35.113</v>
      </c>
      <c r="AB112" s="368">
        <f t="shared" ref="AB112:AB117" ca="1" si="69">ROUND(S112,3)</f>
        <v>36.165999999999997</v>
      </c>
      <c r="AC112" s="368">
        <f t="shared" ref="AC112:AC117" ca="1" si="70">ROUND(T112,3)</f>
        <v>37.250999999999998</v>
      </c>
      <c r="AD112" s="368">
        <f t="shared" ref="AD112:AD117" ca="1" si="71">ROUND(U112,3)</f>
        <v>38.368000000000002</v>
      </c>
    </row>
    <row r="113" spans="1:30" s="19" customFormat="1">
      <c r="A113" s="3" t="s">
        <v>176</v>
      </c>
      <c r="B113" s="47" t="s">
        <v>155</v>
      </c>
      <c r="C113" s="4">
        <v>368</v>
      </c>
      <c r="D113" s="35" t="s">
        <v>177</v>
      </c>
      <c r="E113" s="47">
        <v>8</v>
      </c>
      <c r="F113" s="47" t="s">
        <v>156</v>
      </c>
      <c r="G113" s="247" t="s">
        <v>169</v>
      </c>
      <c r="H113" s="76">
        <f t="shared" ca="1" si="65"/>
        <v>35.112561182996757</v>
      </c>
      <c r="I113" s="76">
        <f t="shared" ca="1" si="65"/>
        <v>36.165938018486663</v>
      </c>
      <c r="J113" s="76">
        <f t="shared" ca="1" si="65"/>
        <v>37.25091615904126</v>
      </c>
      <c r="K113" s="76">
        <f t="shared" ca="1" si="65"/>
        <v>38.368443643812498</v>
      </c>
      <c r="L113"/>
      <c r="M113"/>
      <c r="N113" s="343" t="s">
        <v>611</v>
      </c>
      <c r="O113" s="337" t="str">
        <f t="shared" ref="O113:O118" si="72">A113</f>
        <v>09927C</v>
      </c>
      <c r="P113" s="339" t="str">
        <f t="shared" ref="P113:P118" si="73">D113</f>
        <v>Supervisor Custodial Operations</v>
      </c>
      <c r="Q113" s="344" t="str">
        <f t="shared" ref="Q113:Q118" si="74">G113</f>
        <v>N20</v>
      </c>
      <c r="R113" s="350" cm="1">
        <f t="array" aca="1" ref="R113" ca="1">IF($N113="Y",VLOOKUP($O113,INDIRECT($O$2),R$5,0)*INDIRECT($N$1),VLOOKUP($O113,INDIRECT($O$2),R$5,0))</f>
        <v>35.112561182996757</v>
      </c>
      <c r="S113" s="350" cm="1">
        <f t="array" aca="1" ref="S113" ca="1">IF($N113="Y",VLOOKUP($O113,INDIRECT($O$2),S$5,0)*INDIRECT($N$1),VLOOKUP($O113,INDIRECT($O$2),S$5,0))</f>
        <v>36.165938018486663</v>
      </c>
      <c r="T113" s="350" cm="1">
        <f t="array" aca="1" ref="T113" ca="1">IF($N113="Y",VLOOKUP($O113,INDIRECT($O$2),T$5,0)*INDIRECT($N$1),VLOOKUP($O113,INDIRECT($O$2),T$5,0))</f>
        <v>37.25091615904126</v>
      </c>
      <c r="U113" s="350" cm="1">
        <f t="array" aca="1" ref="U113" ca="1">IF($N113="Y",VLOOKUP($O113,INDIRECT($O$2),U$5,0)*INDIRECT($N$1),VLOOKUP($O113,INDIRECT($O$2),U$5,0))</f>
        <v>38.368443643812498</v>
      </c>
      <c r="W113" s="367" t="str">
        <f t="shared" si="63"/>
        <v>Y</v>
      </c>
      <c r="X113" s="366" t="str">
        <f t="shared" si="66"/>
        <v>09927C</v>
      </c>
      <c r="Y113" s="218" t="str">
        <f t="shared" si="67"/>
        <v>Supervisor Custodial Operations</v>
      </c>
      <c r="Z113" s="367" t="str">
        <f t="shared" si="64"/>
        <v>N20</v>
      </c>
      <c r="AA113" s="368">
        <f t="shared" ca="1" si="68"/>
        <v>35.113</v>
      </c>
      <c r="AB113" s="368">
        <f t="shared" ca="1" si="69"/>
        <v>36.165999999999997</v>
      </c>
      <c r="AC113" s="368">
        <f t="shared" ca="1" si="70"/>
        <v>37.250999999999998</v>
      </c>
      <c r="AD113" s="368">
        <f t="shared" ca="1" si="71"/>
        <v>38.368000000000002</v>
      </c>
    </row>
    <row r="114" spans="1:30" s="19" customFormat="1">
      <c r="A114" s="3" t="s">
        <v>178</v>
      </c>
      <c r="B114" s="47" t="s">
        <v>155</v>
      </c>
      <c r="C114" s="4">
        <v>388</v>
      </c>
      <c r="D114" s="35" t="s">
        <v>179</v>
      </c>
      <c r="E114" s="47">
        <v>8</v>
      </c>
      <c r="F114" s="47" t="s">
        <v>156</v>
      </c>
      <c r="G114" s="247" t="s">
        <v>169</v>
      </c>
      <c r="H114" s="76">
        <f t="shared" ca="1" si="65"/>
        <v>35.112561182996757</v>
      </c>
      <c r="I114" s="76">
        <f t="shared" ca="1" si="65"/>
        <v>36.165938018486663</v>
      </c>
      <c r="J114" s="76">
        <f t="shared" ca="1" si="65"/>
        <v>37.25091615904126</v>
      </c>
      <c r="K114" s="76">
        <f t="shared" ca="1" si="65"/>
        <v>38.368443643812498</v>
      </c>
      <c r="L114"/>
      <c r="M114"/>
      <c r="N114" s="343" t="s">
        <v>611</v>
      </c>
      <c r="O114" s="337" t="str">
        <f t="shared" si="72"/>
        <v>09950C</v>
      </c>
      <c r="P114" s="339" t="str">
        <f t="shared" si="73"/>
        <v xml:space="preserve">Supervisor Distribution Center  </v>
      </c>
      <c r="Q114" s="344" t="str">
        <f t="shared" si="74"/>
        <v>N20</v>
      </c>
      <c r="R114" s="350" cm="1">
        <f t="array" aca="1" ref="R114" ca="1">IF($N114="Y",VLOOKUP($O114,INDIRECT($O$2),R$5,0)*INDIRECT($N$1),VLOOKUP($O114,INDIRECT($O$2),R$5,0))</f>
        <v>35.112561182996757</v>
      </c>
      <c r="S114" s="350" cm="1">
        <f t="array" aca="1" ref="S114" ca="1">IF($N114="Y",VLOOKUP($O114,INDIRECT($O$2),S$5,0)*INDIRECT($N$1),VLOOKUP($O114,INDIRECT($O$2),S$5,0))</f>
        <v>36.165938018486663</v>
      </c>
      <c r="T114" s="350" cm="1">
        <f t="array" aca="1" ref="T114" ca="1">IF($N114="Y",VLOOKUP($O114,INDIRECT($O$2),T$5,0)*INDIRECT($N$1),VLOOKUP($O114,INDIRECT($O$2),T$5,0))</f>
        <v>37.25091615904126</v>
      </c>
      <c r="U114" s="350" cm="1">
        <f t="array" aca="1" ref="U114" ca="1">IF($N114="Y",VLOOKUP($O114,INDIRECT($O$2),U$5,0)*INDIRECT($N$1),VLOOKUP($O114,INDIRECT($O$2),U$5,0))</f>
        <v>38.368443643812498</v>
      </c>
      <c r="W114" s="367" t="str">
        <f t="shared" si="63"/>
        <v>Y</v>
      </c>
      <c r="X114" s="366" t="str">
        <f t="shared" si="66"/>
        <v>09950C</v>
      </c>
      <c r="Y114" s="218" t="str">
        <f t="shared" si="67"/>
        <v xml:space="preserve">Supervisor Distribution Center  </v>
      </c>
      <c r="Z114" s="367" t="str">
        <f t="shared" si="64"/>
        <v>N20</v>
      </c>
      <c r="AA114" s="368">
        <f t="shared" ca="1" si="68"/>
        <v>35.113</v>
      </c>
      <c r="AB114" s="368">
        <f t="shared" ca="1" si="69"/>
        <v>36.165999999999997</v>
      </c>
      <c r="AC114" s="368">
        <f t="shared" ca="1" si="70"/>
        <v>37.250999999999998</v>
      </c>
      <c r="AD114" s="368">
        <f t="shared" ca="1" si="71"/>
        <v>38.368000000000002</v>
      </c>
    </row>
    <row r="115" spans="1:30" s="19" customFormat="1">
      <c r="A115" s="3" t="s">
        <v>180</v>
      </c>
      <c r="B115" s="47" t="s">
        <v>155</v>
      </c>
      <c r="C115" s="4">
        <v>390</v>
      </c>
      <c r="D115" s="35" t="s">
        <v>181</v>
      </c>
      <c r="E115" s="47">
        <v>8</v>
      </c>
      <c r="F115" s="47" t="s">
        <v>156</v>
      </c>
      <c r="G115" s="247" t="s">
        <v>169</v>
      </c>
      <c r="H115" s="76">
        <f t="shared" ca="1" si="65"/>
        <v>35.112561182996757</v>
      </c>
      <c r="I115" s="76">
        <f t="shared" ca="1" si="65"/>
        <v>36.165938018486663</v>
      </c>
      <c r="J115" s="76">
        <f t="shared" ca="1" si="65"/>
        <v>37.25091615904126</v>
      </c>
      <c r="K115" s="76">
        <f t="shared" ca="1" si="65"/>
        <v>38.368443643812498</v>
      </c>
      <c r="L115"/>
      <c r="M115"/>
      <c r="N115" s="343" t="s">
        <v>611</v>
      </c>
      <c r="O115" s="337" t="str">
        <f t="shared" si="72"/>
        <v>09983C</v>
      </c>
      <c r="P115" s="339" t="str">
        <f t="shared" si="73"/>
        <v xml:space="preserve">Supervisor Engineering Technician I   </v>
      </c>
      <c r="Q115" s="344" t="str">
        <f t="shared" si="74"/>
        <v>N20</v>
      </c>
      <c r="R115" s="350" cm="1">
        <f t="array" aca="1" ref="R115" ca="1">IF($N115="Y",VLOOKUP($O115,INDIRECT($O$2),R$5,0)*INDIRECT($N$1),VLOOKUP($O115,INDIRECT($O$2),R$5,0))</f>
        <v>35.112561182996757</v>
      </c>
      <c r="S115" s="350" cm="1">
        <f t="array" aca="1" ref="S115" ca="1">IF($N115="Y",VLOOKUP($O115,INDIRECT($O$2),S$5,0)*INDIRECT($N$1),VLOOKUP($O115,INDIRECT($O$2),S$5,0))</f>
        <v>36.165938018486663</v>
      </c>
      <c r="T115" s="350" cm="1">
        <f t="array" aca="1" ref="T115" ca="1">IF($N115="Y",VLOOKUP($O115,INDIRECT($O$2),T$5,0)*INDIRECT($N$1),VLOOKUP($O115,INDIRECT($O$2),T$5,0))</f>
        <v>37.25091615904126</v>
      </c>
      <c r="U115" s="350" cm="1">
        <f t="array" aca="1" ref="U115" ca="1">IF($N115="Y",VLOOKUP($O115,INDIRECT($O$2),U$5,0)*INDIRECT($N$1),VLOOKUP($O115,INDIRECT($O$2),U$5,0))</f>
        <v>38.368443643812498</v>
      </c>
      <c r="W115" s="367" t="str">
        <f t="shared" si="63"/>
        <v>Y</v>
      </c>
      <c r="X115" s="366" t="str">
        <f t="shared" si="66"/>
        <v>09983C</v>
      </c>
      <c r="Y115" s="218" t="str">
        <f t="shared" si="67"/>
        <v xml:space="preserve">Supervisor Engineering Technician I   </v>
      </c>
      <c r="Z115" s="367" t="str">
        <f t="shared" si="64"/>
        <v>N20</v>
      </c>
      <c r="AA115" s="368">
        <f t="shared" ca="1" si="68"/>
        <v>35.113</v>
      </c>
      <c r="AB115" s="368">
        <f t="shared" ca="1" si="69"/>
        <v>36.165999999999997</v>
      </c>
      <c r="AC115" s="368">
        <f t="shared" ca="1" si="70"/>
        <v>37.250999999999998</v>
      </c>
      <c r="AD115" s="368">
        <f t="shared" ca="1" si="71"/>
        <v>38.368000000000002</v>
      </c>
    </row>
    <row r="116" spans="1:30" s="19" customFormat="1">
      <c r="A116" s="3" t="s">
        <v>182</v>
      </c>
      <c r="B116" s="47" t="s">
        <v>155</v>
      </c>
      <c r="C116" s="4">
        <v>390</v>
      </c>
      <c r="D116" s="35" t="s">
        <v>183</v>
      </c>
      <c r="E116" s="47">
        <v>8</v>
      </c>
      <c r="F116" s="47" t="s">
        <v>156</v>
      </c>
      <c r="G116" s="247" t="s">
        <v>169</v>
      </c>
      <c r="H116" s="76">
        <f t="shared" ca="1" si="65"/>
        <v>35.112561182996757</v>
      </c>
      <c r="I116" s="76">
        <f t="shared" ca="1" si="65"/>
        <v>36.165938018486663</v>
      </c>
      <c r="J116" s="76">
        <f t="shared" ca="1" si="65"/>
        <v>37.25091615904126</v>
      </c>
      <c r="K116" s="76">
        <f t="shared" ca="1" si="65"/>
        <v>38.368443643812498</v>
      </c>
      <c r="L116"/>
      <c r="M116"/>
      <c r="N116" s="343" t="s">
        <v>611</v>
      </c>
      <c r="O116" s="337" t="str">
        <f t="shared" si="72"/>
        <v>09984C</v>
      </c>
      <c r="P116" s="339" t="str">
        <f t="shared" si="73"/>
        <v>Supervisor Engineering Technician I - Laboratory</v>
      </c>
      <c r="Q116" s="344" t="str">
        <f t="shared" si="74"/>
        <v>N20</v>
      </c>
      <c r="R116" s="350" cm="1">
        <f t="array" aca="1" ref="R116" ca="1">IF($N116="Y",VLOOKUP($O116,INDIRECT($O$2),R$5,0)*INDIRECT($N$1),VLOOKUP($O116,INDIRECT($O$2),R$5,0))</f>
        <v>35.112561182996757</v>
      </c>
      <c r="S116" s="350" cm="1">
        <f t="array" aca="1" ref="S116" ca="1">IF($N116="Y",VLOOKUP($O116,INDIRECT($O$2),S$5,0)*INDIRECT($N$1),VLOOKUP($O116,INDIRECT($O$2),S$5,0))</f>
        <v>36.165938018486663</v>
      </c>
      <c r="T116" s="350" cm="1">
        <f t="array" aca="1" ref="T116" ca="1">IF($N116="Y",VLOOKUP($O116,INDIRECT($O$2),T$5,0)*INDIRECT($N$1),VLOOKUP($O116,INDIRECT($O$2),T$5,0))</f>
        <v>37.25091615904126</v>
      </c>
      <c r="U116" s="350" cm="1">
        <f t="array" aca="1" ref="U116" ca="1">IF($N116="Y",VLOOKUP($O116,INDIRECT($O$2),U$5,0)*INDIRECT($N$1),VLOOKUP($O116,INDIRECT($O$2),U$5,0))</f>
        <v>38.368443643812498</v>
      </c>
      <c r="W116" s="367" t="str">
        <f t="shared" si="63"/>
        <v>Y</v>
      </c>
      <c r="X116" s="366" t="str">
        <f t="shared" si="66"/>
        <v>09984C</v>
      </c>
      <c r="Y116" s="218" t="str">
        <f t="shared" si="67"/>
        <v>Supervisor Engineering Technician I - Laboratory</v>
      </c>
      <c r="Z116" s="367" t="str">
        <f t="shared" si="64"/>
        <v>N20</v>
      </c>
      <c r="AA116" s="368">
        <f t="shared" ca="1" si="68"/>
        <v>35.113</v>
      </c>
      <c r="AB116" s="368">
        <f t="shared" ca="1" si="69"/>
        <v>36.165999999999997</v>
      </c>
      <c r="AC116" s="368">
        <f t="shared" ca="1" si="70"/>
        <v>37.250999999999998</v>
      </c>
      <c r="AD116" s="368">
        <f t="shared" ca="1" si="71"/>
        <v>38.368000000000002</v>
      </c>
    </row>
    <row r="117" spans="1:30" s="19" customFormat="1">
      <c r="A117" s="3" t="s">
        <v>186</v>
      </c>
      <c r="B117" s="47" t="s">
        <v>155</v>
      </c>
      <c r="C117" s="4">
        <v>370</v>
      </c>
      <c r="D117" s="35" t="s">
        <v>187</v>
      </c>
      <c r="E117" s="47">
        <v>8</v>
      </c>
      <c r="F117" s="47" t="s">
        <v>156</v>
      </c>
      <c r="G117" s="247" t="s">
        <v>169</v>
      </c>
      <c r="H117" s="76">
        <f t="shared" ca="1" si="65"/>
        <v>35.112561182996757</v>
      </c>
      <c r="I117" s="76">
        <f t="shared" ca="1" si="65"/>
        <v>36.165938018486663</v>
      </c>
      <c r="J117" s="76">
        <f t="shared" ca="1" si="65"/>
        <v>37.25091615904126</v>
      </c>
      <c r="K117" s="76">
        <f t="shared" ca="1" si="65"/>
        <v>38.368443643812498</v>
      </c>
      <c r="L117"/>
      <c r="M117"/>
      <c r="N117" s="343" t="s">
        <v>611</v>
      </c>
      <c r="O117" s="337" t="str">
        <f t="shared" si="72"/>
        <v>10081C</v>
      </c>
      <c r="P117" s="339" t="str">
        <f t="shared" si="73"/>
        <v xml:space="preserve">Supervisor Meter Service Workers  </v>
      </c>
      <c r="Q117" s="344" t="str">
        <f t="shared" si="74"/>
        <v>N20</v>
      </c>
      <c r="R117" s="350" cm="1">
        <f t="array" aca="1" ref="R117" ca="1">IF($N117="Y",VLOOKUP($O117,INDIRECT($O$2),R$5,0)*INDIRECT($N$1),VLOOKUP($O117,INDIRECT($O$2),R$5,0))</f>
        <v>35.112561182996757</v>
      </c>
      <c r="S117" s="350" cm="1">
        <f t="array" aca="1" ref="S117" ca="1">IF($N117="Y",VLOOKUP($O117,INDIRECT($O$2),S$5,0)*INDIRECT($N$1),VLOOKUP($O117,INDIRECT($O$2),S$5,0))</f>
        <v>36.165938018486663</v>
      </c>
      <c r="T117" s="350" cm="1">
        <f t="array" aca="1" ref="T117" ca="1">IF($N117="Y",VLOOKUP($O117,INDIRECT($O$2),T$5,0)*INDIRECT($N$1),VLOOKUP($O117,INDIRECT($O$2),T$5,0))</f>
        <v>37.25091615904126</v>
      </c>
      <c r="U117" s="350" cm="1">
        <f t="array" aca="1" ref="U117" ca="1">IF($N117="Y",VLOOKUP($O117,INDIRECT($O$2),U$5,0)*INDIRECT($N$1),VLOOKUP($O117,INDIRECT($O$2),U$5,0))</f>
        <v>38.368443643812498</v>
      </c>
      <c r="W117" s="367" t="str">
        <f t="shared" si="63"/>
        <v>Y</v>
      </c>
      <c r="X117" s="366" t="str">
        <f t="shared" si="66"/>
        <v>10081C</v>
      </c>
      <c r="Y117" s="218" t="str">
        <f t="shared" si="67"/>
        <v xml:space="preserve">Supervisor Meter Service Workers  </v>
      </c>
      <c r="Z117" s="367" t="str">
        <f t="shared" si="64"/>
        <v>N20</v>
      </c>
      <c r="AA117" s="368">
        <f t="shared" ca="1" si="68"/>
        <v>35.113</v>
      </c>
      <c r="AB117" s="368">
        <f t="shared" ca="1" si="69"/>
        <v>36.165999999999997</v>
      </c>
      <c r="AC117" s="368">
        <f t="shared" ca="1" si="70"/>
        <v>37.250999999999998</v>
      </c>
      <c r="AD117" s="368">
        <f t="shared" ca="1" si="71"/>
        <v>38.368000000000002</v>
      </c>
    </row>
    <row r="118" spans="1:30" s="19" customFormat="1">
      <c r="A118" s="3" t="s">
        <v>188</v>
      </c>
      <c r="B118" s="47" t="s">
        <v>155</v>
      </c>
      <c r="C118" s="4">
        <v>368</v>
      </c>
      <c r="D118" s="35" t="s">
        <v>189</v>
      </c>
      <c r="E118" s="47">
        <v>8</v>
      </c>
      <c r="F118" s="47" t="s">
        <v>156</v>
      </c>
      <c r="G118" s="247" t="s">
        <v>169</v>
      </c>
      <c r="H118" s="76">
        <f t="shared" ca="1" si="65"/>
        <v>35.112561182996757</v>
      </c>
      <c r="I118" s="76">
        <f t="shared" ca="1" si="65"/>
        <v>36.165938018486663</v>
      </c>
      <c r="J118" s="76">
        <f t="shared" ca="1" si="65"/>
        <v>37.25091615904126</v>
      </c>
      <c r="K118" s="76">
        <f t="shared" ca="1" si="65"/>
        <v>38.368443643812498</v>
      </c>
      <c r="L118"/>
      <c r="M118"/>
      <c r="N118" s="343" t="s">
        <v>611</v>
      </c>
      <c r="O118" s="337" t="str">
        <f t="shared" si="72"/>
        <v>10079C</v>
      </c>
      <c r="P118" s="339" t="str">
        <f t="shared" si="73"/>
        <v>Supervisor Operations Support</v>
      </c>
      <c r="Q118" s="344" t="str">
        <f t="shared" si="74"/>
        <v>N20</v>
      </c>
      <c r="R118" s="350" cm="1">
        <f t="array" aca="1" ref="R118" ca="1">IF($N118="Y",VLOOKUP($O118,INDIRECT($O$2),R$5,0)*INDIRECT($N$1),VLOOKUP($O118,INDIRECT($O$2),R$5,0))</f>
        <v>35.112561182996757</v>
      </c>
      <c r="S118" s="350" cm="1">
        <f t="array" aca="1" ref="S118" ca="1">IF($N118="Y",VLOOKUP($O118,INDIRECT($O$2),S$5,0)*INDIRECT($N$1),VLOOKUP($O118,INDIRECT($O$2),S$5,0))</f>
        <v>36.165938018486663</v>
      </c>
      <c r="T118" s="350" cm="1">
        <f t="array" aca="1" ref="T118" ca="1">IF($N118="Y",VLOOKUP($O118,INDIRECT($O$2),T$5,0)*INDIRECT($N$1),VLOOKUP($O118,INDIRECT($O$2),T$5,0))</f>
        <v>37.25091615904126</v>
      </c>
      <c r="U118" s="350" cm="1">
        <f t="array" aca="1" ref="U118" ca="1">IF($N118="Y",VLOOKUP($O118,INDIRECT($O$2),U$5,0)*INDIRECT($N$1),VLOOKUP($O118,INDIRECT($O$2),U$5,0))</f>
        <v>38.368443643812498</v>
      </c>
      <c r="W118" s="367" t="str">
        <f t="shared" si="63"/>
        <v>Y</v>
      </c>
      <c r="X118" s="366" t="str">
        <f>A118</f>
        <v>10079C</v>
      </c>
      <c r="Y118" s="218" t="str">
        <f t="shared" si="67"/>
        <v>Supervisor Operations Support</v>
      </c>
      <c r="Z118" s="367" t="str">
        <f t="shared" si="64"/>
        <v>N20</v>
      </c>
      <c r="AA118" s="368">
        <f t="shared" ca="1" si="68"/>
        <v>35.113</v>
      </c>
      <c r="AB118" s="368">
        <f ca="1">ROUND(S118,3)</f>
        <v>36.165999999999997</v>
      </c>
      <c r="AC118" s="368">
        <f ca="1">ROUND(T118,3)</f>
        <v>37.250999999999998</v>
      </c>
      <c r="AD118" s="368">
        <f ca="1">ROUND(U118,3)</f>
        <v>38.368000000000002</v>
      </c>
    </row>
    <row r="119" spans="1:30" s="19" customFormat="1">
      <c r="A119" s="3"/>
      <c r="B119" s="4"/>
      <c r="C119" s="4"/>
      <c r="D119" s="35"/>
      <c r="E119" s="4"/>
      <c r="F119" s="15"/>
      <c r="G119" s="16"/>
      <c r="H119" s="39"/>
      <c r="I119" s="39"/>
      <c r="J119" s="39"/>
      <c r="K119" s="18"/>
      <c r="L119"/>
      <c r="M119"/>
      <c r="N119" s="347"/>
      <c r="O119" s="347"/>
      <c r="P119" s="346"/>
      <c r="Q119" s="346"/>
      <c r="R119" s="346"/>
      <c r="S119" s="346"/>
      <c r="T119" s="346"/>
      <c r="U119" s="346"/>
      <c r="W119" s="218"/>
      <c r="X119" s="366"/>
      <c r="Y119" s="218"/>
      <c r="Z119" s="367"/>
      <c r="AA119" s="368"/>
      <c r="AB119" s="368"/>
      <c r="AC119" s="368"/>
      <c r="AD119" s="368"/>
    </row>
    <row r="120" spans="1:30">
      <c r="A120" s="19"/>
      <c r="B120" s="19"/>
      <c r="C120" s="19"/>
      <c r="D120" s="281"/>
      <c r="E120" s="283"/>
      <c r="F120" s="281"/>
      <c r="G120" s="283"/>
      <c r="H120" s="17"/>
      <c r="I120" s="17"/>
      <c r="J120" s="17"/>
      <c r="K120" s="18"/>
      <c r="X120" s="366"/>
      <c r="Z120" s="367"/>
      <c r="AA120" s="368"/>
      <c r="AB120" s="368"/>
      <c r="AC120" s="368"/>
      <c r="AD120" s="368"/>
    </row>
    <row r="121" spans="1:30" s="19" customFormat="1" ht="26.25" thickBot="1">
      <c r="A121" s="280" t="s">
        <v>2</v>
      </c>
      <c r="B121" s="280" t="s">
        <v>3</v>
      </c>
      <c r="C121" s="280"/>
      <c r="D121" s="24" t="s">
        <v>630</v>
      </c>
      <c r="E121" s="280" t="s">
        <v>617</v>
      </c>
      <c r="F121" s="280" t="s">
        <v>6</v>
      </c>
      <c r="G121" s="280" t="s">
        <v>7</v>
      </c>
      <c r="H121" s="26" t="s">
        <v>8</v>
      </c>
      <c r="I121" s="26" t="s">
        <v>9</v>
      </c>
      <c r="J121" s="26" t="s">
        <v>10</v>
      </c>
      <c r="K121" s="27" t="s">
        <v>11</v>
      </c>
      <c r="L121"/>
      <c r="M121"/>
      <c r="N121" s="340" t="s">
        <v>610</v>
      </c>
      <c r="O121" s="340" t="s">
        <v>2</v>
      </c>
      <c r="P121" s="341" t="s">
        <v>612</v>
      </c>
      <c r="Q121" s="341" t="s">
        <v>606</v>
      </c>
      <c r="R121" s="342" t="s">
        <v>8</v>
      </c>
      <c r="S121" s="342" t="s">
        <v>9</v>
      </c>
      <c r="T121" s="342" t="s">
        <v>10</v>
      </c>
      <c r="U121" s="340" t="s">
        <v>11</v>
      </c>
      <c r="W121" s="358" t="str">
        <f>N121</f>
        <v>Update</v>
      </c>
      <c r="X121" s="359" t="str">
        <f>A121</f>
        <v>Job Code</v>
      </c>
      <c r="Y121" s="358" t="s">
        <v>612</v>
      </c>
      <c r="Z121" s="360" t="str">
        <f>G121</f>
        <v>Salary Grade</v>
      </c>
      <c r="AA121" s="361" t="str">
        <f>R121</f>
        <v>Step 1</v>
      </c>
      <c r="AB121" s="361" t="str">
        <f>S121</f>
        <v>Step 2</v>
      </c>
      <c r="AC121" s="361" t="str">
        <f>T121</f>
        <v>Step 3</v>
      </c>
      <c r="AD121" s="361" t="str">
        <f>U121</f>
        <v>Step 4</v>
      </c>
    </row>
    <row r="122" spans="1:30">
      <c r="A122" s="3" t="s">
        <v>191</v>
      </c>
      <c r="B122" s="47" t="s">
        <v>155</v>
      </c>
      <c r="C122" s="4">
        <v>428</v>
      </c>
      <c r="D122" s="43" t="s">
        <v>192</v>
      </c>
      <c r="E122" s="47">
        <v>9</v>
      </c>
      <c r="F122" s="47" t="s">
        <v>156</v>
      </c>
      <c r="G122" s="247" t="s">
        <v>193</v>
      </c>
      <c r="H122" s="76">
        <f t="shared" ref="H122:K124" ca="1" si="75">R122</f>
        <v>38.947539412416702</v>
      </c>
      <c r="I122" s="76">
        <f t="shared" ca="1" si="75"/>
        <v>40.115965594789195</v>
      </c>
      <c r="J122" s="76">
        <f t="shared" ca="1" si="75"/>
        <v>41.319444562632874</v>
      </c>
      <c r="K122" s="76">
        <f t="shared" ca="1" si="75"/>
        <v>42.559027899511861</v>
      </c>
      <c r="N122" s="343" t="s">
        <v>611</v>
      </c>
      <c r="O122" s="337" t="str">
        <f>A122</f>
        <v>04970C</v>
      </c>
      <c r="P122" s="339" t="str">
        <f>D122</f>
        <v xml:space="preserve">Foreman Stationary Engineers </v>
      </c>
      <c r="Q122" s="344" t="str">
        <f>G122</f>
        <v>N30</v>
      </c>
      <c r="R122" s="350" cm="1">
        <f t="array" aca="1" ref="R122" ca="1">IF($N122="Y",VLOOKUP($O122,INDIRECT($O$2),R$5,0)*INDIRECT($N$1),VLOOKUP($O122,INDIRECT($O$2),R$5,0))</f>
        <v>38.947539412416702</v>
      </c>
      <c r="S122" s="350" cm="1">
        <f t="array" aca="1" ref="S122" ca="1">IF($N122="Y",VLOOKUP($O122,INDIRECT($O$2),S$5,0)*INDIRECT($N$1),VLOOKUP($O122,INDIRECT($O$2),S$5,0))</f>
        <v>40.115965594789195</v>
      </c>
      <c r="T122" s="350" cm="1">
        <f t="array" aca="1" ref="T122" ca="1">IF($N122="Y",VLOOKUP($O122,INDIRECT($O$2),T$5,0)*INDIRECT($N$1),VLOOKUP($O122,INDIRECT($O$2),T$5,0))</f>
        <v>41.319444562632874</v>
      </c>
      <c r="U122" s="350" cm="1">
        <f t="array" aca="1" ref="U122" ca="1">IF($N122="Y",VLOOKUP($O122,INDIRECT($O$2),U$5,0)*INDIRECT($N$1),VLOOKUP($O122,INDIRECT($O$2),U$5,0))</f>
        <v>42.559027899511861</v>
      </c>
      <c r="W122" s="367" t="str">
        <f>N122</f>
        <v>Y</v>
      </c>
      <c r="X122" s="366" t="str">
        <f>A122</f>
        <v>04970C</v>
      </c>
      <c r="Y122" s="218" t="str">
        <f>D122</f>
        <v xml:space="preserve">Foreman Stationary Engineers </v>
      </c>
      <c r="Z122" s="367" t="str">
        <f>G122</f>
        <v>N30</v>
      </c>
      <c r="AA122" s="368">
        <f t="shared" ref="AA122:AD124" ca="1" si="76">ROUND(R122,3)</f>
        <v>38.948</v>
      </c>
      <c r="AB122" s="368">
        <f t="shared" ca="1" si="76"/>
        <v>40.116</v>
      </c>
      <c r="AC122" s="368">
        <f t="shared" ca="1" si="76"/>
        <v>41.319000000000003</v>
      </c>
      <c r="AD122" s="368">
        <f t="shared" ca="1" si="76"/>
        <v>42.558999999999997</v>
      </c>
    </row>
    <row r="123" spans="1:30">
      <c r="A123" s="34" t="s">
        <v>273</v>
      </c>
      <c r="B123" s="47" t="s">
        <v>155</v>
      </c>
      <c r="C123" s="4">
        <v>413</v>
      </c>
      <c r="D123" s="34" t="s">
        <v>534</v>
      </c>
      <c r="E123" s="47">
        <v>9</v>
      </c>
      <c r="F123" s="47" t="s">
        <v>156</v>
      </c>
      <c r="G123" s="247" t="s">
        <v>193</v>
      </c>
      <c r="H123" s="76">
        <f t="shared" ca="1" si="75"/>
        <v>38.947539412416702</v>
      </c>
      <c r="I123" s="76">
        <f t="shared" ca="1" si="75"/>
        <v>40.115965594789195</v>
      </c>
      <c r="J123" s="76">
        <f t="shared" ca="1" si="75"/>
        <v>41.319444562632874</v>
      </c>
      <c r="K123" s="76">
        <f t="shared" ca="1" si="75"/>
        <v>42.559027899511861</v>
      </c>
      <c r="N123" s="343" t="s">
        <v>611</v>
      </c>
      <c r="O123" s="337" t="str">
        <f>A123</f>
        <v>52932C</v>
      </c>
      <c r="P123" s="339" t="str">
        <f>D123</f>
        <v>Technical Field Supervisor Parking and Traffic</v>
      </c>
      <c r="Q123" s="344" t="str">
        <f>G123</f>
        <v>N30</v>
      </c>
      <c r="R123" s="350" cm="1">
        <f t="array" aca="1" ref="R123" ca="1">IF($N123="Y",VLOOKUP($O123,INDIRECT($O$2),R$5,0)*INDIRECT($N$1),VLOOKUP($O123,INDIRECT($O$2),R$5,0))</f>
        <v>38.947539412416702</v>
      </c>
      <c r="S123" s="350" cm="1">
        <f t="array" aca="1" ref="S123" ca="1">IF($N123="Y",VLOOKUP($O123,INDIRECT($O$2),S$5,0)*INDIRECT($N$1),VLOOKUP($O123,INDIRECT($O$2),S$5,0))</f>
        <v>40.115965594789195</v>
      </c>
      <c r="T123" s="350" cm="1">
        <f t="array" aca="1" ref="T123" ca="1">IF($N123="Y",VLOOKUP($O123,INDIRECT($O$2),T$5,0)*INDIRECT($N$1),VLOOKUP($O123,INDIRECT($O$2),T$5,0))</f>
        <v>41.319444562632874</v>
      </c>
      <c r="U123" s="350" cm="1">
        <f t="array" aca="1" ref="U123" ca="1">IF($N123="Y",VLOOKUP($O123,INDIRECT($O$2),U$5,0)*INDIRECT($N$1),VLOOKUP($O123,INDIRECT($O$2),U$5,0))</f>
        <v>42.559027899511861</v>
      </c>
      <c r="W123" s="367" t="str">
        <f>N123</f>
        <v>Y</v>
      </c>
      <c r="X123" s="366" t="str">
        <f>A123</f>
        <v>52932C</v>
      </c>
      <c r="Y123" s="218" t="str">
        <f>D123</f>
        <v>Technical Field Supervisor Parking and Traffic</v>
      </c>
      <c r="Z123" s="367" t="str">
        <f>G123</f>
        <v>N30</v>
      </c>
      <c r="AA123" s="368">
        <f t="shared" ca="1" si="76"/>
        <v>38.948</v>
      </c>
      <c r="AB123" s="368">
        <f t="shared" ca="1" si="76"/>
        <v>40.116</v>
      </c>
      <c r="AC123" s="368">
        <f t="shared" ca="1" si="76"/>
        <v>41.319000000000003</v>
      </c>
      <c r="AD123" s="368">
        <f t="shared" ca="1" si="76"/>
        <v>42.558999999999997</v>
      </c>
    </row>
    <row r="124" spans="1:30">
      <c r="A124" s="3" t="s">
        <v>266</v>
      </c>
      <c r="B124" s="47" t="s">
        <v>155</v>
      </c>
      <c r="C124" s="4">
        <v>428</v>
      </c>
      <c r="D124" s="43" t="s">
        <v>267</v>
      </c>
      <c r="E124" s="47">
        <v>9</v>
      </c>
      <c r="F124" s="47" t="s">
        <v>156</v>
      </c>
      <c r="G124" s="247" t="s">
        <v>193</v>
      </c>
      <c r="H124" s="76">
        <f t="shared" ca="1" si="75"/>
        <v>38.947539412416702</v>
      </c>
      <c r="I124" s="76">
        <f t="shared" ca="1" si="75"/>
        <v>40.115965594789195</v>
      </c>
      <c r="J124" s="76">
        <f t="shared" ca="1" si="75"/>
        <v>41.319444562632874</v>
      </c>
      <c r="K124" s="76">
        <f t="shared" ca="1" si="75"/>
        <v>42.559027899511861</v>
      </c>
      <c r="N124" s="343" t="s">
        <v>611</v>
      </c>
      <c r="O124" s="337" t="str">
        <f>A124</f>
        <v>52911C</v>
      </c>
      <c r="P124" s="339" t="str">
        <f>D124</f>
        <v>Supervisor Water Mech Mait and Mach</v>
      </c>
      <c r="Q124" s="344" t="str">
        <f>G124</f>
        <v>N30</v>
      </c>
      <c r="R124" s="350" cm="1">
        <f t="array" aca="1" ref="R124" ca="1">IF($N124="Y",VLOOKUP($O124,INDIRECT($O$2),R$5,0)*INDIRECT($N$1),VLOOKUP($O124,INDIRECT($O$2),R$5,0))</f>
        <v>38.947539412416702</v>
      </c>
      <c r="S124" s="350" cm="1">
        <f t="array" aca="1" ref="S124" ca="1">IF($N124="Y",VLOOKUP($O124,INDIRECT($O$2),S$5,0)*INDIRECT($N$1),VLOOKUP($O124,INDIRECT($O$2),S$5,0))</f>
        <v>40.115965594789195</v>
      </c>
      <c r="T124" s="350" cm="1">
        <f t="array" aca="1" ref="T124" ca="1">IF($N124="Y",VLOOKUP($O124,INDIRECT($O$2),T$5,0)*INDIRECT($N$1),VLOOKUP($O124,INDIRECT($O$2),T$5,0))</f>
        <v>41.319444562632874</v>
      </c>
      <c r="U124" s="350" cm="1">
        <f t="array" aca="1" ref="U124" ca="1">IF($N124="Y",VLOOKUP($O124,INDIRECT($O$2),U$5,0)*INDIRECT($N$1),VLOOKUP($O124,INDIRECT($O$2),U$5,0))</f>
        <v>42.559027899511861</v>
      </c>
      <c r="W124" s="367" t="str">
        <f>N124</f>
        <v>Y</v>
      </c>
      <c r="X124" s="366" t="str">
        <f>A124</f>
        <v>52911C</v>
      </c>
      <c r="Y124" s="218" t="str">
        <f>D124</f>
        <v>Supervisor Water Mech Mait and Mach</v>
      </c>
      <c r="Z124" s="367" t="str">
        <f>G124</f>
        <v>N30</v>
      </c>
      <c r="AA124" s="368">
        <f t="shared" ca="1" si="76"/>
        <v>38.948</v>
      </c>
      <c r="AB124" s="368">
        <f t="shared" ca="1" si="76"/>
        <v>40.116</v>
      </c>
      <c r="AC124" s="368">
        <f t="shared" ca="1" si="76"/>
        <v>41.319000000000003</v>
      </c>
      <c r="AD124" s="368">
        <f t="shared" ca="1" si="76"/>
        <v>42.558999999999997</v>
      </c>
    </row>
    <row r="125" spans="1:30">
      <c r="B125" s="5"/>
      <c r="C125" s="5"/>
      <c r="D125" s="43"/>
      <c r="E125" s="5"/>
      <c r="F125" s="5"/>
      <c r="G125" s="5"/>
      <c r="H125" s="46"/>
      <c r="I125" s="5"/>
      <c r="J125" s="5"/>
      <c r="K125" s="5"/>
    </row>
    <row r="126" spans="1:30" ht="26.25" thickBot="1">
      <c r="A126" s="280" t="s">
        <v>2</v>
      </c>
      <c r="B126" s="280" t="s">
        <v>3</v>
      </c>
      <c r="C126" s="280"/>
      <c r="D126" s="24" t="s">
        <v>631</v>
      </c>
      <c r="E126" s="280" t="s">
        <v>617</v>
      </c>
      <c r="F126" s="280" t="s">
        <v>6</v>
      </c>
      <c r="G126" s="280" t="s">
        <v>7</v>
      </c>
      <c r="H126" s="26" t="s">
        <v>8</v>
      </c>
      <c r="I126" s="284"/>
      <c r="J126" s="284"/>
      <c r="K126" s="284"/>
      <c r="N126" s="340" t="s">
        <v>610</v>
      </c>
      <c r="O126" s="340" t="s">
        <v>2</v>
      </c>
      <c r="P126" s="341" t="s">
        <v>612</v>
      </c>
      <c r="Q126" s="341" t="s">
        <v>606</v>
      </c>
      <c r="R126" s="342" t="s">
        <v>8</v>
      </c>
      <c r="S126" s="342" t="s">
        <v>9</v>
      </c>
      <c r="T126" s="342" t="s">
        <v>10</v>
      </c>
      <c r="U126" s="340" t="s">
        <v>11</v>
      </c>
      <c r="W126" s="358" t="str">
        <f>N126</f>
        <v>Update</v>
      </c>
      <c r="X126" s="359" t="str">
        <f>A126</f>
        <v>Job Code</v>
      </c>
      <c r="Y126" s="358" t="s">
        <v>612</v>
      </c>
      <c r="Z126" s="360" t="str">
        <f>G126</f>
        <v>Salary Grade</v>
      </c>
      <c r="AA126" s="361" t="str">
        <f>R126</f>
        <v>Step 1</v>
      </c>
      <c r="AB126" s="361" t="str">
        <f>S126</f>
        <v>Step 2</v>
      </c>
      <c r="AC126" s="361" t="str">
        <f>T126</f>
        <v>Step 3</v>
      </c>
      <c r="AD126" s="361" t="str">
        <f>U126</f>
        <v>Step 4</v>
      </c>
    </row>
    <row r="127" spans="1:30">
      <c r="A127" s="5" t="s">
        <v>197</v>
      </c>
      <c r="B127" s="47" t="s">
        <v>155</v>
      </c>
      <c r="C127" s="4">
        <v>475</v>
      </c>
      <c r="D127" s="35" t="s">
        <v>198</v>
      </c>
      <c r="E127" s="47">
        <v>10</v>
      </c>
      <c r="F127" s="47" t="s">
        <v>156</v>
      </c>
      <c r="G127" s="306" t="s">
        <v>196</v>
      </c>
      <c r="H127" s="333">
        <f>R127</f>
        <v>53.139000000000003</v>
      </c>
      <c r="I127" s="382" t="s">
        <v>685</v>
      </c>
      <c r="J127" s="48"/>
      <c r="K127" s="48"/>
      <c r="N127" s="343" t="s">
        <v>619</v>
      </c>
      <c r="O127" s="337" t="str">
        <f>A127</f>
        <v>05140C</v>
      </c>
      <c r="P127" s="339" t="str">
        <f>D127</f>
        <v xml:space="preserve">General Foreman Electrician* </v>
      </c>
      <c r="Q127" s="344" t="str">
        <f>G127</f>
        <v>N42</v>
      </c>
      <c r="R127" s="329">
        <v>53.139000000000003</v>
      </c>
      <c r="S127" s="329" t="s">
        <v>689</v>
      </c>
      <c r="T127" s="350"/>
      <c r="U127" s="350"/>
      <c r="W127" s="367" t="str">
        <f>N127</f>
        <v>N</v>
      </c>
      <c r="X127" s="366"/>
      <c r="Z127" s="367"/>
      <c r="AA127" s="368"/>
      <c r="AB127" s="368"/>
      <c r="AC127" s="368"/>
      <c r="AD127" s="368"/>
    </row>
    <row r="128" spans="1:30">
      <c r="A128" s="5" t="s">
        <v>199</v>
      </c>
      <c r="B128" s="47" t="s">
        <v>155</v>
      </c>
      <c r="C128" s="4">
        <v>473</v>
      </c>
      <c r="D128" s="35" t="s">
        <v>200</v>
      </c>
      <c r="E128" s="47">
        <v>10</v>
      </c>
      <c r="F128" s="47" t="s">
        <v>156</v>
      </c>
      <c r="G128" s="306" t="s">
        <v>196</v>
      </c>
      <c r="H128" s="333">
        <f>R128</f>
        <v>53.139000000000003</v>
      </c>
      <c r="I128" s="382" t="s">
        <v>685</v>
      </c>
      <c r="J128" s="48"/>
      <c r="K128" s="48"/>
      <c r="N128" s="343" t="s">
        <v>619</v>
      </c>
      <c r="O128" s="337" t="str">
        <f>A128</f>
        <v>10375C</v>
      </c>
      <c r="P128" s="339" t="str">
        <f>D128</f>
        <v>Supervisor Water Plant Electrical and Control Systems*</v>
      </c>
      <c r="Q128" s="344" t="str">
        <f>G128</f>
        <v>N42</v>
      </c>
      <c r="R128" s="329">
        <v>53.139000000000003</v>
      </c>
      <c r="S128" s="287" t="s">
        <v>689</v>
      </c>
      <c r="W128" s="367" t="str">
        <f>N128</f>
        <v>N</v>
      </c>
      <c r="X128" s="366"/>
      <c r="Z128" s="367"/>
      <c r="AA128" s="368"/>
      <c r="AB128" s="368"/>
      <c r="AC128" s="368"/>
      <c r="AD128" s="368"/>
    </row>
    <row r="129" spans="1:30">
      <c r="B129" s="3"/>
      <c r="C129" s="3"/>
    </row>
    <row r="130" spans="1:30">
      <c r="A130" s="3" t="s">
        <v>683</v>
      </c>
      <c r="E130" s="4"/>
      <c r="F130" s="4"/>
      <c r="G130" s="32"/>
      <c r="H130" s="32"/>
      <c r="I130" s="32"/>
      <c r="J130" s="32"/>
      <c r="K130" s="32"/>
    </row>
    <row r="131" spans="1:30">
      <c r="A131" s="188" t="s">
        <v>202</v>
      </c>
      <c r="H131" s="32"/>
      <c r="I131" s="32"/>
      <c r="J131" s="32"/>
      <c r="K131" s="32"/>
      <c r="W131" s="264"/>
      <c r="X131" s="363"/>
      <c r="Y131" s="264"/>
      <c r="Z131" s="364"/>
      <c r="AA131" s="365"/>
      <c r="AB131" s="365"/>
      <c r="AC131" s="365"/>
      <c r="AD131" s="365"/>
    </row>
    <row r="132" spans="1:30">
      <c r="A132" s="188" t="s">
        <v>674</v>
      </c>
      <c r="D132" s="35"/>
      <c r="E132" s="4"/>
      <c r="F132" s="4"/>
      <c r="G132" s="32"/>
      <c r="H132" s="15"/>
      <c r="I132" s="15"/>
      <c r="J132" s="15"/>
      <c r="K132" s="15"/>
      <c r="X132" s="366"/>
      <c r="Z132" s="367"/>
      <c r="AA132" s="368"/>
      <c r="AB132" s="368"/>
      <c r="AC132" s="368"/>
      <c r="AD132" s="368"/>
    </row>
    <row r="133" spans="1:30">
      <c r="A133" s="188"/>
      <c r="D133" s="35"/>
      <c r="E133" s="4"/>
      <c r="F133" s="4"/>
      <c r="G133" s="32"/>
      <c r="H133" s="15"/>
      <c r="I133" s="15"/>
      <c r="J133" s="15"/>
      <c r="K133" s="15"/>
    </row>
    <row r="134" spans="1:30">
      <c r="A134" s="188"/>
      <c r="D134" s="35"/>
      <c r="E134" s="4"/>
      <c r="F134" s="4"/>
      <c r="G134" s="32"/>
      <c r="H134" s="10"/>
      <c r="I134" s="10"/>
      <c r="J134" s="10"/>
      <c r="K134" s="10"/>
    </row>
    <row r="135" spans="1:30" ht="26.25" thickBot="1">
      <c r="A135" s="280" t="s">
        <v>2</v>
      </c>
      <c r="B135" s="280" t="s">
        <v>3</v>
      </c>
      <c r="C135" s="280"/>
      <c r="D135" s="24" t="s">
        <v>632</v>
      </c>
      <c r="E135" s="280" t="s">
        <v>617</v>
      </c>
      <c r="F135" s="280" t="s">
        <v>6</v>
      </c>
      <c r="G135" s="280" t="s">
        <v>7</v>
      </c>
      <c r="H135" s="26" t="s">
        <v>8</v>
      </c>
      <c r="I135" s="26" t="s">
        <v>9</v>
      </c>
      <c r="J135" s="26" t="s">
        <v>10</v>
      </c>
      <c r="K135" s="27" t="s">
        <v>11</v>
      </c>
      <c r="N135" s="340" t="s">
        <v>610</v>
      </c>
      <c r="O135" s="340" t="s">
        <v>2</v>
      </c>
      <c r="P135" s="341" t="s">
        <v>612</v>
      </c>
      <c r="Q135" s="341" t="s">
        <v>606</v>
      </c>
      <c r="R135" s="342" t="s">
        <v>8</v>
      </c>
      <c r="S135" s="342" t="s">
        <v>9</v>
      </c>
      <c r="T135" s="342" t="s">
        <v>10</v>
      </c>
      <c r="U135" s="340" t="s">
        <v>11</v>
      </c>
      <c r="W135" s="358" t="str">
        <f>N135</f>
        <v>Update</v>
      </c>
      <c r="X135" s="359" t="str">
        <f>A135</f>
        <v>Job Code</v>
      </c>
      <c r="Y135" s="358" t="s">
        <v>612</v>
      </c>
      <c r="Z135" s="360" t="str">
        <f>G135</f>
        <v>Salary Grade</v>
      </c>
      <c r="AA135" s="361" t="str">
        <f>R135</f>
        <v>Step 1</v>
      </c>
      <c r="AB135" s="361" t="str">
        <f>S135</f>
        <v>Step 2</v>
      </c>
      <c r="AC135" s="361" t="str">
        <f>T135</f>
        <v>Step 3</v>
      </c>
      <c r="AD135" s="361" t="str">
        <f>U135</f>
        <v>Step 4</v>
      </c>
    </row>
    <row r="136" spans="1:30">
      <c r="A136" s="3" t="s">
        <v>205</v>
      </c>
      <c r="B136" s="29" t="s">
        <v>155</v>
      </c>
      <c r="C136" s="4">
        <v>498</v>
      </c>
      <c r="D136" s="35" t="s">
        <v>206</v>
      </c>
      <c r="E136" s="47">
        <v>11</v>
      </c>
      <c r="F136" s="47" t="s">
        <v>156</v>
      </c>
      <c r="G136" s="306" t="s">
        <v>256</v>
      </c>
      <c r="H136" s="76">
        <f ca="1">R136</f>
        <v>45.461550848050251</v>
      </c>
      <c r="I136" s="76">
        <f ca="1">S136</f>
        <v>46.825397373491754</v>
      </c>
      <c r="J136" s="76">
        <f ca="1">T136</f>
        <v>48.230159294696513</v>
      </c>
      <c r="K136" s="76">
        <f ca="1">U136</f>
        <v>49.677064073537416</v>
      </c>
      <c r="N136" s="343" t="s">
        <v>611</v>
      </c>
      <c r="O136" s="337" t="str">
        <f>A136</f>
        <v>10035C</v>
      </c>
      <c r="P136" s="339" t="str">
        <f>D136</f>
        <v>Supervisor Forensic Science</v>
      </c>
      <c r="Q136" s="344" t="str">
        <f>G136</f>
        <v>CSU N50</v>
      </c>
      <c r="R136" s="350" cm="1">
        <f t="array" aca="1" ref="R136" ca="1">IF($N136="Y",VLOOKUP($O136,INDIRECT($O$2),R$5,0)*INDIRECT($N$1),VLOOKUP($O136,INDIRECT($O$2),R$5,0))</f>
        <v>45.461550848050251</v>
      </c>
      <c r="S136" s="350" cm="1">
        <f t="array" aca="1" ref="S136" ca="1">IF($N136="Y",VLOOKUP($O136,INDIRECT($O$2),S$5,0)*INDIRECT($N$1),VLOOKUP($O136,INDIRECT($O$2),S$5,0))</f>
        <v>46.825397373491754</v>
      </c>
      <c r="T136" s="350" cm="1">
        <f t="array" aca="1" ref="T136" ca="1">IF($N136="Y",VLOOKUP($O136,INDIRECT($O$2),T$5,0)*INDIRECT($N$1),VLOOKUP($O136,INDIRECT($O$2),T$5,0))</f>
        <v>48.230159294696513</v>
      </c>
      <c r="U136" s="350" cm="1">
        <f t="array" aca="1" ref="U136" ca="1">IF($N136="Y",VLOOKUP($O136,INDIRECT($O$2),U$5,0)*INDIRECT($N$1),VLOOKUP($O136,INDIRECT($O$2),U$5,0))</f>
        <v>49.677064073537416</v>
      </c>
      <c r="W136" s="367" t="str">
        <f>N136</f>
        <v>Y</v>
      </c>
      <c r="X136" s="366" t="str">
        <f>A136</f>
        <v>10035C</v>
      </c>
      <c r="Y136" s="218" t="str">
        <f>D136</f>
        <v>Supervisor Forensic Science</v>
      </c>
      <c r="Z136" s="367" t="str">
        <f>G136</f>
        <v>CSU N50</v>
      </c>
      <c r="AA136" s="368">
        <f ca="1">ROUND(R136,3)</f>
        <v>45.462000000000003</v>
      </c>
      <c r="AB136" s="368">
        <f ca="1">ROUND(S136,3)</f>
        <v>46.825000000000003</v>
      </c>
      <c r="AC136" s="368">
        <f ca="1">ROUND(T136,3)</f>
        <v>48.23</v>
      </c>
      <c r="AD136" s="368">
        <f ca="1">ROUND(U136,3)</f>
        <v>49.677</v>
      </c>
    </row>
    <row r="137" spans="1:30">
      <c r="B137" s="29"/>
      <c r="C137" s="29"/>
      <c r="D137" s="35"/>
      <c r="E137" s="29"/>
      <c r="F137" s="29"/>
      <c r="G137" s="17"/>
      <c r="H137" s="39"/>
      <c r="I137" s="39"/>
      <c r="J137" s="39"/>
      <c r="K137" s="39"/>
    </row>
    <row r="138" spans="1:30" ht="13.5" thickBot="1">
      <c r="A138" s="51"/>
      <c r="B138" s="27"/>
      <c r="C138" s="27"/>
      <c r="D138" s="53"/>
      <c r="E138" s="27"/>
      <c r="F138" s="27"/>
      <c r="G138" s="54"/>
      <c r="H138" s="55"/>
      <c r="I138" s="55"/>
      <c r="J138" s="55"/>
      <c r="K138" s="55"/>
      <c r="Z138" s="366"/>
      <c r="AA138" s="369"/>
      <c r="AB138" s="369"/>
    </row>
    <row r="139" spans="1:30">
      <c r="A139" s="5"/>
      <c r="B139" s="29"/>
      <c r="C139" s="29"/>
      <c r="D139" s="43"/>
      <c r="E139" s="29"/>
      <c r="F139" s="29"/>
      <c r="G139" s="17"/>
      <c r="H139" s="39"/>
      <c r="I139" s="39"/>
      <c r="J139" s="39"/>
      <c r="K139" s="39"/>
      <c r="Z139" s="366"/>
      <c r="AA139" s="369"/>
      <c r="AB139" s="369"/>
    </row>
    <row r="140" spans="1:30">
      <c r="A140" s="18" t="s">
        <v>566</v>
      </c>
      <c r="B140" s="3"/>
      <c r="C140" s="3"/>
      <c r="H140" s="9"/>
      <c r="J140" s="39"/>
      <c r="K140" s="39"/>
      <c r="Z140" s="366"/>
      <c r="AA140" s="369"/>
      <c r="AB140" s="369"/>
    </row>
    <row r="141" spans="1:30">
      <c r="A141" s="56" t="s">
        <v>209</v>
      </c>
      <c r="B141" s="9"/>
      <c r="C141" s="9"/>
      <c r="D141" s="14"/>
      <c r="E141" s="57"/>
      <c r="F141" s="57"/>
      <c r="G141" s="9"/>
      <c r="H141" s="9"/>
      <c r="J141" s="39"/>
      <c r="K141" s="39"/>
      <c r="Z141" s="366"/>
      <c r="AA141" s="369"/>
      <c r="AB141" s="369"/>
    </row>
    <row r="142" spans="1:30">
      <c r="A142" s="58"/>
      <c r="C142" s="60">
        <f ca="1">R142</f>
        <v>17.367803525133869</v>
      </c>
      <c r="D142" s="14" t="s">
        <v>633</v>
      </c>
      <c r="F142" s="57"/>
      <c r="G142" s="9"/>
      <c r="H142" s="9"/>
      <c r="K142" s="39"/>
      <c r="N142" s="343" t="s">
        <v>611</v>
      </c>
      <c r="O142" s="337" t="s">
        <v>613</v>
      </c>
      <c r="P142" s="339" t="str">
        <f>D142</f>
        <v>Biweekly longevity at the beginning of the 10th year of service</v>
      </c>
      <c r="Q142" s="344"/>
      <c r="R142" s="350" cm="1">
        <f t="array" aca="1" ref="R142" ca="1">IF($N142="Y",VLOOKUP($O142,INDIRECT($O$2),R$5,0)*INDIRECT($N$1),VLOOKUP($O142,INDIRECT($O$2),R$5,0))</f>
        <v>17.367803525133869</v>
      </c>
      <c r="S142" s="350"/>
      <c r="T142" s="350"/>
      <c r="U142" s="350"/>
      <c r="W142" s="218" t="str">
        <f t="shared" ref="W142:Y145" si="77">N142</f>
        <v>Y</v>
      </c>
      <c r="X142" s="366" t="str">
        <f t="shared" si="77"/>
        <v>10th</v>
      </c>
      <c r="Y142" s="218" t="str">
        <f t="shared" si="77"/>
        <v>Biweekly longevity at the beginning of the 10th year of service</v>
      </c>
      <c r="Z142" s="367"/>
      <c r="AA142" s="368">
        <f ca="1">ROUND(R142/80,3)</f>
        <v>0.217</v>
      </c>
    </row>
    <row r="143" spans="1:30">
      <c r="A143" s="58"/>
      <c r="C143" s="60">
        <f ca="1">R143</f>
        <v>33.576893263821219</v>
      </c>
      <c r="D143" s="14" t="s">
        <v>634</v>
      </c>
      <c r="F143" s="57"/>
      <c r="G143" s="9"/>
      <c r="H143" s="9"/>
      <c r="J143" s="39"/>
      <c r="K143" s="39"/>
      <c r="N143" s="337" t="s">
        <v>611</v>
      </c>
      <c r="O143" s="337" t="s">
        <v>614</v>
      </c>
      <c r="P143" s="339" t="str">
        <f>D143</f>
        <v>Biweekly longevity at the beginning of the 15th year of service</v>
      </c>
      <c r="R143" s="350" cm="1">
        <f t="array" aca="1" ref="R143" ca="1">IF($N143="Y",VLOOKUP($O143,INDIRECT($O$2),R$5,0)*INDIRECT($N$1),VLOOKUP($O143,INDIRECT($O$2),R$5,0))</f>
        <v>33.576893263821219</v>
      </c>
      <c r="S143" s="350"/>
      <c r="T143" s="350"/>
      <c r="U143" s="350"/>
      <c r="W143" s="218" t="str">
        <f t="shared" si="77"/>
        <v>Y</v>
      </c>
      <c r="X143" s="366" t="str">
        <f t="shared" si="77"/>
        <v>15th</v>
      </c>
      <c r="Y143" s="218" t="str">
        <f t="shared" si="77"/>
        <v>Biweekly longevity at the beginning of the 15th year of service</v>
      </c>
      <c r="Z143" s="367"/>
      <c r="AA143" s="368">
        <f ca="1">ROUND(R143/80,3)</f>
        <v>0.42</v>
      </c>
    </row>
    <row r="144" spans="1:30">
      <c r="A144" s="58"/>
      <c r="C144" s="60">
        <f ca="1">R144</f>
        <v>46.747562412440914</v>
      </c>
      <c r="D144" s="14" t="s">
        <v>635</v>
      </c>
      <c r="F144" s="57"/>
      <c r="G144" s="9"/>
      <c r="H144" s="5"/>
      <c r="I144" s="5"/>
      <c r="J144" s="39"/>
      <c r="K144" s="39"/>
      <c r="N144" s="337" t="s">
        <v>611</v>
      </c>
      <c r="O144" s="337" t="s">
        <v>615</v>
      </c>
      <c r="P144" s="339" t="str">
        <f>D144</f>
        <v>Biweekly longevity at the beginning of the 20th year of service</v>
      </c>
      <c r="R144" s="350" cm="1">
        <f t="array" aca="1" ref="R144" ca="1">IF($N144="Y",VLOOKUP($O144,INDIRECT($O$2),R$5,0)*INDIRECT($N$1),VLOOKUP($O144,INDIRECT($O$2),R$5,0))</f>
        <v>46.747562412440914</v>
      </c>
      <c r="S144" s="350"/>
      <c r="T144" s="350"/>
      <c r="U144" s="350"/>
      <c r="W144" s="218" t="str">
        <f t="shared" si="77"/>
        <v>Y</v>
      </c>
      <c r="X144" s="366" t="str">
        <f t="shared" si="77"/>
        <v>20th</v>
      </c>
      <c r="Y144" s="218" t="str">
        <f t="shared" si="77"/>
        <v>Biweekly longevity at the beginning of the 20th year of service</v>
      </c>
      <c r="Z144" s="367"/>
      <c r="AA144" s="368">
        <f ca="1">ROUND(R144/80,3)</f>
        <v>0.58399999999999996</v>
      </c>
    </row>
    <row r="145" spans="1:27">
      <c r="A145" s="58"/>
      <c r="C145" s="60">
        <f ca="1">R145</f>
        <v>65.446587377417274</v>
      </c>
      <c r="D145" s="14" t="s">
        <v>636</v>
      </c>
      <c r="F145" s="57"/>
      <c r="G145" s="9"/>
      <c r="H145" s="9"/>
      <c r="J145" s="39"/>
      <c r="K145" s="39"/>
      <c r="N145" s="337" t="s">
        <v>611</v>
      </c>
      <c r="O145" s="337" t="s">
        <v>616</v>
      </c>
      <c r="P145" s="339" t="str">
        <f>D145</f>
        <v>Biweekly longevity at the beginning of the 25th year of service</v>
      </c>
      <c r="R145" s="350" cm="1">
        <f t="array" aca="1" ref="R145" ca="1">IF($N145="Y",VLOOKUP($O145,INDIRECT($O$2),R$5,0)*INDIRECT($N$1),VLOOKUP($O145,INDIRECT($O$2),R$5,0))</f>
        <v>65.446587377417274</v>
      </c>
      <c r="S145" s="350"/>
      <c r="T145" s="350"/>
      <c r="U145" s="350"/>
      <c r="W145" s="218" t="str">
        <f t="shared" si="77"/>
        <v>Y</v>
      </c>
      <c r="X145" s="366" t="str">
        <f t="shared" si="77"/>
        <v>25th</v>
      </c>
      <c r="Y145" s="218" t="str">
        <f t="shared" si="77"/>
        <v>Biweekly longevity at the beginning of the 25th year of service</v>
      </c>
      <c r="Z145" s="367"/>
      <c r="AA145" s="368">
        <f ca="1">ROUND(R145/80,3)</f>
        <v>0.81799999999999995</v>
      </c>
    </row>
    <row r="146" spans="1:27">
      <c r="A146" s="5" t="s">
        <v>214</v>
      </c>
      <c r="C146" s="5"/>
      <c r="D146" s="5"/>
      <c r="E146" s="5"/>
      <c r="F146" s="5"/>
      <c r="G146" s="5"/>
      <c r="J146" s="39"/>
      <c r="K146" s="39"/>
    </row>
    <row r="147" spans="1:27">
      <c r="A147" s="58"/>
      <c r="B147" s="3"/>
      <c r="C147" s="3"/>
      <c r="E147" s="14"/>
      <c r="F147" s="57"/>
      <c r="G147" s="9"/>
      <c r="H147" s="5"/>
      <c r="I147" s="5"/>
      <c r="J147" s="39"/>
      <c r="K147" s="39"/>
      <c r="Z147" s="366"/>
      <c r="AA147" s="369"/>
    </row>
    <row r="148" spans="1:27" ht="13.5" thickBot="1">
      <c r="A148" s="61"/>
      <c r="B148" s="61"/>
      <c r="C148" s="61"/>
      <c r="D148" s="51"/>
      <c r="E148" s="51"/>
      <c r="F148" s="51"/>
      <c r="G148" s="51"/>
      <c r="H148" s="51"/>
      <c r="I148" s="51"/>
      <c r="J148" s="51"/>
      <c r="K148" s="51"/>
    </row>
    <row r="149" spans="1:27">
      <c r="A149" s="315"/>
      <c r="B149" s="315"/>
      <c r="C149" s="315"/>
      <c r="D149" s="5"/>
      <c r="E149" s="5"/>
      <c r="F149" s="5"/>
      <c r="G149" s="5"/>
      <c r="H149" s="5"/>
      <c r="I149" s="5"/>
      <c r="J149" s="5"/>
      <c r="K149" s="5"/>
    </row>
    <row r="150" spans="1:27">
      <c r="A150" s="18" t="s">
        <v>215</v>
      </c>
      <c r="B150" s="47"/>
      <c r="C150" s="47"/>
      <c r="E150" s="5"/>
      <c r="F150" s="5"/>
      <c r="G150" s="5"/>
      <c r="H150" s="46"/>
      <c r="I150" s="46"/>
      <c r="J150" s="46"/>
      <c r="K150" s="46"/>
    </row>
    <row r="151" spans="1:27">
      <c r="A151" s="56" t="s">
        <v>216</v>
      </c>
      <c r="B151" s="9"/>
      <c r="C151" s="9"/>
      <c r="D151" s="14"/>
      <c r="E151" s="57"/>
      <c r="F151" s="57"/>
      <c r="G151" s="9"/>
      <c r="H151" s="46"/>
      <c r="I151" s="46"/>
      <c r="J151" s="46"/>
      <c r="K151" s="46"/>
      <c r="N151" s="337" t="s">
        <v>611</v>
      </c>
      <c r="O151" s="348" t="s">
        <v>549</v>
      </c>
      <c r="P151" s="349" t="s">
        <v>562</v>
      </c>
      <c r="R151" s="350" cm="1">
        <f t="array" aca="1" ref="R151" ca="1">IF($N151="Y",VLOOKUP($O151,INDIRECT($O$2),R$5,0)*INDIRECT($N$1),VLOOKUP($O151,INDIRECT($O$2),R$5,0))</f>
        <v>0.63559299999999996</v>
      </c>
      <c r="W151" s="218" t="str">
        <f>N151</f>
        <v>Y</v>
      </c>
      <c r="X151" s="366" t="str">
        <f>O151</f>
        <v>CSULDS</v>
      </c>
      <c r="Y151" s="218" t="str">
        <f>P151</f>
        <v>TL-Lead Prem (Substitute)-CSU</v>
      </c>
      <c r="Z151" s="367"/>
      <c r="AA151" s="368">
        <f ca="1">ROUND(R151,3)</f>
        <v>0.63600000000000001</v>
      </c>
    </row>
    <row r="152" spans="1:27">
      <c r="A152" s="64" t="s">
        <v>217</v>
      </c>
      <c r="B152" s="46"/>
      <c r="C152" s="46"/>
      <c r="D152" s="66"/>
      <c r="E152" s="67"/>
      <c r="F152" s="67"/>
      <c r="G152" s="46"/>
      <c r="H152" s="46"/>
      <c r="I152" s="46"/>
      <c r="J152" s="46"/>
      <c r="K152" s="46"/>
      <c r="X152" s="366"/>
      <c r="Z152" s="367"/>
      <c r="AA152" s="368"/>
    </row>
    <row r="153" spans="1:27" ht="13.5" thickBot="1">
      <c r="A153" s="68" t="str">
        <f ca="1">"Maintenance Electrician duties, shall receive a premium of "&amp;TEXT(R151,"$0.000")&amp;" cents per hour."</f>
        <v>Maintenance Electrician duties, shall receive a premium of $0.636 cents per hour.</v>
      </c>
      <c r="B153" s="72"/>
      <c r="C153" s="72"/>
      <c r="D153" s="70"/>
      <c r="E153" s="71"/>
      <c r="F153" s="71"/>
      <c r="G153" s="72"/>
      <c r="H153" s="51"/>
      <c r="I153" s="51"/>
      <c r="J153" s="51"/>
      <c r="K153" s="51"/>
      <c r="X153" s="366"/>
      <c r="Z153" s="367"/>
      <c r="AA153" s="368"/>
    </row>
    <row r="154" spans="1:27">
      <c r="A154" s="64"/>
      <c r="B154" s="46"/>
      <c r="C154" s="46"/>
      <c r="D154" s="66"/>
      <c r="E154" s="67"/>
      <c r="F154" s="67"/>
      <c r="G154" s="46"/>
      <c r="H154" s="5"/>
      <c r="I154" s="5"/>
      <c r="J154" s="5"/>
      <c r="K154" s="5"/>
      <c r="X154" s="366"/>
      <c r="Z154" s="367"/>
      <c r="AA154" s="368"/>
    </row>
    <row r="155" spans="1:27">
      <c r="A155" s="73" t="s">
        <v>219</v>
      </c>
      <c r="B155" s="46"/>
      <c r="C155" s="46"/>
      <c r="E155" s="67"/>
      <c r="F155" s="67"/>
      <c r="G155" s="46"/>
      <c r="H155" s="9"/>
      <c r="I155" s="9"/>
      <c r="J155" s="9"/>
      <c r="K155" s="46"/>
    </row>
    <row r="156" spans="1:27">
      <c r="A156" s="75" t="s">
        <v>251</v>
      </c>
      <c r="B156" s="9"/>
      <c r="C156" s="9"/>
      <c r="D156" s="14"/>
      <c r="E156" s="57"/>
      <c r="F156" s="57"/>
      <c r="G156" s="9"/>
      <c r="H156" s="9"/>
      <c r="I156" s="9"/>
      <c r="J156" s="39"/>
      <c r="K156" s="9"/>
      <c r="N156" s="337" t="s">
        <v>611</v>
      </c>
      <c r="O156" s="348" t="s">
        <v>550</v>
      </c>
      <c r="P156" s="349" t="s">
        <v>558</v>
      </c>
      <c r="R156" s="350" cm="1">
        <f t="array" aca="1" ref="R156" ca="1">IF($N156="Y",VLOOKUP($O156,INDIRECT($O$2),R$5,0)*INDIRECT($N$1),VLOOKUP($O156,INDIRECT($O$2),R$5,0))</f>
        <v>1.4444030861890869</v>
      </c>
      <c r="W156" s="218" t="str">
        <f t="shared" ref="W156:Y158" si="78">N156</f>
        <v>Y</v>
      </c>
      <c r="X156" s="366" t="str">
        <f t="shared" si="78"/>
        <v>CSUAM1</v>
      </c>
      <c r="Y156" s="218" t="str">
        <f t="shared" si="78"/>
        <v>TL-Morning Shift Premium CSU</v>
      </c>
      <c r="Z156" s="367"/>
      <c r="AA156" s="368">
        <f ca="1">ROUND(R156,3)</f>
        <v>1.444</v>
      </c>
    </row>
    <row r="157" spans="1:27">
      <c r="A157" s="75" t="s">
        <v>254</v>
      </c>
      <c r="B157" s="9"/>
      <c r="C157" s="9"/>
      <c r="D157" s="14"/>
      <c r="E157" s="57"/>
      <c r="F157" s="57"/>
      <c r="G157" s="9"/>
      <c r="H157" s="9"/>
      <c r="I157" s="307">
        <f ca="1">R156</f>
        <v>1.4444030861890869</v>
      </c>
      <c r="J157" s="3" t="s">
        <v>220</v>
      </c>
      <c r="N157" s="337" t="s">
        <v>611</v>
      </c>
      <c r="O157" s="348" t="s">
        <v>551</v>
      </c>
      <c r="P157" s="349" t="s">
        <v>563</v>
      </c>
      <c r="R157" s="350" cm="1">
        <f t="array" aca="1" ref="R157" ca="1">IF($N157="Y",VLOOKUP($O157,INDIRECT($O$2),R$5,0)*INDIRECT($N$1),VLOOKUP($O157,INDIRECT($O$2),R$5,0))</f>
        <v>1.4444030861890869</v>
      </c>
      <c r="W157" s="218" t="str">
        <f t="shared" si="78"/>
        <v>Y</v>
      </c>
      <c r="X157" s="366" t="str">
        <f t="shared" si="78"/>
        <v>CSUNIT</v>
      </c>
      <c r="Y157" s="218" t="str">
        <f t="shared" si="78"/>
        <v>TL-Night Shift Premium-CSU</v>
      </c>
      <c r="Z157" s="367"/>
      <c r="AA157" s="368">
        <f ca="1">ROUND(R157,3)</f>
        <v>1.444</v>
      </c>
    </row>
    <row r="158" spans="1:27">
      <c r="A158" s="75"/>
      <c r="B158" s="9"/>
      <c r="C158" s="9"/>
      <c r="D158" s="14"/>
      <c r="E158" s="57"/>
      <c r="F158" s="57"/>
      <c r="G158" s="9"/>
      <c r="H158" s="9"/>
      <c r="N158" s="337" t="s">
        <v>611</v>
      </c>
      <c r="O158" s="348" t="s">
        <v>552</v>
      </c>
      <c r="P158" s="349" t="s">
        <v>564</v>
      </c>
      <c r="R158" s="350" cm="1">
        <f t="array" aca="1" ref="R158" ca="1">IF($N158="Y",VLOOKUP($O158,INDIRECT($O$2),R$5,0)*INDIRECT($N$1),VLOOKUP($O158,INDIRECT($O$2),R$5,0))</f>
        <v>1.4444363499999999</v>
      </c>
      <c r="W158" s="218" t="str">
        <f t="shared" si="78"/>
        <v>Y</v>
      </c>
      <c r="X158" s="366" t="str">
        <f t="shared" si="78"/>
        <v>CSUWKE</v>
      </c>
      <c r="Y158" s="218" t="str">
        <f t="shared" si="78"/>
        <v>CSU Weekend Shift</v>
      </c>
      <c r="Z158" s="367"/>
      <c r="AA158" s="368">
        <f ca="1">ROUND(R158,3)</f>
        <v>1.444</v>
      </c>
    </row>
    <row r="159" spans="1:27">
      <c r="A159" s="75" t="s">
        <v>239</v>
      </c>
      <c r="B159" s="9"/>
      <c r="C159" s="9"/>
      <c r="D159" s="14"/>
      <c r="E159" s="57"/>
      <c r="F159" s="57"/>
      <c r="G159" s="9"/>
      <c r="H159" s="9"/>
    </row>
    <row r="160" spans="1:27">
      <c r="A160" s="75" t="s">
        <v>221</v>
      </c>
      <c r="B160" s="9"/>
      <c r="C160" s="9"/>
      <c r="D160" s="14"/>
      <c r="E160" s="57"/>
      <c r="F160" s="57"/>
      <c r="G160" s="9"/>
      <c r="H160" s="9"/>
      <c r="I160" s="307">
        <f ca="1">I157*40</f>
        <v>57.776123447563478</v>
      </c>
      <c r="J160" s="3" t="s">
        <v>222</v>
      </c>
      <c r="Z160" s="366"/>
      <c r="AA160" s="369"/>
    </row>
    <row r="161" spans="1:30">
      <c r="A161" s="75"/>
      <c r="B161" s="9"/>
      <c r="C161" s="9"/>
      <c r="D161" s="14"/>
      <c r="E161" s="57"/>
      <c r="F161" s="57"/>
      <c r="G161" s="9"/>
      <c r="H161" s="9"/>
      <c r="W161" s="274"/>
      <c r="X161" s="274"/>
      <c r="Y161" s="274"/>
      <c r="Z161" s="274"/>
      <c r="AA161" s="274"/>
      <c r="AB161" s="274"/>
      <c r="AC161" s="274"/>
      <c r="AD161" s="274"/>
    </row>
    <row r="162" spans="1:30" s="5" customFormat="1">
      <c r="A162" s="56" t="s">
        <v>240</v>
      </c>
      <c r="B162" s="9"/>
      <c r="C162" s="9"/>
      <c r="D162" s="14"/>
      <c r="E162" s="57"/>
      <c r="F162" s="57"/>
      <c r="G162" s="9"/>
      <c r="H162" s="3"/>
      <c r="I162" s="3"/>
      <c r="L162"/>
      <c r="M162"/>
      <c r="N162" s="351"/>
      <c r="O162" s="351"/>
      <c r="P162" s="352"/>
      <c r="Q162" s="352"/>
      <c r="R162" s="352"/>
      <c r="S162" s="352"/>
      <c r="T162" s="352"/>
      <c r="U162" s="352"/>
      <c r="W162" s="274"/>
      <c r="X162" s="274"/>
      <c r="Y162" s="274"/>
      <c r="Z162" s="274"/>
      <c r="AA162" s="274"/>
      <c r="AB162" s="274"/>
      <c r="AC162" s="274"/>
      <c r="AD162" s="274"/>
    </row>
    <row r="163" spans="1:30">
      <c r="A163" s="75" t="s">
        <v>238</v>
      </c>
      <c r="B163" s="9"/>
      <c r="C163" s="9"/>
      <c r="D163" s="14"/>
      <c r="E163" s="57"/>
      <c r="F163" s="57"/>
      <c r="G163" s="9"/>
      <c r="H163" s="5"/>
      <c r="W163" s="274"/>
      <c r="X163" s="274"/>
      <c r="Y163" s="274"/>
      <c r="Z163" s="274"/>
      <c r="AA163" s="274"/>
      <c r="AB163" s="274"/>
      <c r="AC163" s="274"/>
      <c r="AD163" s="274"/>
    </row>
    <row r="164" spans="1:30" s="5" customFormat="1">
      <c r="A164" s="3" t="s">
        <v>236</v>
      </c>
      <c r="B164" s="4"/>
      <c r="C164" s="4"/>
      <c r="D164" s="3"/>
      <c r="E164" s="3"/>
      <c r="F164" s="3"/>
      <c r="G164" s="3"/>
      <c r="I164" s="307">
        <f ca="1">R164</f>
        <v>1.4444030861890869</v>
      </c>
      <c r="J164" s="3" t="s">
        <v>223</v>
      </c>
      <c r="L164"/>
      <c r="M164"/>
      <c r="N164" s="351" t="s">
        <v>611</v>
      </c>
      <c r="O164" s="348" t="s">
        <v>553</v>
      </c>
      <c r="P164" s="349" t="s">
        <v>565</v>
      </c>
      <c r="Q164" s="352"/>
      <c r="R164" s="350" cm="1">
        <f t="array" aca="1" ref="R164" ca="1">IF($N164="Y",VLOOKUP($O164,INDIRECT($O$2),R$5,0)*INDIRECT($N$1),VLOOKUP($O164,INDIRECT($O$2),R$5,0))</f>
        <v>1.4444030861890869</v>
      </c>
      <c r="S164" s="352"/>
      <c r="T164" s="352"/>
      <c r="U164" s="352"/>
      <c r="W164" s="218" t="str">
        <f>N164</f>
        <v>Y</v>
      </c>
      <c r="X164" s="366" t="str">
        <f>O164</f>
        <v>CSULAW</v>
      </c>
      <c r="Y164" s="218" t="str">
        <f>P164</f>
        <v>TL-Law Enforce PM Premium</v>
      </c>
      <c r="Z164" s="367"/>
      <c r="AA164" s="368">
        <f ca="1">ROUND(R164,3)</f>
        <v>1.444</v>
      </c>
      <c r="AB164" s="274"/>
      <c r="AC164" s="274"/>
      <c r="AD164" s="274"/>
    </row>
    <row r="165" spans="1:30" s="4" customFormat="1">
      <c r="A165" s="5"/>
      <c r="B165" s="47"/>
      <c r="C165" s="47"/>
      <c r="D165" s="5"/>
      <c r="E165" s="5"/>
      <c r="F165" s="5"/>
      <c r="G165" s="5"/>
      <c r="H165" s="110"/>
      <c r="I165" s="110"/>
      <c r="J165" s="110"/>
      <c r="K165" s="5"/>
      <c r="L165"/>
      <c r="M165"/>
      <c r="N165" s="337"/>
      <c r="O165" s="337"/>
      <c r="P165" s="337"/>
      <c r="Q165" s="337"/>
      <c r="R165" s="337"/>
      <c r="S165" s="337"/>
      <c r="T165" s="337"/>
      <c r="U165" s="337"/>
      <c r="W165" s="274"/>
      <c r="X165" s="274"/>
      <c r="Y165" s="274"/>
      <c r="Z165" s="274"/>
      <c r="AA165" s="274"/>
      <c r="AB165" s="274"/>
      <c r="AC165" s="274"/>
      <c r="AD165" s="274"/>
    </row>
    <row r="166" spans="1:30" s="4" customFormat="1">
      <c r="A166" s="56" t="s">
        <v>241</v>
      </c>
      <c r="B166" s="78"/>
      <c r="C166" s="78"/>
      <c r="D166" s="78"/>
      <c r="E166" s="78"/>
      <c r="F166" s="78"/>
      <c r="G166" s="78"/>
      <c r="H166" s="3"/>
      <c r="I166" s="3"/>
      <c r="J166" s="3"/>
      <c r="K166" s="78"/>
      <c r="L166"/>
      <c r="M166"/>
      <c r="N166" s="337"/>
      <c r="O166" s="337"/>
      <c r="P166" s="337"/>
      <c r="Q166" s="337"/>
      <c r="R166" s="337"/>
      <c r="S166" s="337"/>
      <c r="T166" s="337"/>
      <c r="U166" s="337"/>
      <c r="W166" s="274"/>
      <c r="X166" s="274"/>
      <c r="Y166" s="274"/>
      <c r="Z166" s="274"/>
      <c r="AA166" s="274"/>
      <c r="AB166" s="274"/>
      <c r="AC166" s="274"/>
      <c r="AD166" s="274"/>
    </row>
    <row r="167" spans="1:30" s="4" customFormat="1">
      <c r="A167" s="210" t="s">
        <v>242</v>
      </c>
      <c r="B167" s="78"/>
      <c r="C167" s="78"/>
      <c r="D167" s="78"/>
      <c r="E167" s="78"/>
      <c r="F167" s="78"/>
      <c r="G167" s="78"/>
      <c r="H167" s="3"/>
      <c r="I167" s="3"/>
      <c r="J167" s="3"/>
      <c r="K167" s="3"/>
      <c r="L167"/>
      <c r="M167"/>
      <c r="N167" s="337"/>
      <c r="O167" s="337"/>
      <c r="P167" s="337"/>
      <c r="Q167" s="337"/>
      <c r="R167" s="337"/>
      <c r="S167" s="337"/>
      <c r="T167" s="337"/>
      <c r="U167" s="337"/>
      <c r="W167" s="274"/>
      <c r="X167" s="274"/>
      <c r="Y167" s="274"/>
      <c r="Z167" s="274"/>
      <c r="AA167" s="274"/>
      <c r="AB167" s="274"/>
      <c r="AC167" s="274"/>
      <c r="AD167" s="274"/>
    </row>
    <row r="168" spans="1:30" s="4" customFormat="1">
      <c r="A168" s="211" t="s">
        <v>237</v>
      </c>
      <c r="B168" s="78"/>
      <c r="C168" s="78"/>
      <c r="D168" s="78"/>
      <c r="E168" s="78"/>
      <c r="F168" s="78"/>
      <c r="G168" s="78"/>
      <c r="H168" s="3"/>
      <c r="I168" s="3"/>
      <c r="J168" s="3"/>
      <c r="K168" s="3"/>
      <c r="L168"/>
      <c r="M168"/>
      <c r="N168" s="337"/>
      <c r="O168" s="337"/>
      <c r="P168" s="337"/>
      <c r="Q168" s="337"/>
      <c r="R168" s="337"/>
      <c r="S168" s="337"/>
      <c r="T168" s="337"/>
      <c r="U168" s="337"/>
      <c r="W168" s="274"/>
      <c r="X168" s="274"/>
      <c r="Y168" s="274"/>
      <c r="Z168" s="274"/>
      <c r="AA168" s="274"/>
      <c r="AB168" s="274"/>
      <c r="AC168" s="274"/>
      <c r="AD168" s="274"/>
    </row>
    <row r="169" spans="1:30" s="4" customFormat="1">
      <c r="A169" s="78"/>
      <c r="B169" s="78"/>
      <c r="C169" s="78"/>
      <c r="D169" s="78"/>
      <c r="E169" s="78"/>
      <c r="F169" s="78"/>
      <c r="G169" s="78"/>
      <c r="H169" s="3"/>
      <c r="I169" s="3"/>
      <c r="J169" s="3"/>
      <c r="K169" s="3"/>
      <c r="L169"/>
      <c r="M169"/>
      <c r="N169" s="337"/>
      <c r="O169" s="337"/>
      <c r="P169" s="337"/>
      <c r="Q169" s="337"/>
      <c r="R169" s="337"/>
      <c r="S169" s="337"/>
      <c r="T169" s="337"/>
      <c r="U169" s="337"/>
      <c r="W169" s="274"/>
      <c r="X169" s="274"/>
      <c r="Y169" s="274"/>
      <c r="Z169" s="274"/>
      <c r="AA169" s="274"/>
      <c r="AB169" s="274"/>
      <c r="AC169" s="274"/>
      <c r="AD169" s="274"/>
    </row>
    <row r="170" spans="1:30" s="4" customFormat="1">
      <c r="A170" s="56" t="s">
        <v>243</v>
      </c>
      <c r="B170" s="78"/>
      <c r="C170" s="78"/>
      <c r="D170" s="78"/>
      <c r="E170" s="78"/>
      <c r="F170" s="78"/>
      <c r="G170" s="78"/>
      <c r="H170" s="3"/>
      <c r="I170" s="3"/>
      <c r="J170" s="3"/>
      <c r="K170" s="3"/>
      <c r="L170"/>
      <c r="M170"/>
      <c r="N170" s="337"/>
      <c r="O170" s="337"/>
      <c r="P170" s="337"/>
      <c r="Q170" s="337"/>
      <c r="R170" s="337"/>
      <c r="S170" s="337"/>
      <c r="T170" s="337"/>
      <c r="U170" s="337"/>
      <c r="W170" s="218"/>
      <c r="X170" s="218"/>
      <c r="Y170" s="218"/>
      <c r="Z170" s="366"/>
      <c r="AA170" s="369"/>
      <c r="AB170" s="274"/>
      <c r="AC170" s="274"/>
      <c r="AD170" s="274"/>
    </row>
    <row r="171" spans="1:30" s="4" customFormat="1" ht="13.5" thickBot="1">
      <c r="A171" s="231" t="s">
        <v>244</v>
      </c>
      <c r="B171" s="232"/>
      <c r="C171" s="232"/>
      <c r="D171" s="232"/>
      <c r="E171" s="232"/>
      <c r="F171" s="232"/>
      <c r="G171" s="232"/>
      <c r="H171" s="24"/>
      <c r="I171" s="51"/>
      <c r="J171" s="51"/>
      <c r="K171" s="51"/>
      <c r="L171"/>
      <c r="M171"/>
      <c r="N171" s="337"/>
      <c r="O171" s="337"/>
      <c r="P171" s="337"/>
      <c r="Q171" s="337"/>
      <c r="R171" s="337"/>
      <c r="S171" s="337"/>
      <c r="T171" s="337"/>
      <c r="U171" s="337"/>
      <c r="W171" s="218"/>
      <c r="X171" s="218"/>
      <c r="Y171" s="218"/>
      <c r="Z171" s="218"/>
      <c r="AA171" s="218"/>
      <c r="AB171" s="218"/>
      <c r="AC171" s="218"/>
      <c r="AD171" s="218"/>
    </row>
    <row r="172" spans="1:30" s="4" customFormat="1">
      <c r="A172" s="78"/>
      <c r="B172" s="78"/>
      <c r="C172" s="78"/>
      <c r="D172" s="78"/>
      <c r="E172" s="78"/>
      <c r="F172" s="78"/>
      <c r="G172" s="78"/>
      <c r="H172" s="3"/>
      <c r="I172" s="3"/>
      <c r="J172" s="3"/>
      <c r="K172" s="3"/>
      <c r="L172"/>
      <c r="M172"/>
      <c r="N172" s="337"/>
      <c r="O172" s="337"/>
      <c r="P172" s="337"/>
      <c r="Q172" s="337"/>
      <c r="R172" s="337"/>
      <c r="S172" s="337"/>
      <c r="T172" s="337"/>
      <c r="U172" s="337"/>
      <c r="W172" s="218"/>
      <c r="X172" s="218"/>
      <c r="Y172" s="218"/>
      <c r="Z172" s="218"/>
      <c r="AA172" s="218"/>
      <c r="AB172" s="218"/>
      <c r="AC172" s="218"/>
      <c r="AD172" s="218"/>
    </row>
    <row r="173" spans="1:30" s="4" customFormat="1">
      <c r="A173" s="317" t="s">
        <v>637</v>
      </c>
      <c r="B173" s="110"/>
      <c r="C173" s="110"/>
      <c r="D173" s="110"/>
      <c r="E173" s="110"/>
      <c r="F173" s="110"/>
      <c r="G173" s="110"/>
      <c r="H173" s="318"/>
      <c r="I173" s="318"/>
      <c r="J173" s="318"/>
      <c r="K173" s="318"/>
      <c r="L173"/>
      <c r="M173"/>
      <c r="N173" s="337"/>
      <c r="O173" s="337"/>
      <c r="P173" s="337"/>
      <c r="Q173" s="337"/>
      <c r="R173" s="337"/>
      <c r="S173" s="337"/>
      <c r="T173" s="337"/>
      <c r="U173" s="337"/>
      <c r="W173" s="278"/>
      <c r="X173" s="278"/>
      <c r="Y173" s="278"/>
      <c r="Z173" s="278"/>
      <c r="AA173" s="278"/>
      <c r="AB173" s="278"/>
      <c r="AC173" s="278"/>
      <c r="AD173" s="278"/>
    </row>
    <row r="174" spans="1:30" s="4" customFormat="1" ht="13.5" thickBot="1">
      <c r="A174" s="319" t="str">
        <f ca="1">"Employees will be compensated at the rate of "&amp;TEXT(R174,"$.00")&amp;" per day for any workday when use of a non-English language is both assigned and used."</f>
        <v>Employees will be compensated at the rate of $9.50 per day for any workday when use of a non-English language is both assigned and used.</v>
      </c>
      <c r="B174" s="232"/>
      <c r="C174" s="232"/>
      <c r="D174" s="232"/>
      <c r="E174" s="232"/>
      <c r="F174" s="232"/>
      <c r="G174" s="232"/>
      <c r="H174" s="320"/>
      <c r="I174" s="320"/>
      <c r="J174" s="320"/>
      <c r="K174" s="320"/>
      <c r="L174"/>
      <c r="M174"/>
      <c r="N174" s="337" t="s">
        <v>619</v>
      </c>
      <c r="O174" s="337" t="s">
        <v>668</v>
      </c>
      <c r="P174" s="353" t="s">
        <v>638</v>
      </c>
      <c r="Q174" s="337"/>
      <c r="R174" s="350" cm="1">
        <f t="array" aca="1" ref="R174" ca="1">IF($N174="Y",VLOOKUP($O174,INDIRECT($O$2),R$5,0)*INDIRECT($N$1),VLOOKUP($O174,INDIRECT($O$2),R$5,0))</f>
        <v>9.5</v>
      </c>
      <c r="S174" s="337"/>
      <c r="T174" s="337"/>
      <c r="U174" s="337"/>
      <c r="W174" s="218" t="str">
        <f>N174</f>
        <v>N</v>
      </c>
      <c r="X174" s="366" t="str">
        <f>O174</f>
        <v>CSUBIL </v>
      </c>
      <c r="Y174" s="218" t="str">
        <f>P174</f>
        <v xml:space="preserve"> Language Premium</v>
      </c>
      <c r="Z174" s="367"/>
      <c r="AA174" s="368">
        <f ca="1">ROUND(R174,3)</f>
        <v>9.5</v>
      </c>
      <c r="AB174" s="278"/>
      <c r="AC174" s="278"/>
      <c r="AD174" s="278"/>
    </row>
    <row r="175" spans="1:30">
      <c r="A175" s="316"/>
      <c r="B175" s="78"/>
      <c r="C175" s="78"/>
      <c r="D175" s="78"/>
      <c r="E175" s="78"/>
      <c r="F175" s="78"/>
      <c r="P175" s="353"/>
      <c r="Q175" s="337"/>
      <c r="R175" s="354"/>
      <c r="Z175" s="366"/>
      <c r="AA175" s="369"/>
    </row>
    <row r="176" spans="1:30">
      <c r="A176" s="19" t="s">
        <v>639</v>
      </c>
      <c r="Z176" s="366"/>
      <c r="AA176" s="369"/>
    </row>
    <row r="177" spans="1:30" s="87" customFormat="1">
      <c r="A177" s="321" t="s">
        <v>640</v>
      </c>
      <c r="B177" s="321"/>
      <c r="C177" s="322"/>
      <c r="H177" s="244"/>
      <c r="I177" s="244"/>
      <c r="J177" s="244"/>
      <c r="K177" s="244"/>
      <c r="L177"/>
      <c r="M177"/>
      <c r="N177" s="355"/>
      <c r="O177" s="355"/>
      <c r="P177" s="356"/>
      <c r="Q177" s="356"/>
      <c r="R177" s="356"/>
      <c r="S177" s="356"/>
      <c r="T177" s="356"/>
      <c r="U177" s="356"/>
      <c r="W177" s="218"/>
      <c r="X177" s="218"/>
      <c r="Y177" s="218"/>
      <c r="Z177" s="218"/>
      <c r="AA177" s="218"/>
      <c r="AB177" s="218"/>
      <c r="AC177" s="218"/>
      <c r="AD177" s="218"/>
    </row>
    <row r="178" spans="1:30" s="87" customFormat="1">
      <c r="A178" s="321" t="s">
        <v>641</v>
      </c>
      <c r="B178" s="321"/>
      <c r="C178" s="322"/>
      <c r="H178" s="59"/>
      <c r="I178" s="59"/>
      <c r="J178" s="59"/>
      <c r="K178" s="59"/>
      <c r="L178"/>
      <c r="M178"/>
      <c r="N178" s="355"/>
      <c r="O178" s="355"/>
      <c r="P178" s="356"/>
      <c r="Q178" s="356"/>
      <c r="R178" s="356"/>
      <c r="S178" s="356"/>
      <c r="T178" s="356"/>
      <c r="U178" s="356"/>
      <c r="W178" s="218"/>
      <c r="X178" s="218"/>
      <c r="Y178" s="218"/>
      <c r="Z178" s="218"/>
      <c r="AA178" s="218"/>
      <c r="AB178" s="218"/>
      <c r="AC178" s="218"/>
      <c r="AD178" s="218"/>
    </row>
    <row r="179" spans="1:30">
      <c r="A179" s="323" t="s">
        <v>642</v>
      </c>
      <c r="B179" s="323"/>
      <c r="C179" s="322"/>
      <c r="N179" s="337" t="s">
        <v>619</v>
      </c>
      <c r="O179" s="348" t="s">
        <v>554</v>
      </c>
      <c r="P179" s="349" t="s">
        <v>555</v>
      </c>
      <c r="Q179" s="357"/>
      <c r="R179" s="329">
        <v>40</v>
      </c>
      <c r="W179" s="218" t="s">
        <v>611</v>
      </c>
      <c r="X179" s="366" t="str">
        <f>O179</f>
        <v>CSUCDY</v>
      </c>
      <c r="Y179" s="218" t="str">
        <f>P179</f>
        <v>TL-On call by day Weekday-CSU</v>
      </c>
      <c r="Z179" s="367"/>
      <c r="AA179" s="368">
        <f>ROUND(R179,3)</f>
        <v>40</v>
      </c>
    </row>
    <row r="180" spans="1:30">
      <c r="A180" s="324" t="s">
        <v>643</v>
      </c>
      <c r="B180" s="325" t="str">
        <f>"An employee will receive "&amp;TEXT(R179,"$#.00")&amp;" for each weekday the employee is on call.  The employee will receive "&amp;TEXT(R180,"$#.00")&amp;" for each weekend day (Saturday or"</f>
        <v>An employee will receive $40.00 for each weekday the employee is on call.  The employee will receive $50.00 for each weekend day (Saturday or</v>
      </c>
      <c r="C180" s="322"/>
      <c r="N180" s="337" t="s">
        <v>619</v>
      </c>
      <c r="O180" s="348" t="s">
        <v>556</v>
      </c>
      <c r="P180" s="349" t="s">
        <v>557</v>
      </c>
      <c r="R180" s="329">
        <v>50</v>
      </c>
      <c r="W180" s="218" t="s">
        <v>611</v>
      </c>
      <c r="X180" s="366" t="str">
        <f>O180</f>
        <v>CSUCWE</v>
      </c>
      <c r="Y180" s="218" t="str">
        <f>P180</f>
        <v>TL-On call by day Weekend-CSU</v>
      </c>
      <c r="Z180" s="367"/>
      <c r="AA180" s="368">
        <f>ROUND(R180,3)</f>
        <v>50</v>
      </c>
    </row>
    <row r="181" spans="1:30">
      <c r="A181" s="326"/>
      <c r="B181" s="321" t="s">
        <v>644</v>
      </c>
      <c r="C181" s="322"/>
      <c r="H181" s="244"/>
      <c r="I181" s="244"/>
      <c r="J181" s="244"/>
      <c r="K181" s="244"/>
    </row>
    <row r="182" spans="1:30" customFormat="1">
      <c r="A182" s="324" t="s">
        <v>645</v>
      </c>
      <c r="B182" s="325" t="s">
        <v>646</v>
      </c>
      <c r="C182" s="322"/>
      <c r="D182" s="3"/>
      <c r="E182" s="3"/>
      <c r="F182" s="3"/>
      <c r="G182" s="3"/>
      <c r="H182" s="59"/>
      <c r="I182" s="59"/>
      <c r="J182" s="59"/>
      <c r="K182" s="59"/>
      <c r="N182" s="337"/>
      <c r="O182" s="337"/>
      <c r="P182" s="339"/>
      <c r="Q182" s="339"/>
      <c r="R182" s="339"/>
      <c r="S182" s="339"/>
      <c r="T182" s="339"/>
      <c r="U182" s="339"/>
      <c r="W182" s="218"/>
      <c r="X182" s="218"/>
      <c r="Y182" s="218"/>
      <c r="Z182" s="218"/>
      <c r="AA182" s="218"/>
      <c r="AB182" s="218"/>
      <c r="AC182" s="218"/>
      <c r="AD182" s="218"/>
    </row>
    <row r="183" spans="1:30" customFormat="1">
      <c r="A183" s="326"/>
      <c r="B183" s="325" t="s">
        <v>647</v>
      </c>
      <c r="C183" s="322"/>
      <c r="D183" s="3"/>
      <c r="E183" s="3"/>
      <c r="F183" s="3"/>
      <c r="G183" s="3"/>
      <c r="H183" s="3"/>
      <c r="I183" s="3"/>
      <c r="J183" s="3"/>
      <c r="K183" s="3"/>
      <c r="N183" s="337"/>
      <c r="O183" s="337"/>
      <c r="P183" s="339"/>
      <c r="Q183" s="339"/>
      <c r="R183" s="339"/>
      <c r="S183" s="339"/>
      <c r="T183" s="339"/>
      <c r="U183" s="339"/>
      <c r="W183" s="218"/>
      <c r="X183" s="218"/>
      <c r="Y183" s="218"/>
      <c r="Z183" s="218"/>
      <c r="AA183" s="218"/>
      <c r="AB183" s="218"/>
      <c r="AC183" s="218"/>
      <c r="AD183" s="218"/>
    </row>
    <row r="184" spans="1:30" customFormat="1">
      <c r="A184" s="324" t="s">
        <v>648</v>
      </c>
      <c r="B184" s="327" t="s">
        <v>649</v>
      </c>
      <c r="C184" s="322"/>
      <c r="D184" s="3"/>
      <c r="E184" s="3"/>
      <c r="F184" s="3"/>
      <c r="G184" s="3"/>
      <c r="H184" s="3"/>
      <c r="I184" s="3"/>
      <c r="J184" s="3"/>
      <c r="K184" s="3"/>
      <c r="N184" s="337"/>
      <c r="O184" s="337"/>
      <c r="P184" s="339"/>
      <c r="Q184" s="339"/>
      <c r="R184" s="339"/>
      <c r="S184" s="339"/>
      <c r="T184" s="339"/>
      <c r="U184" s="339"/>
      <c r="W184" s="218"/>
      <c r="X184" s="218"/>
      <c r="Y184" s="218"/>
      <c r="Z184" s="218"/>
      <c r="AA184" s="218"/>
      <c r="AB184" s="218"/>
      <c r="AC184" s="218"/>
      <c r="AD184" s="218"/>
    </row>
    <row r="185" spans="1:30" customFormat="1">
      <c r="A185" s="326"/>
      <c r="B185" s="327" t="s">
        <v>650</v>
      </c>
      <c r="C185" s="322"/>
      <c r="D185" s="3"/>
      <c r="E185" s="3"/>
      <c r="F185" s="3"/>
      <c r="G185" s="3"/>
      <c r="H185" s="3"/>
      <c r="I185" s="3"/>
      <c r="J185" s="3"/>
      <c r="K185" s="3"/>
      <c r="N185" s="337"/>
      <c r="O185" s="337"/>
      <c r="P185" s="339"/>
      <c r="Q185" s="339"/>
      <c r="R185" s="339"/>
      <c r="S185" s="339"/>
      <c r="T185" s="339"/>
      <c r="U185" s="339"/>
      <c r="W185" s="218"/>
      <c r="X185" s="218"/>
      <c r="Y185" s="218"/>
      <c r="Z185" s="218"/>
      <c r="AA185" s="218"/>
      <c r="AB185" s="218"/>
      <c r="AC185" s="218"/>
      <c r="AD185" s="218"/>
    </row>
    <row r="186" spans="1:30">
      <c r="A186" s="3" t="s">
        <v>669</v>
      </c>
    </row>
    <row r="187" spans="1:30">
      <c r="A187" s="3" t="s">
        <v>670</v>
      </c>
    </row>
    <row r="188" spans="1:30">
      <c r="A188" s="3" t="s">
        <v>671</v>
      </c>
    </row>
  </sheetData>
  <phoneticPr fontId="42" type="noConversion"/>
  <pageMargins left="0.7" right="0.7" top="0.75" bottom="0.75" header="0.3" footer="0.3"/>
  <pageSetup paperSize="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84FA4-362D-4445-8ADF-16AAB1D3A1E4}">
  <sheetPr>
    <pageSetUpPr fitToPage="1"/>
  </sheetPr>
  <dimension ref="A1:AF193"/>
  <sheetViews>
    <sheetView showGridLines="0" workbookViewId="0">
      <selection activeCell="R139" sqref="R139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0" width="10.85546875" style="3" customWidth="1"/>
    <col min="11" max="11" width="9.85546875" style="3" customWidth="1"/>
    <col min="12" max="12" width="1.85546875" customWidth="1"/>
    <col min="13" max="13" width="9.140625" customWidth="1"/>
    <col min="14" max="14" width="15.42578125" style="337" hidden="1" customWidth="1"/>
    <col min="15" max="15" width="11.42578125" style="337" hidden="1" customWidth="1"/>
    <col min="16" max="16" width="57.42578125" style="339" hidden="1" customWidth="1"/>
    <col min="17" max="18" width="8.42578125" style="339" hidden="1" customWidth="1"/>
    <col min="19" max="19" width="9.85546875" style="339" hidden="1" customWidth="1"/>
    <col min="20" max="21" width="8.42578125" style="339" hidden="1" customWidth="1"/>
    <col min="22" max="22" width="9.140625" style="3" hidden="1" customWidth="1"/>
    <col min="23" max="23" width="6.5703125" style="213" hidden="1" customWidth="1"/>
    <col min="24" max="24" width="8" style="213" hidden="1" customWidth="1"/>
    <col min="25" max="25" width="57.42578125" style="213" hidden="1" customWidth="1"/>
    <col min="26" max="26" width="10.5703125" style="213" hidden="1" customWidth="1"/>
    <col min="27" max="30" width="7.42578125" style="213" hidden="1" customWidth="1"/>
    <col min="31" max="31" width="9.140625" style="3"/>
    <col min="32" max="32" width="10.85546875" style="3" bestFit="1" customWidth="1"/>
    <col min="33" max="16384" width="9.140625" style="3"/>
  </cols>
  <sheetData>
    <row r="1" spans="1:30" ht="15.75">
      <c r="A1" s="79" t="s">
        <v>740</v>
      </c>
    </row>
    <row r="2" spans="1:30">
      <c r="A2" s="56" t="s">
        <v>0</v>
      </c>
      <c r="N2" s="337" t="s">
        <v>657</v>
      </c>
      <c r="O2" s="370">
        <v>1.0249999999999999</v>
      </c>
    </row>
    <row r="3" spans="1:30">
      <c r="A3" s="7" t="s">
        <v>656</v>
      </c>
      <c r="B3" s="9"/>
      <c r="C3" s="9"/>
      <c r="D3" s="9"/>
      <c r="N3" s="337" t="s">
        <v>622</v>
      </c>
      <c r="O3" s="337" t="s">
        <v>658</v>
      </c>
    </row>
    <row r="4" spans="1:30">
      <c r="A4" s="7" t="s">
        <v>1</v>
      </c>
      <c r="B4" s="9"/>
      <c r="C4" s="9"/>
      <c r="D4" s="9"/>
    </row>
    <row r="5" spans="1:30">
      <c r="A5" s="3" t="s">
        <v>690</v>
      </c>
      <c r="R5" s="337">
        <v>4</v>
      </c>
      <c r="S5" s="337">
        <v>5</v>
      </c>
      <c r="T5" s="337">
        <v>6</v>
      </c>
      <c r="U5" s="337">
        <v>7</v>
      </c>
      <c r="W5" s="218" t="s">
        <v>675</v>
      </c>
      <c r="X5" s="218"/>
      <c r="Y5" s="218"/>
      <c r="Z5" s="218"/>
      <c r="AA5" s="218"/>
      <c r="AB5" s="218"/>
      <c r="AC5" s="218"/>
      <c r="AD5" s="218"/>
    </row>
    <row r="6" spans="1:30">
      <c r="R6" s="337">
        <v>4</v>
      </c>
      <c r="S6" s="337">
        <v>5</v>
      </c>
      <c r="T6" s="337">
        <v>6</v>
      </c>
      <c r="U6" s="337">
        <v>7</v>
      </c>
      <c r="W6" s="218" t="s">
        <v>675</v>
      </c>
      <c r="X6" s="218"/>
      <c r="Y6" s="218"/>
      <c r="Z6" s="218"/>
      <c r="AA6" s="218"/>
      <c r="AB6" s="218"/>
      <c r="AC6" s="218"/>
      <c r="AD6" s="218"/>
    </row>
    <row r="7" spans="1:30" s="19" customFormat="1" ht="26.25" thickBot="1">
      <c r="A7" s="280" t="s">
        <v>2</v>
      </c>
      <c r="B7" s="280" t="s">
        <v>3</v>
      </c>
      <c r="C7" s="280" t="s">
        <v>519</v>
      </c>
      <c r="D7" s="24" t="s">
        <v>624</v>
      </c>
      <c r="E7" s="280" t="s">
        <v>617</v>
      </c>
      <c r="F7" s="280" t="s">
        <v>6</v>
      </c>
      <c r="G7" s="280" t="s">
        <v>7</v>
      </c>
      <c r="H7" s="26" t="s">
        <v>8</v>
      </c>
      <c r="I7" s="26" t="s">
        <v>9</v>
      </c>
      <c r="J7" s="26" t="s">
        <v>10</v>
      </c>
      <c r="K7" s="27" t="s">
        <v>11</v>
      </c>
      <c r="L7"/>
      <c r="M7"/>
      <c r="N7" s="340" t="s">
        <v>610</v>
      </c>
      <c r="O7" s="340" t="s">
        <v>2</v>
      </c>
      <c r="P7" s="341" t="s">
        <v>612</v>
      </c>
      <c r="Q7" s="341" t="s">
        <v>606</v>
      </c>
      <c r="R7" s="342" t="s">
        <v>8</v>
      </c>
      <c r="S7" s="342" t="s">
        <v>9</v>
      </c>
      <c r="T7" s="342" t="s">
        <v>10</v>
      </c>
      <c r="U7" s="340" t="s">
        <v>11</v>
      </c>
      <c r="W7" s="358" t="str">
        <f>N7</f>
        <v>Update</v>
      </c>
      <c r="X7" s="359" t="str">
        <f>A7</f>
        <v>Job Code</v>
      </c>
      <c r="Y7" s="358" t="s">
        <v>612</v>
      </c>
      <c r="Z7" s="360" t="str">
        <f t="shared" ref="Z7:Z19" si="0">G7</f>
        <v>Salary Grade</v>
      </c>
      <c r="AA7" s="361" t="str">
        <f>R7</f>
        <v>Step 1</v>
      </c>
      <c r="AB7" s="361" t="str">
        <f>S7</f>
        <v>Step 2</v>
      </c>
      <c r="AC7" s="361" t="str">
        <f>T7</f>
        <v>Step 3</v>
      </c>
      <c r="AD7" s="361" t="str">
        <f>U7</f>
        <v>Step 4</v>
      </c>
    </row>
    <row r="8" spans="1:30">
      <c r="A8" s="34" t="s">
        <v>444</v>
      </c>
      <c r="B8" s="47" t="s">
        <v>12</v>
      </c>
      <c r="C8" s="4">
        <v>408</v>
      </c>
      <c r="D8" s="34" t="s">
        <v>529</v>
      </c>
      <c r="E8" s="47">
        <v>9</v>
      </c>
      <c r="F8" s="47" t="s">
        <v>13</v>
      </c>
      <c r="G8" s="306" t="s">
        <v>14</v>
      </c>
      <c r="H8" s="178">
        <f t="shared" ref="H8:K10" ca="1" si="1">R8</f>
        <v>83870.812940798947</v>
      </c>
      <c r="I8" s="178">
        <f t="shared" ca="1" si="1"/>
        <v>86386.937329022898</v>
      </c>
      <c r="J8" s="178">
        <f t="shared" ca="1" si="1"/>
        <v>88978.545448893594</v>
      </c>
      <c r="K8" s="178">
        <f t="shared" ca="1" si="1"/>
        <v>91647.901812360404</v>
      </c>
      <c r="N8" s="343" t="s">
        <v>611</v>
      </c>
      <c r="O8" s="337" t="str">
        <f>A8</f>
        <v>00950C</v>
      </c>
      <c r="P8" s="339" t="str">
        <f>D8</f>
        <v>Assistant Supervising Parking Traffic Control Supervisor</v>
      </c>
      <c r="Q8" s="344" t="str">
        <f>G8</f>
        <v>E30</v>
      </c>
      <c r="R8" s="345" cm="1">
        <f t="array" aca="1" ref="R8" ca="1">IF($N8="Y",VLOOKUP($O8,INDIRECT($O$3),R$6,0)*INDIRECT($N$2),VLOOKUP($O8,INDIRECT($O$3),R$6,0))</f>
        <v>83870.812940798947</v>
      </c>
      <c r="S8" s="345" cm="1">
        <f t="array" aca="1" ref="S8" ca="1">IF($N8="Y",VLOOKUP($O8,INDIRECT($O$3),S$6,0)*INDIRECT($N$2),VLOOKUP($O8,INDIRECT($O$3),S$6,0))</f>
        <v>86386.937329022898</v>
      </c>
      <c r="T8" s="345" cm="1">
        <f t="array" aca="1" ref="T8" ca="1">IF($N8="Y",VLOOKUP($O8,INDIRECT($O$3),T$6,0)*INDIRECT($N$2),VLOOKUP($O8,INDIRECT($O$3),T$6,0))</f>
        <v>88978.545448893594</v>
      </c>
      <c r="U8" s="345" cm="1">
        <f t="array" aca="1" ref="U8" ca="1">IF($N8="Y",VLOOKUP($O8,INDIRECT($O$3),U$6,0)*INDIRECT($N$2),VLOOKUP($O8,INDIRECT($O$3),U$6,0))</f>
        <v>91647.901812360404</v>
      </c>
      <c r="W8" s="218" t="str">
        <f>N8</f>
        <v>Y</v>
      </c>
      <c r="X8" s="366" t="str">
        <f>A8</f>
        <v>00950C</v>
      </c>
      <c r="Y8" s="218" t="str">
        <f>D8</f>
        <v>Assistant Supervising Parking Traffic Control Supervisor</v>
      </c>
      <c r="Z8" s="367" t="str">
        <f t="shared" si="0"/>
        <v>E30</v>
      </c>
      <c r="AA8" s="368">
        <f t="shared" ref="AA8:AD10" ca="1" si="2">ROUNDUP(R8/2080,3)</f>
        <v>40.323</v>
      </c>
      <c r="AB8" s="368">
        <f t="shared" ca="1" si="2"/>
        <v>41.532999999999994</v>
      </c>
      <c r="AC8" s="368">
        <f t="shared" ca="1" si="2"/>
        <v>42.778999999999996</v>
      </c>
      <c r="AD8" s="368">
        <f t="shared" ca="1" si="2"/>
        <v>44.061999999999998</v>
      </c>
    </row>
    <row r="9" spans="1:30">
      <c r="A9" s="34" t="s">
        <v>16</v>
      </c>
      <c r="B9" s="47" t="s">
        <v>12</v>
      </c>
      <c r="C9" s="4">
        <v>428</v>
      </c>
      <c r="D9" s="34" t="s">
        <v>17</v>
      </c>
      <c r="E9" s="47">
        <v>9</v>
      </c>
      <c r="F9" s="47" t="s">
        <v>13</v>
      </c>
      <c r="G9" s="306" t="s">
        <v>14</v>
      </c>
      <c r="H9" s="178">
        <f t="shared" ca="1" si="1"/>
        <v>83870.812940798962</v>
      </c>
      <c r="I9" s="178">
        <f t="shared" ca="1" si="1"/>
        <v>86386.937329022898</v>
      </c>
      <c r="J9" s="178">
        <f t="shared" ca="1" si="1"/>
        <v>88978.545448893594</v>
      </c>
      <c r="K9" s="178">
        <f t="shared" ca="1" si="1"/>
        <v>91647.901812360404</v>
      </c>
      <c r="N9" s="337" t="s">
        <v>611</v>
      </c>
      <c r="O9" s="337" t="str">
        <f>A9</f>
        <v>00440C</v>
      </c>
      <c r="P9" s="339" t="str">
        <f>D9</f>
        <v>Administrative Supervisor Animal Care and Control</v>
      </c>
      <c r="Q9" s="344" t="str">
        <f>G9</f>
        <v>E30</v>
      </c>
      <c r="R9" s="345" cm="1">
        <f t="array" aca="1" ref="R9" ca="1">IF($N9="Y",VLOOKUP($O9,INDIRECT($O$3),R$6,0)*INDIRECT($N$2),VLOOKUP($O9,INDIRECT($O$3),R$6,0))</f>
        <v>83870.812940798962</v>
      </c>
      <c r="S9" s="345" cm="1">
        <f t="array" aca="1" ref="S9" ca="1">IF($N9="Y",VLOOKUP($O9,INDIRECT($O$3),S$6,0)*INDIRECT($N$2),VLOOKUP($O9,INDIRECT($O$3),S$6,0))</f>
        <v>86386.937329022898</v>
      </c>
      <c r="T9" s="345" cm="1">
        <f t="array" aca="1" ref="T9" ca="1">IF($N9="Y",VLOOKUP($O9,INDIRECT($O$3),T$6,0)*INDIRECT($N$2),VLOOKUP($O9,INDIRECT($O$3),T$6,0))</f>
        <v>88978.545448893594</v>
      </c>
      <c r="U9" s="345" cm="1">
        <f t="array" aca="1" ref="U9" ca="1">IF($N9="Y",VLOOKUP($O9,INDIRECT($O$3),U$6,0)*INDIRECT($N$2),VLOOKUP($O9,INDIRECT($O$3),U$6,0))</f>
        <v>91647.901812360404</v>
      </c>
      <c r="W9" s="218" t="str">
        <f>N9</f>
        <v>Y</v>
      </c>
      <c r="X9" s="366" t="str">
        <f>A9</f>
        <v>00440C</v>
      </c>
      <c r="Y9" s="218" t="str">
        <f>D9</f>
        <v>Administrative Supervisor Animal Care and Control</v>
      </c>
      <c r="Z9" s="367" t="str">
        <f t="shared" si="0"/>
        <v>E30</v>
      </c>
      <c r="AA9" s="368">
        <f t="shared" ca="1" si="2"/>
        <v>40.323</v>
      </c>
      <c r="AB9" s="368">
        <f t="shared" ca="1" si="2"/>
        <v>41.532999999999994</v>
      </c>
      <c r="AC9" s="368">
        <f t="shared" ca="1" si="2"/>
        <v>42.778999999999996</v>
      </c>
      <c r="AD9" s="368">
        <f t="shared" ca="1" si="2"/>
        <v>44.061999999999998</v>
      </c>
    </row>
    <row r="10" spans="1:30">
      <c r="A10" s="34" t="s">
        <v>18</v>
      </c>
      <c r="B10" s="47" t="s">
        <v>12</v>
      </c>
      <c r="C10" s="4">
        <v>410</v>
      </c>
      <c r="D10" s="34" t="s">
        <v>19</v>
      </c>
      <c r="E10" s="47">
        <v>9</v>
      </c>
      <c r="F10" s="47" t="s">
        <v>13</v>
      </c>
      <c r="G10" s="306" t="s">
        <v>14</v>
      </c>
      <c r="H10" s="178">
        <f t="shared" ca="1" si="1"/>
        <v>83870.812940798962</v>
      </c>
      <c r="I10" s="178">
        <f t="shared" ca="1" si="1"/>
        <v>86386.937329022898</v>
      </c>
      <c r="J10" s="178">
        <f t="shared" ca="1" si="1"/>
        <v>88978.545448893594</v>
      </c>
      <c r="K10" s="178">
        <f t="shared" ca="1" si="1"/>
        <v>91647.901812360404</v>
      </c>
      <c r="N10" s="337" t="s">
        <v>611</v>
      </c>
      <c r="O10" s="337" t="str">
        <f t="shared" ref="O10:O19" si="3">A10</f>
        <v>01720C</v>
      </c>
      <c r="P10" s="339" t="str">
        <f t="shared" ref="P10:P19" si="4">D10</f>
        <v xml:space="preserve">Chief Inspector Utilities Connections  </v>
      </c>
      <c r="Q10" s="344" t="str">
        <f t="shared" ref="Q10:Q19" si="5">G10</f>
        <v>E30</v>
      </c>
      <c r="R10" s="345" cm="1">
        <f t="array" aca="1" ref="R10" ca="1">IF($N10="Y",VLOOKUP($O10,INDIRECT($O$3),R$6,0)*INDIRECT($N$2),VLOOKUP($O10,INDIRECT($O$3),R$6,0))</f>
        <v>83870.812940798962</v>
      </c>
      <c r="S10" s="345" cm="1">
        <f t="array" aca="1" ref="S10" ca="1">IF($N10="Y",VLOOKUP($O10,INDIRECT($O$3),S$6,0)*INDIRECT($N$2),VLOOKUP($O10,INDIRECT($O$3),S$6,0))</f>
        <v>86386.937329022898</v>
      </c>
      <c r="T10" s="345" cm="1">
        <f t="array" aca="1" ref="T10" ca="1">IF($N10="Y",VLOOKUP($O10,INDIRECT($O$3),T$6,0)*INDIRECT($N$2),VLOOKUP($O10,INDIRECT($O$3),T$6,0))</f>
        <v>88978.545448893594</v>
      </c>
      <c r="U10" s="345" cm="1">
        <f t="array" aca="1" ref="U10" ca="1">IF($N10="Y",VLOOKUP($O10,INDIRECT($O$3),U$6,0)*INDIRECT($N$2),VLOOKUP($O10,INDIRECT($O$3),U$6,0))</f>
        <v>91647.901812360404</v>
      </c>
      <c r="W10" s="218" t="str">
        <f t="shared" ref="W10:W19" si="6">N10</f>
        <v>Y</v>
      </c>
      <c r="X10" s="366" t="str">
        <f t="shared" ref="X10:X19" si="7">A10</f>
        <v>01720C</v>
      </c>
      <c r="Y10" s="218" t="str">
        <f t="shared" ref="Y10:Y19" si="8">D10</f>
        <v xml:space="preserve">Chief Inspector Utilities Connections  </v>
      </c>
      <c r="Z10" s="367" t="str">
        <f t="shared" si="0"/>
        <v>E30</v>
      </c>
      <c r="AA10" s="368">
        <f t="shared" ca="1" si="2"/>
        <v>40.323</v>
      </c>
      <c r="AB10" s="368">
        <f t="shared" ca="1" si="2"/>
        <v>41.532999999999994</v>
      </c>
      <c r="AC10" s="368">
        <f t="shared" ca="1" si="2"/>
        <v>42.778999999999996</v>
      </c>
      <c r="AD10" s="368">
        <f t="shared" ca="1" si="2"/>
        <v>44.061999999999998</v>
      </c>
    </row>
    <row r="11" spans="1:30">
      <c r="A11" s="34" t="s">
        <v>25</v>
      </c>
      <c r="B11" s="47" t="s">
        <v>12</v>
      </c>
      <c r="C11" s="4">
        <v>408</v>
      </c>
      <c r="D11" s="34" t="s">
        <v>26</v>
      </c>
      <c r="E11" s="47">
        <v>9</v>
      </c>
      <c r="F11" s="47" t="s">
        <v>13</v>
      </c>
      <c r="G11" s="306" t="s">
        <v>14</v>
      </c>
      <c r="H11" s="178">
        <f t="shared" ref="H11:H19" ca="1" si="9">R11</f>
        <v>83870.812940798962</v>
      </c>
      <c r="I11" s="178">
        <f t="shared" ref="I11:I19" ca="1" si="10">S11</f>
        <v>86386.937329022898</v>
      </c>
      <c r="J11" s="178">
        <f t="shared" ref="J11:J19" ca="1" si="11">T11</f>
        <v>88978.545448893594</v>
      </c>
      <c r="K11" s="178">
        <f t="shared" ref="K11:K19" ca="1" si="12">U11</f>
        <v>91647.901812360404</v>
      </c>
      <c r="N11" s="337" t="s">
        <v>611</v>
      </c>
      <c r="O11" s="337" t="str">
        <f t="shared" si="3"/>
        <v>02623C</v>
      </c>
      <c r="P11" s="339" t="str">
        <f t="shared" si="4"/>
        <v>Public Works Equipment Training Supervisor</v>
      </c>
      <c r="Q11" s="344" t="str">
        <f t="shared" si="5"/>
        <v>E30</v>
      </c>
      <c r="R11" s="345" cm="1">
        <f t="array" aca="1" ref="R11" ca="1">IF($N11="Y",VLOOKUP($O11,INDIRECT($O$3),R$6,0)*INDIRECT($N$2),VLOOKUP($O11,INDIRECT($O$3),R$6,0))</f>
        <v>83870.812940798962</v>
      </c>
      <c r="S11" s="345" cm="1">
        <f t="array" aca="1" ref="S11" ca="1">IF($N11="Y",VLOOKUP($O11,INDIRECT($O$3),S$6,0)*INDIRECT($N$2),VLOOKUP($O11,INDIRECT($O$3),S$6,0))</f>
        <v>86386.937329022898</v>
      </c>
      <c r="T11" s="345" cm="1">
        <f t="array" aca="1" ref="T11" ca="1">IF($N11="Y",VLOOKUP($O11,INDIRECT($O$3),T$6,0)*INDIRECT($N$2),VLOOKUP($O11,INDIRECT($O$3),T$6,0))</f>
        <v>88978.545448893594</v>
      </c>
      <c r="U11" s="345" cm="1">
        <f t="array" aca="1" ref="U11" ca="1">IF($N11="Y",VLOOKUP($O11,INDIRECT($O$3),U$6,0)*INDIRECT($N$2),VLOOKUP($O11,INDIRECT($O$3),U$6,0))</f>
        <v>91647.901812360404</v>
      </c>
      <c r="W11" s="218" t="str">
        <f t="shared" si="6"/>
        <v>Y</v>
      </c>
      <c r="X11" s="366" t="str">
        <f t="shared" si="7"/>
        <v>02623C</v>
      </c>
      <c r="Y11" s="218" t="str">
        <f t="shared" si="8"/>
        <v>Public Works Equipment Training Supervisor</v>
      </c>
      <c r="Z11" s="367" t="str">
        <f t="shared" si="0"/>
        <v>E30</v>
      </c>
      <c r="AA11" s="368">
        <f t="shared" ref="AA11:AA19" ca="1" si="13">ROUNDUP(R11/2080,3)</f>
        <v>40.323</v>
      </c>
      <c r="AB11" s="368">
        <f t="shared" ref="AB11:AB19" ca="1" si="14">ROUNDUP(S11/2080,3)</f>
        <v>41.532999999999994</v>
      </c>
      <c r="AC11" s="368">
        <f t="shared" ref="AC11:AC19" ca="1" si="15">ROUNDUP(T11/2080,3)</f>
        <v>42.778999999999996</v>
      </c>
      <c r="AD11" s="368">
        <f t="shared" ref="AD11:AD19" ca="1" si="16">ROUNDUP(U11/2080,3)</f>
        <v>44.061999999999998</v>
      </c>
    </row>
    <row r="12" spans="1:30">
      <c r="A12" s="34" t="s">
        <v>27</v>
      </c>
      <c r="B12" s="47" t="s">
        <v>12</v>
      </c>
      <c r="C12" s="4">
        <v>415</v>
      </c>
      <c r="D12" s="34" t="s">
        <v>28</v>
      </c>
      <c r="E12" s="47">
        <v>9</v>
      </c>
      <c r="F12" s="47" t="s">
        <v>13</v>
      </c>
      <c r="G12" s="306" t="s">
        <v>14</v>
      </c>
      <c r="H12" s="178">
        <f t="shared" ca="1" si="9"/>
        <v>83870.812940798962</v>
      </c>
      <c r="I12" s="178">
        <f t="shared" ca="1" si="10"/>
        <v>86386.937329022898</v>
      </c>
      <c r="J12" s="178">
        <f t="shared" ca="1" si="11"/>
        <v>88978.545448893594</v>
      </c>
      <c r="K12" s="178">
        <f t="shared" ca="1" si="12"/>
        <v>91647.901812360404</v>
      </c>
      <c r="N12" s="337" t="s">
        <v>611</v>
      </c>
      <c r="O12" s="337" t="str">
        <f t="shared" si="3"/>
        <v>08880C</v>
      </c>
      <c r="P12" s="339" t="str">
        <f t="shared" si="4"/>
        <v>Right of Way Specialist</v>
      </c>
      <c r="Q12" s="344" t="str">
        <f t="shared" si="5"/>
        <v>E30</v>
      </c>
      <c r="R12" s="345" cm="1">
        <f t="array" aca="1" ref="R12" ca="1">IF($N12="Y",VLOOKUP($O12,INDIRECT($O$3),R$6,0)*INDIRECT($N$2),VLOOKUP($O12,INDIRECT($O$3),R$6,0))</f>
        <v>83870.812940798962</v>
      </c>
      <c r="S12" s="345" cm="1">
        <f t="array" aca="1" ref="S12" ca="1">IF($N12="Y",VLOOKUP($O12,INDIRECT($O$3),S$6,0)*INDIRECT($N$2),VLOOKUP($O12,INDIRECT($O$3),S$6,0))</f>
        <v>86386.937329022898</v>
      </c>
      <c r="T12" s="345" cm="1">
        <f t="array" aca="1" ref="T12" ca="1">IF($N12="Y",VLOOKUP($O12,INDIRECT($O$3),T$6,0)*INDIRECT($N$2),VLOOKUP($O12,INDIRECT($O$3),T$6,0))</f>
        <v>88978.545448893594</v>
      </c>
      <c r="U12" s="345" cm="1">
        <f t="array" aca="1" ref="U12" ca="1">IF($N12="Y",VLOOKUP($O12,INDIRECT($O$3),U$6,0)*INDIRECT($N$2),VLOOKUP($O12,INDIRECT($O$3),U$6,0))</f>
        <v>91647.901812360404</v>
      </c>
      <c r="W12" s="218" t="str">
        <f t="shared" si="6"/>
        <v>Y</v>
      </c>
      <c r="X12" s="366" t="str">
        <f t="shared" si="7"/>
        <v>08880C</v>
      </c>
      <c r="Y12" s="218" t="str">
        <f t="shared" si="8"/>
        <v>Right of Way Specialist</v>
      </c>
      <c r="Z12" s="367" t="str">
        <f t="shared" si="0"/>
        <v>E30</v>
      </c>
      <c r="AA12" s="368">
        <f t="shared" ca="1" si="13"/>
        <v>40.323</v>
      </c>
      <c r="AB12" s="368">
        <f t="shared" ca="1" si="14"/>
        <v>41.532999999999994</v>
      </c>
      <c r="AC12" s="368">
        <f t="shared" ca="1" si="15"/>
        <v>42.778999999999996</v>
      </c>
      <c r="AD12" s="368">
        <f t="shared" ca="1" si="16"/>
        <v>44.061999999999998</v>
      </c>
    </row>
    <row r="13" spans="1:30">
      <c r="A13" s="34" t="s">
        <v>29</v>
      </c>
      <c r="B13" s="47" t="s">
        <v>12</v>
      </c>
      <c r="C13" s="4">
        <v>410</v>
      </c>
      <c r="D13" s="34" t="s">
        <v>30</v>
      </c>
      <c r="E13" s="47">
        <v>9</v>
      </c>
      <c r="F13" s="47" t="s">
        <v>13</v>
      </c>
      <c r="G13" s="306" t="s">
        <v>14</v>
      </c>
      <c r="H13" s="178">
        <f t="shared" ca="1" si="9"/>
        <v>83870.812940798962</v>
      </c>
      <c r="I13" s="178">
        <f t="shared" ca="1" si="10"/>
        <v>86386.937329022898</v>
      </c>
      <c r="J13" s="178">
        <f t="shared" ca="1" si="11"/>
        <v>88978.545448893594</v>
      </c>
      <c r="K13" s="178">
        <f t="shared" ca="1" si="12"/>
        <v>91647.901812360404</v>
      </c>
      <c r="N13" s="337" t="s">
        <v>611</v>
      </c>
      <c r="O13" s="337" t="str">
        <f t="shared" si="3"/>
        <v>09980C</v>
      </c>
      <c r="P13" s="339" t="str">
        <f t="shared" si="4"/>
        <v xml:space="preserve">Supervisor Electronics </v>
      </c>
      <c r="Q13" s="344" t="str">
        <f t="shared" si="5"/>
        <v>E30</v>
      </c>
      <c r="R13" s="345" cm="1">
        <f t="array" aca="1" ref="R13" ca="1">IF($N13="Y",VLOOKUP($O13,INDIRECT($O$3),R$6,0)*INDIRECT($N$2),VLOOKUP($O13,INDIRECT($O$3),R$6,0))</f>
        <v>83870.812940798962</v>
      </c>
      <c r="S13" s="345" cm="1">
        <f t="array" aca="1" ref="S13" ca="1">IF($N13="Y",VLOOKUP($O13,INDIRECT($O$3),S$6,0)*INDIRECT($N$2),VLOOKUP($O13,INDIRECT($O$3),S$6,0))</f>
        <v>86386.937329022898</v>
      </c>
      <c r="T13" s="345" cm="1">
        <f t="array" aca="1" ref="T13" ca="1">IF($N13="Y",VLOOKUP($O13,INDIRECT($O$3),T$6,0)*INDIRECT($N$2),VLOOKUP($O13,INDIRECT($O$3),T$6,0))</f>
        <v>88978.545448893594</v>
      </c>
      <c r="U13" s="345" cm="1">
        <f t="array" aca="1" ref="U13" ca="1">IF($N13="Y",VLOOKUP($O13,INDIRECT($O$3),U$6,0)*INDIRECT($N$2),VLOOKUP($O13,INDIRECT($O$3),U$6,0))</f>
        <v>91647.901812360404</v>
      </c>
      <c r="W13" s="218" t="str">
        <f t="shared" si="6"/>
        <v>Y</v>
      </c>
      <c r="X13" s="366" t="str">
        <f t="shared" si="7"/>
        <v>09980C</v>
      </c>
      <c r="Y13" s="218" t="str">
        <f t="shared" si="8"/>
        <v xml:space="preserve">Supervisor Electronics </v>
      </c>
      <c r="Z13" s="367" t="str">
        <f t="shared" si="0"/>
        <v>E30</v>
      </c>
      <c r="AA13" s="368">
        <f t="shared" ca="1" si="13"/>
        <v>40.323</v>
      </c>
      <c r="AB13" s="368">
        <f t="shared" ca="1" si="14"/>
        <v>41.532999999999994</v>
      </c>
      <c r="AC13" s="368">
        <f t="shared" ca="1" si="15"/>
        <v>42.778999999999996</v>
      </c>
      <c r="AD13" s="368">
        <f t="shared" ca="1" si="16"/>
        <v>44.061999999999998</v>
      </c>
    </row>
    <row r="14" spans="1:30">
      <c r="A14" s="34" t="s">
        <v>31</v>
      </c>
      <c r="B14" s="47" t="s">
        <v>12</v>
      </c>
      <c r="C14" s="4">
        <v>418</v>
      </c>
      <c r="D14" s="34" t="s">
        <v>32</v>
      </c>
      <c r="E14" s="47">
        <v>9</v>
      </c>
      <c r="F14" s="47" t="s">
        <v>13</v>
      </c>
      <c r="G14" s="306" t="s">
        <v>14</v>
      </c>
      <c r="H14" s="178">
        <f t="shared" ca="1" si="9"/>
        <v>83870.812940798962</v>
      </c>
      <c r="I14" s="178">
        <f t="shared" ca="1" si="10"/>
        <v>86386.937329022898</v>
      </c>
      <c r="J14" s="178">
        <f t="shared" ca="1" si="11"/>
        <v>88978.545448893594</v>
      </c>
      <c r="K14" s="178">
        <f t="shared" ca="1" si="12"/>
        <v>91647.901812360404</v>
      </c>
      <c r="N14" s="337" t="s">
        <v>611</v>
      </c>
      <c r="O14" s="337" t="str">
        <f t="shared" si="3"/>
        <v>09981C</v>
      </c>
      <c r="P14" s="339" t="str">
        <f t="shared" si="4"/>
        <v xml:space="preserve">Supervisor Engineering Technician II  </v>
      </c>
      <c r="Q14" s="344" t="str">
        <f t="shared" si="5"/>
        <v>E30</v>
      </c>
      <c r="R14" s="345" cm="1">
        <f t="array" aca="1" ref="R14" ca="1">IF($N14="Y",VLOOKUP($O14,INDIRECT($O$3),R$6,0)*INDIRECT($N$2),VLOOKUP($O14,INDIRECT($O$3),R$6,0))</f>
        <v>83870.812940798962</v>
      </c>
      <c r="S14" s="345" cm="1">
        <f t="array" aca="1" ref="S14" ca="1">IF($N14="Y",VLOOKUP($O14,INDIRECT($O$3),S$6,0)*INDIRECT($N$2),VLOOKUP($O14,INDIRECT($O$3),S$6,0))</f>
        <v>86386.937329022898</v>
      </c>
      <c r="T14" s="345" cm="1">
        <f t="array" aca="1" ref="T14" ca="1">IF($N14="Y",VLOOKUP($O14,INDIRECT($O$3),T$6,0)*INDIRECT($N$2),VLOOKUP($O14,INDIRECT($O$3),T$6,0))</f>
        <v>88978.545448893594</v>
      </c>
      <c r="U14" s="345" cm="1">
        <f t="array" aca="1" ref="U14" ca="1">IF($N14="Y",VLOOKUP($O14,INDIRECT($O$3),U$6,0)*INDIRECT($N$2),VLOOKUP($O14,INDIRECT($O$3),U$6,0))</f>
        <v>91647.901812360404</v>
      </c>
      <c r="W14" s="218" t="str">
        <f t="shared" si="6"/>
        <v>Y</v>
      </c>
      <c r="X14" s="366" t="str">
        <f t="shared" si="7"/>
        <v>09981C</v>
      </c>
      <c r="Y14" s="218" t="str">
        <f t="shared" si="8"/>
        <v xml:space="preserve">Supervisor Engineering Technician II  </v>
      </c>
      <c r="Z14" s="367" t="str">
        <f t="shared" si="0"/>
        <v>E30</v>
      </c>
      <c r="AA14" s="368">
        <f t="shared" ca="1" si="13"/>
        <v>40.323</v>
      </c>
      <c r="AB14" s="368">
        <f t="shared" ca="1" si="14"/>
        <v>41.532999999999994</v>
      </c>
      <c r="AC14" s="368">
        <f t="shared" ca="1" si="15"/>
        <v>42.778999999999996</v>
      </c>
      <c r="AD14" s="368">
        <f t="shared" ca="1" si="16"/>
        <v>44.061999999999998</v>
      </c>
    </row>
    <row r="15" spans="1:30">
      <c r="A15" s="34" t="s">
        <v>225</v>
      </c>
      <c r="B15" s="47" t="s">
        <v>12</v>
      </c>
      <c r="C15" s="4">
        <v>418</v>
      </c>
      <c r="D15" s="34" t="s">
        <v>33</v>
      </c>
      <c r="E15" s="47">
        <v>9</v>
      </c>
      <c r="F15" s="47" t="s">
        <v>13</v>
      </c>
      <c r="G15" s="306" t="s">
        <v>14</v>
      </c>
      <c r="H15" s="178">
        <f t="shared" ca="1" si="9"/>
        <v>83870.812940798962</v>
      </c>
      <c r="I15" s="178">
        <f t="shared" ca="1" si="10"/>
        <v>86386.937329022898</v>
      </c>
      <c r="J15" s="178">
        <f t="shared" ca="1" si="11"/>
        <v>88978.545448893594</v>
      </c>
      <c r="K15" s="178">
        <f t="shared" ca="1" si="12"/>
        <v>91647.901812360404</v>
      </c>
      <c r="N15" s="337" t="s">
        <v>611</v>
      </c>
      <c r="O15" s="337" t="str">
        <f t="shared" si="3"/>
        <v>09982C</v>
      </c>
      <c r="P15" s="339" t="str">
        <f t="shared" si="4"/>
        <v>Supervisor Engineering Technician II Graphic Analyst</v>
      </c>
      <c r="Q15" s="344" t="str">
        <f t="shared" si="5"/>
        <v>E30</v>
      </c>
      <c r="R15" s="345" cm="1">
        <f t="array" aca="1" ref="R15" ca="1">IF($N15="Y",VLOOKUP($O15,INDIRECT($O$3),R$6,0)*INDIRECT($N$2),VLOOKUP($O15,INDIRECT($O$3),R$6,0))</f>
        <v>83870.812940798962</v>
      </c>
      <c r="S15" s="345" cm="1">
        <f t="array" aca="1" ref="S15" ca="1">IF($N15="Y",VLOOKUP($O15,INDIRECT($O$3),S$6,0)*INDIRECT($N$2),VLOOKUP($O15,INDIRECT($O$3),S$6,0))</f>
        <v>86386.937329022898</v>
      </c>
      <c r="T15" s="345" cm="1">
        <f t="array" aca="1" ref="T15" ca="1">IF($N15="Y",VLOOKUP($O15,INDIRECT($O$3),T$6,0)*INDIRECT($N$2),VLOOKUP($O15,INDIRECT($O$3),T$6,0))</f>
        <v>88978.545448893594</v>
      </c>
      <c r="U15" s="345" cm="1">
        <f t="array" aca="1" ref="U15" ca="1">IF($N15="Y",VLOOKUP($O15,INDIRECT($O$3),U$6,0)*INDIRECT($N$2),VLOOKUP($O15,INDIRECT($O$3),U$6,0))</f>
        <v>91647.901812360404</v>
      </c>
      <c r="W15" s="218" t="str">
        <f t="shared" si="6"/>
        <v>Y</v>
      </c>
      <c r="X15" s="366" t="str">
        <f t="shared" si="7"/>
        <v>09982C</v>
      </c>
      <c r="Y15" s="218" t="str">
        <f t="shared" si="8"/>
        <v>Supervisor Engineering Technician II Graphic Analyst</v>
      </c>
      <c r="Z15" s="367" t="str">
        <f t="shared" si="0"/>
        <v>E30</v>
      </c>
      <c r="AA15" s="368">
        <f t="shared" ca="1" si="13"/>
        <v>40.323</v>
      </c>
      <c r="AB15" s="368">
        <f t="shared" ca="1" si="14"/>
        <v>41.532999999999994</v>
      </c>
      <c r="AC15" s="368">
        <f t="shared" ca="1" si="15"/>
        <v>42.778999999999996</v>
      </c>
      <c r="AD15" s="368">
        <f t="shared" ca="1" si="16"/>
        <v>44.061999999999998</v>
      </c>
    </row>
    <row r="16" spans="1:30">
      <c r="A16" s="34" t="s">
        <v>34</v>
      </c>
      <c r="B16" s="47" t="s">
        <v>12</v>
      </c>
      <c r="C16" s="4">
        <v>428</v>
      </c>
      <c r="D16" s="34" t="s">
        <v>35</v>
      </c>
      <c r="E16" s="47">
        <v>9</v>
      </c>
      <c r="F16" s="47" t="s">
        <v>13</v>
      </c>
      <c r="G16" s="306" t="s">
        <v>14</v>
      </c>
      <c r="H16" s="178">
        <f t="shared" ca="1" si="9"/>
        <v>83870.812940798962</v>
      </c>
      <c r="I16" s="178">
        <f t="shared" ca="1" si="10"/>
        <v>86386.937329022898</v>
      </c>
      <c r="J16" s="178">
        <f t="shared" ca="1" si="11"/>
        <v>88978.545448893594</v>
      </c>
      <c r="K16" s="178">
        <f t="shared" ca="1" si="12"/>
        <v>91647.901812360404</v>
      </c>
      <c r="N16" s="337" t="s">
        <v>611</v>
      </c>
      <c r="O16" s="337" t="str">
        <f t="shared" si="3"/>
        <v>10005C</v>
      </c>
      <c r="P16" s="339" t="str">
        <f t="shared" si="4"/>
        <v xml:space="preserve">Supervisor Event Services  </v>
      </c>
      <c r="Q16" s="344" t="str">
        <f t="shared" si="5"/>
        <v>E30</v>
      </c>
      <c r="R16" s="345" cm="1">
        <f t="array" aca="1" ref="R16" ca="1">IF($N16="Y",VLOOKUP($O16,INDIRECT($O$3),R$6,0)*INDIRECT($N$2),VLOOKUP($O16,INDIRECT($O$3),R$6,0))</f>
        <v>83870.812940798962</v>
      </c>
      <c r="S16" s="345" cm="1">
        <f t="array" aca="1" ref="S16" ca="1">IF($N16="Y",VLOOKUP($O16,INDIRECT($O$3),S$6,0)*INDIRECT($N$2),VLOOKUP($O16,INDIRECT($O$3),S$6,0))</f>
        <v>86386.937329022898</v>
      </c>
      <c r="T16" s="345" cm="1">
        <f t="array" aca="1" ref="T16" ca="1">IF($N16="Y",VLOOKUP($O16,INDIRECT($O$3),T$6,0)*INDIRECT($N$2),VLOOKUP($O16,INDIRECT($O$3),T$6,0))</f>
        <v>88978.545448893594</v>
      </c>
      <c r="U16" s="345" cm="1">
        <f t="array" aca="1" ref="U16" ca="1">IF($N16="Y",VLOOKUP($O16,INDIRECT($O$3),U$6,0)*INDIRECT($N$2),VLOOKUP($O16,INDIRECT($O$3),U$6,0))</f>
        <v>91647.901812360404</v>
      </c>
      <c r="W16" s="218" t="str">
        <f t="shared" si="6"/>
        <v>Y</v>
      </c>
      <c r="X16" s="366" t="str">
        <f t="shared" si="7"/>
        <v>10005C</v>
      </c>
      <c r="Y16" s="218" t="str">
        <f t="shared" si="8"/>
        <v xml:space="preserve">Supervisor Event Services  </v>
      </c>
      <c r="Z16" s="367" t="str">
        <f t="shared" si="0"/>
        <v>E30</v>
      </c>
      <c r="AA16" s="368">
        <f t="shared" ca="1" si="13"/>
        <v>40.323</v>
      </c>
      <c r="AB16" s="368">
        <f t="shared" ca="1" si="14"/>
        <v>41.532999999999994</v>
      </c>
      <c r="AC16" s="368">
        <f t="shared" ca="1" si="15"/>
        <v>42.778999999999996</v>
      </c>
      <c r="AD16" s="368">
        <f t="shared" ca="1" si="16"/>
        <v>44.061999999999998</v>
      </c>
    </row>
    <row r="17" spans="1:30">
      <c r="A17" s="34" t="s">
        <v>36</v>
      </c>
      <c r="B17" s="47" t="s">
        <v>12</v>
      </c>
      <c r="C17" s="4">
        <v>423</v>
      </c>
      <c r="D17" s="34" t="s">
        <v>37</v>
      </c>
      <c r="E17" s="47">
        <v>9</v>
      </c>
      <c r="F17" s="47" t="s">
        <v>13</v>
      </c>
      <c r="G17" s="306" t="s">
        <v>14</v>
      </c>
      <c r="H17" s="178">
        <f t="shared" ca="1" si="9"/>
        <v>83870.812940798962</v>
      </c>
      <c r="I17" s="178">
        <f t="shared" ca="1" si="10"/>
        <v>86386.937329022898</v>
      </c>
      <c r="J17" s="178">
        <f t="shared" ca="1" si="11"/>
        <v>88978.545448893594</v>
      </c>
      <c r="K17" s="178">
        <f t="shared" ca="1" si="12"/>
        <v>91647.901812360404</v>
      </c>
      <c r="N17" s="337" t="s">
        <v>611</v>
      </c>
      <c r="O17" s="337" t="str">
        <f t="shared" si="3"/>
        <v>10007C</v>
      </c>
      <c r="P17" s="339" t="str">
        <f t="shared" si="4"/>
        <v xml:space="preserve">Supervisor Facilities Services  </v>
      </c>
      <c r="Q17" s="344" t="str">
        <f t="shared" si="5"/>
        <v>E30</v>
      </c>
      <c r="R17" s="345" cm="1">
        <f t="array" aca="1" ref="R17" ca="1">IF($N17="Y",VLOOKUP($O17,INDIRECT($O$3),R$6,0)*INDIRECT($N$2),VLOOKUP($O17,INDIRECT($O$3),R$6,0))</f>
        <v>83870.812940798962</v>
      </c>
      <c r="S17" s="345" cm="1">
        <f t="array" aca="1" ref="S17" ca="1">IF($N17="Y",VLOOKUP($O17,INDIRECT($O$3),S$6,0)*INDIRECT($N$2),VLOOKUP($O17,INDIRECT($O$3),S$6,0))</f>
        <v>86386.937329022898</v>
      </c>
      <c r="T17" s="345" cm="1">
        <f t="array" aca="1" ref="T17" ca="1">IF($N17="Y",VLOOKUP($O17,INDIRECT($O$3),T$6,0)*INDIRECT($N$2),VLOOKUP($O17,INDIRECT($O$3),T$6,0))</f>
        <v>88978.545448893594</v>
      </c>
      <c r="U17" s="345" cm="1">
        <f t="array" aca="1" ref="U17" ca="1">IF($N17="Y",VLOOKUP($O17,INDIRECT($O$3),U$6,0)*INDIRECT($N$2),VLOOKUP($O17,INDIRECT($O$3),U$6,0))</f>
        <v>91647.901812360404</v>
      </c>
      <c r="W17" s="218" t="str">
        <f t="shared" si="6"/>
        <v>Y</v>
      </c>
      <c r="X17" s="366" t="str">
        <f t="shared" si="7"/>
        <v>10007C</v>
      </c>
      <c r="Y17" s="218" t="str">
        <f t="shared" si="8"/>
        <v xml:space="preserve">Supervisor Facilities Services  </v>
      </c>
      <c r="Z17" s="367" t="str">
        <f t="shared" si="0"/>
        <v>E30</v>
      </c>
      <c r="AA17" s="368">
        <f t="shared" ca="1" si="13"/>
        <v>40.323</v>
      </c>
      <c r="AB17" s="368">
        <f t="shared" ca="1" si="14"/>
        <v>41.532999999999994</v>
      </c>
      <c r="AC17" s="368">
        <f t="shared" ca="1" si="15"/>
        <v>42.778999999999996</v>
      </c>
      <c r="AD17" s="368">
        <f t="shared" ca="1" si="16"/>
        <v>44.061999999999998</v>
      </c>
    </row>
    <row r="18" spans="1:30">
      <c r="A18" s="34" t="s">
        <v>38</v>
      </c>
      <c r="B18" s="47" t="s">
        <v>12</v>
      </c>
      <c r="C18" s="4">
        <v>410</v>
      </c>
      <c r="D18" s="34" t="s">
        <v>39</v>
      </c>
      <c r="E18" s="47">
        <v>9</v>
      </c>
      <c r="F18" s="47" t="s">
        <v>13</v>
      </c>
      <c r="G18" s="306" t="s">
        <v>14</v>
      </c>
      <c r="H18" s="178">
        <f t="shared" ca="1" si="9"/>
        <v>83870.812940798962</v>
      </c>
      <c r="I18" s="178">
        <f t="shared" ca="1" si="10"/>
        <v>86386.937329022898</v>
      </c>
      <c r="J18" s="178">
        <f t="shared" ca="1" si="11"/>
        <v>88978.545448893594</v>
      </c>
      <c r="K18" s="178">
        <f t="shared" ca="1" si="12"/>
        <v>91647.901812360404</v>
      </c>
      <c r="N18" s="337" t="s">
        <v>611</v>
      </c>
      <c r="O18" s="337" t="str">
        <f t="shared" si="3"/>
        <v>10282C</v>
      </c>
      <c r="P18" s="339" t="str">
        <f t="shared" si="4"/>
        <v xml:space="preserve">Supervisor Sidewalk Inspections  </v>
      </c>
      <c r="Q18" s="344" t="str">
        <f t="shared" si="5"/>
        <v>E30</v>
      </c>
      <c r="R18" s="345" cm="1">
        <f t="array" aca="1" ref="R18" ca="1">IF($N18="Y",VLOOKUP($O18,INDIRECT($O$3),R$6,0)*INDIRECT($N$2),VLOOKUP($O18,INDIRECT($O$3),R$6,0))</f>
        <v>83870.812940798962</v>
      </c>
      <c r="S18" s="345" cm="1">
        <f t="array" aca="1" ref="S18" ca="1">IF($N18="Y",VLOOKUP($O18,INDIRECT($O$3),S$6,0)*INDIRECT($N$2),VLOOKUP($O18,INDIRECT($O$3),S$6,0))</f>
        <v>86386.937329022898</v>
      </c>
      <c r="T18" s="345" cm="1">
        <f t="array" aca="1" ref="T18" ca="1">IF($N18="Y",VLOOKUP($O18,INDIRECT($O$3),T$6,0)*INDIRECT($N$2),VLOOKUP($O18,INDIRECT($O$3),T$6,0))</f>
        <v>88978.545448893594</v>
      </c>
      <c r="U18" s="345" cm="1">
        <f t="array" aca="1" ref="U18" ca="1">IF($N18="Y",VLOOKUP($O18,INDIRECT($O$3),U$6,0)*INDIRECT($N$2),VLOOKUP($O18,INDIRECT($O$3),U$6,0))</f>
        <v>91647.901812360404</v>
      </c>
      <c r="W18" s="218" t="str">
        <f t="shared" si="6"/>
        <v>Y</v>
      </c>
      <c r="X18" s="366" t="str">
        <f t="shared" si="7"/>
        <v>10282C</v>
      </c>
      <c r="Y18" s="218" t="str">
        <f t="shared" si="8"/>
        <v xml:space="preserve">Supervisor Sidewalk Inspections  </v>
      </c>
      <c r="Z18" s="367" t="str">
        <f t="shared" si="0"/>
        <v>E30</v>
      </c>
      <c r="AA18" s="368">
        <f t="shared" ca="1" si="13"/>
        <v>40.323</v>
      </c>
      <c r="AB18" s="368">
        <f t="shared" ca="1" si="14"/>
        <v>41.532999999999994</v>
      </c>
      <c r="AC18" s="368">
        <f t="shared" ca="1" si="15"/>
        <v>42.778999999999996</v>
      </c>
      <c r="AD18" s="368">
        <f t="shared" ca="1" si="16"/>
        <v>44.061999999999998</v>
      </c>
    </row>
    <row r="19" spans="1:30">
      <c r="A19" s="34" t="s">
        <v>40</v>
      </c>
      <c r="B19" s="47" t="s">
        <v>12</v>
      </c>
      <c r="C19" s="4">
        <v>410</v>
      </c>
      <c r="D19" s="34" t="s">
        <v>41</v>
      </c>
      <c r="E19" s="47">
        <v>9</v>
      </c>
      <c r="F19" s="47" t="s">
        <v>13</v>
      </c>
      <c r="G19" s="306" t="s">
        <v>14</v>
      </c>
      <c r="H19" s="178">
        <f t="shared" ca="1" si="9"/>
        <v>83870.812940798962</v>
      </c>
      <c r="I19" s="178">
        <f t="shared" ca="1" si="10"/>
        <v>86386.937329022898</v>
      </c>
      <c r="J19" s="178">
        <f t="shared" ca="1" si="11"/>
        <v>88978.545448893594</v>
      </c>
      <c r="K19" s="178">
        <f t="shared" ca="1" si="12"/>
        <v>91647.901812360404</v>
      </c>
      <c r="N19" s="337" t="s">
        <v>611</v>
      </c>
      <c r="O19" s="337" t="str">
        <f t="shared" si="3"/>
        <v>10359C</v>
      </c>
      <c r="P19" s="339" t="str">
        <f t="shared" si="4"/>
        <v>Supervisor Water Permits and Connections</v>
      </c>
      <c r="Q19" s="344" t="str">
        <f t="shared" si="5"/>
        <v>E30</v>
      </c>
      <c r="R19" s="345" cm="1">
        <f t="array" aca="1" ref="R19" ca="1">IF($N19="Y",VLOOKUP($O19,INDIRECT($O$3),R$6,0)*INDIRECT($N$2),VLOOKUP($O19,INDIRECT($O$3),R$6,0))</f>
        <v>83870.812940798962</v>
      </c>
      <c r="S19" s="345" cm="1">
        <f t="array" aca="1" ref="S19" ca="1">IF($N19="Y",VLOOKUP($O19,INDIRECT($O$3),S$6,0)*INDIRECT($N$2),VLOOKUP($O19,INDIRECT($O$3),S$6,0))</f>
        <v>86386.937329022898</v>
      </c>
      <c r="T19" s="345" cm="1">
        <f t="array" aca="1" ref="T19" ca="1">IF($N19="Y",VLOOKUP($O19,INDIRECT($O$3),T$6,0)*INDIRECT($N$2),VLOOKUP($O19,INDIRECT($O$3),T$6,0))</f>
        <v>88978.545448893594</v>
      </c>
      <c r="U19" s="345" cm="1">
        <f t="array" aca="1" ref="U19" ca="1">IF($N19="Y",VLOOKUP($O19,INDIRECT($O$3),U$6,0)*INDIRECT($N$2),VLOOKUP($O19,INDIRECT($O$3),U$6,0))</f>
        <v>91647.901812360404</v>
      </c>
      <c r="W19" s="218" t="str">
        <f t="shared" si="6"/>
        <v>Y</v>
      </c>
      <c r="X19" s="366" t="str">
        <f t="shared" si="7"/>
        <v>10359C</v>
      </c>
      <c r="Y19" s="218" t="str">
        <f t="shared" si="8"/>
        <v>Supervisor Water Permits and Connections</v>
      </c>
      <c r="Z19" s="367" t="str">
        <f t="shared" si="0"/>
        <v>E30</v>
      </c>
      <c r="AA19" s="368">
        <f t="shared" ca="1" si="13"/>
        <v>40.323</v>
      </c>
      <c r="AB19" s="368">
        <f t="shared" ca="1" si="14"/>
        <v>41.532999999999994</v>
      </c>
      <c r="AC19" s="368">
        <f t="shared" ca="1" si="15"/>
        <v>42.778999999999996</v>
      </c>
      <c r="AD19" s="368">
        <f t="shared" ca="1" si="16"/>
        <v>44.061999999999998</v>
      </c>
    </row>
    <row r="20" spans="1:30" s="19" customFormat="1">
      <c r="A20" s="34"/>
      <c r="B20" s="4"/>
      <c r="C20" s="4"/>
      <c r="D20" s="34"/>
      <c r="E20" s="4"/>
      <c r="F20" s="15"/>
      <c r="G20" s="16"/>
      <c r="H20" s="17"/>
      <c r="I20" s="17"/>
      <c r="J20" s="17"/>
      <c r="L20"/>
      <c r="M20"/>
      <c r="N20" s="337"/>
      <c r="O20" s="337"/>
      <c r="P20" s="339"/>
      <c r="Q20" s="344"/>
      <c r="R20" s="339"/>
      <c r="S20" s="346"/>
      <c r="T20" s="346"/>
      <c r="U20" s="346"/>
      <c r="W20" s="214"/>
      <c r="X20" s="214"/>
      <c r="Y20" s="214"/>
      <c r="Z20" s="214"/>
      <c r="AA20" s="214"/>
      <c r="AB20" s="214"/>
      <c r="AC20" s="214"/>
      <c r="AD20" s="214"/>
    </row>
    <row r="21" spans="1:30" s="19" customFormat="1">
      <c r="A21" s="281"/>
      <c r="B21" s="281"/>
      <c r="C21" s="281"/>
      <c r="D21" s="281"/>
      <c r="H21" s="17"/>
      <c r="I21" s="17"/>
      <c r="J21" s="17"/>
      <c r="K21" s="18"/>
      <c r="L21"/>
      <c r="M21"/>
      <c r="N21" s="347"/>
      <c r="O21" s="347"/>
      <c r="P21" s="346"/>
      <c r="Q21" s="346"/>
      <c r="R21" s="346"/>
      <c r="S21" s="346"/>
      <c r="T21" s="346"/>
      <c r="U21" s="346"/>
      <c r="W21" s="214"/>
      <c r="X21" s="214"/>
      <c r="Y21" s="214"/>
      <c r="Z21" s="214"/>
      <c r="AA21" s="214"/>
      <c r="AB21" s="214"/>
      <c r="AC21" s="214"/>
      <c r="AD21" s="214"/>
    </row>
    <row r="22" spans="1:30" s="19" customFormat="1" ht="26.25" thickBot="1">
      <c r="A22" s="280" t="s">
        <v>2</v>
      </c>
      <c r="B22" s="280" t="s">
        <v>3</v>
      </c>
      <c r="C22" s="280" t="s">
        <v>519</v>
      </c>
      <c r="D22" s="24" t="s">
        <v>625</v>
      </c>
      <c r="E22" s="280" t="s">
        <v>617</v>
      </c>
      <c r="F22" s="280" t="s">
        <v>6</v>
      </c>
      <c r="G22" s="280" t="s">
        <v>7</v>
      </c>
      <c r="H22" s="26" t="s">
        <v>8</v>
      </c>
      <c r="I22" s="26" t="s">
        <v>9</v>
      </c>
      <c r="J22" s="26" t="s">
        <v>10</v>
      </c>
      <c r="K22" s="27" t="s">
        <v>11</v>
      </c>
      <c r="L22"/>
      <c r="M22"/>
      <c r="N22" s="340" t="s">
        <v>610</v>
      </c>
      <c r="O22" s="340" t="s">
        <v>2</v>
      </c>
      <c r="P22" s="341" t="s">
        <v>612</v>
      </c>
      <c r="Q22" s="341" t="s">
        <v>606</v>
      </c>
      <c r="R22" s="342" t="s">
        <v>8</v>
      </c>
      <c r="S22" s="342" t="s">
        <v>9</v>
      </c>
      <c r="T22" s="342" t="s">
        <v>10</v>
      </c>
      <c r="U22" s="340" t="s">
        <v>11</v>
      </c>
      <c r="W22" s="358" t="str">
        <f>N22</f>
        <v>Update</v>
      </c>
      <c r="X22" s="359" t="str">
        <f>A22</f>
        <v>Job Code</v>
      </c>
      <c r="Y22" s="358" t="s">
        <v>612</v>
      </c>
      <c r="Z22" s="360" t="str">
        <f t="shared" ref="Z22:Z48" si="17">G22</f>
        <v>Salary Grade</v>
      </c>
      <c r="AA22" s="361" t="str">
        <f>R22</f>
        <v>Step 1</v>
      </c>
      <c r="AB22" s="361" t="str">
        <f>S22</f>
        <v>Step 2</v>
      </c>
      <c r="AC22" s="361" t="str">
        <f>T22</f>
        <v>Step 3</v>
      </c>
      <c r="AD22" s="361" t="str">
        <f>U22</f>
        <v>Step 4</v>
      </c>
    </row>
    <row r="23" spans="1:30" s="19" customFormat="1">
      <c r="A23" s="3" t="s">
        <v>44</v>
      </c>
      <c r="B23" s="47" t="s">
        <v>12</v>
      </c>
      <c r="C23" s="4">
        <v>453</v>
      </c>
      <c r="D23" s="35" t="s">
        <v>45</v>
      </c>
      <c r="E23" s="47">
        <v>10</v>
      </c>
      <c r="F23" s="47" t="s">
        <v>13</v>
      </c>
      <c r="G23" s="306" t="s">
        <v>43</v>
      </c>
      <c r="H23" s="178">
        <f t="shared" ref="H23:H48" ca="1" si="18">R23</f>
        <v>90882.017207122903</v>
      </c>
      <c r="I23" s="178">
        <f t="shared" ref="I23:I48" ca="1" si="19">S23</f>
        <v>93608.477723336604</v>
      </c>
      <c r="J23" s="178">
        <f t="shared" ref="J23:J48" ca="1" si="20">T23</f>
        <v>96416.732055036715</v>
      </c>
      <c r="K23" s="178">
        <f t="shared" ref="K23:K48" ca="1" si="21">U23</f>
        <v>99309.234016687813</v>
      </c>
      <c r="L23"/>
      <c r="M23"/>
      <c r="N23" s="343" t="s">
        <v>611</v>
      </c>
      <c r="O23" s="337" t="str">
        <f>A23</f>
        <v>00410C</v>
      </c>
      <c r="P23" s="339" t="str">
        <f>D23</f>
        <v xml:space="preserve">Administrative Enforcement Supervisor </v>
      </c>
      <c r="Q23" s="344" t="str">
        <f>G23</f>
        <v>E40</v>
      </c>
      <c r="R23" s="345" cm="1">
        <f t="array" aca="1" ref="R23" ca="1">IF($N23="Y",VLOOKUP($O23,INDIRECT($O$3),R$6,0)*INDIRECT($N$2),VLOOKUP($O23,INDIRECT($O$3),R$6,0))</f>
        <v>90882.017207122903</v>
      </c>
      <c r="S23" s="345" cm="1">
        <f t="array" aca="1" ref="S23" ca="1">IF($N23="Y",VLOOKUP($O23,INDIRECT($O$3),S$6,0)*INDIRECT($N$2),VLOOKUP($O23,INDIRECT($O$3),S$6,0))</f>
        <v>93608.477723336604</v>
      </c>
      <c r="T23" s="345" cm="1">
        <f t="array" aca="1" ref="T23" ca="1">IF($N23="Y",VLOOKUP($O23,INDIRECT($O$3),T$6,0)*INDIRECT($N$2),VLOOKUP($O23,INDIRECT($O$3),T$6,0))</f>
        <v>96416.732055036715</v>
      </c>
      <c r="U23" s="345" cm="1">
        <f t="array" aca="1" ref="U23" ca="1">IF($N23="Y",VLOOKUP($O23,INDIRECT($O$3),U$6,0)*INDIRECT($N$2),VLOOKUP($O23,INDIRECT($O$3),U$6,0))</f>
        <v>99309.234016687813</v>
      </c>
      <c r="W23" s="218" t="str">
        <f>N23</f>
        <v>Y</v>
      </c>
      <c r="X23" s="366" t="str">
        <f>A23</f>
        <v>00410C</v>
      </c>
      <c r="Y23" s="218" t="str">
        <f>D23</f>
        <v xml:space="preserve">Administrative Enforcement Supervisor </v>
      </c>
      <c r="Z23" s="367" t="str">
        <f t="shared" si="17"/>
        <v>E40</v>
      </c>
      <c r="AA23" s="368">
        <f t="shared" ref="AA23:AA48" ca="1" si="22">ROUNDUP(R23/2080,3)</f>
        <v>43.693999999999996</v>
      </c>
      <c r="AB23" s="368">
        <f t="shared" ref="AB23:AB48" ca="1" si="23">ROUNDUP(S23/2080,3)</f>
        <v>45.004999999999995</v>
      </c>
      <c r="AC23" s="368">
        <f t="shared" ref="AC23:AC48" ca="1" si="24">ROUNDUP(T23/2080,3)</f>
        <v>46.354999999999997</v>
      </c>
      <c r="AD23" s="368">
        <f t="shared" ref="AD23:AD48" ca="1" si="25">ROUNDUP(U23/2080,3)</f>
        <v>47.744999999999997</v>
      </c>
    </row>
    <row r="24" spans="1:30" s="19" customFormat="1">
      <c r="A24" s="3" t="s">
        <v>596</v>
      </c>
      <c r="B24" s="47" t="s">
        <v>655</v>
      </c>
      <c r="C24" s="2">
        <v>453</v>
      </c>
      <c r="D24" s="35" t="s">
        <v>595</v>
      </c>
      <c r="E24" s="47">
        <v>10</v>
      </c>
      <c r="F24" s="47" t="s">
        <v>13</v>
      </c>
      <c r="G24" s="306" t="s">
        <v>43</v>
      </c>
      <c r="H24" s="178">
        <f t="shared" ca="1" si="18"/>
        <v>90882.017207122903</v>
      </c>
      <c r="I24" s="178">
        <f t="shared" ca="1" si="19"/>
        <v>93608.477723336604</v>
      </c>
      <c r="J24" s="178">
        <f t="shared" ca="1" si="20"/>
        <v>96416.732055036715</v>
      </c>
      <c r="K24" s="178">
        <f t="shared" ca="1" si="21"/>
        <v>99309.234016687813</v>
      </c>
      <c r="L24"/>
      <c r="M24"/>
      <c r="N24" s="343" t="s">
        <v>611</v>
      </c>
      <c r="O24" s="337" t="str">
        <f>A24</f>
        <v>59406C</v>
      </c>
      <c r="P24" s="339" t="str">
        <f>D24</f>
        <v>Animal Shelter Supervisor</v>
      </c>
      <c r="Q24" s="344" t="str">
        <f>G24</f>
        <v>E40</v>
      </c>
      <c r="R24" s="345" cm="1">
        <f t="array" aca="1" ref="R24" ca="1">IF($N24="Y",VLOOKUP($O24,INDIRECT($O$3),R$6,0)*INDIRECT($N$2),VLOOKUP($O24,INDIRECT($O$3),R$6,0))</f>
        <v>90882.017207122903</v>
      </c>
      <c r="S24" s="345" cm="1">
        <f t="array" aca="1" ref="S24" ca="1">IF($N24="Y",VLOOKUP($O24,INDIRECT($O$3),S$6,0)*INDIRECT($N$2),VLOOKUP($O24,INDIRECT($O$3),S$6,0))</f>
        <v>93608.477723336604</v>
      </c>
      <c r="T24" s="345" cm="1">
        <f t="array" aca="1" ref="T24" ca="1">IF($N24="Y",VLOOKUP($O24,INDIRECT($O$3),T$6,0)*INDIRECT($N$2),VLOOKUP($O24,INDIRECT($O$3),T$6,0))</f>
        <v>96416.732055036715</v>
      </c>
      <c r="U24" s="345" cm="1">
        <f t="array" aca="1" ref="U24" ca="1">IF($N24="Y",VLOOKUP($O24,INDIRECT($O$3),U$6,0)*INDIRECT($N$2),VLOOKUP($O24,INDIRECT($O$3),U$6,0))</f>
        <v>99309.234016687813</v>
      </c>
      <c r="W24" s="218" t="str">
        <f t="shared" ref="W24:W48" si="26">N24</f>
        <v>Y</v>
      </c>
      <c r="X24" s="366" t="str">
        <f t="shared" ref="X24:X48" si="27">A24</f>
        <v>59406C</v>
      </c>
      <c r="Y24" s="218" t="str">
        <f t="shared" ref="Y24:Y48" si="28">D24</f>
        <v>Animal Shelter Supervisor</v>
      </c>
      <c r="Z24" s="367" t="str">
        <f t="shared" si="17"/>
        <v>E40</v>
      </c>
      <c r="AA24" s="368">
        <f t="shared" ca="1" si="22"/>
        <v>43.693999999999996</v>
      </c>
      <c r="AB24" s="368">
        <f t="shared" ca="1" si="23"/>
        <v>45.004999999999995</v>
      </c>
      <c r="AC24" s="368">
        <f t="shared" ca="1" si="24"/>
        <v>46.354999999999997</v>
      </c>
      <c r="AD24" s="368">
        <f t="shared" ca="1" si="25"/>
        <v>47.744999999999997</v>
      </c>
    </row>
    <row r="25" spans="1:30" s="19" customFormat="1">
      <c r="A25" s="3" t="s">
        <v>46</v>
      </c>
      <c r="B25" s="47" t="s">
        <v>12</v>
      </c>
      <c r="C25" s="4">
        <v>480</v>
      </c>
      <c r="D25" s="35" t="s">
        <v>47</v>
      </c>
      <c r="E25" s="47">
        <v>10</v>
      </c>
      <c r="F25" s="47" t="s">
        <v>13</v>
      </c>
      <c r="G25" s="306" t="s">
        <v>43</v>
      </c>
      <c r="H25" s="178">
        <f t="shared" ca="1" si="18"/>
        <v>90882.017207122903</v>
      </c>
      <c r="I25" s="178">
        <f t="shared" ca="1" si="19"/>
        <v>93608.477723336604</v>
      </c>
      <c r="J25" s="178">
        <f t="shared" ca="1" si="20"/>
        <v>96416.732055036715</v>
      </c>
      <c r="K25" s="178">
        <f t="shared" ca="1" si="21"/>
        <v>99309.234016687813</v>
      </c>
      <c r="L25"/>
      <c r="M25"/>
      <c r="N25" s="337" t="s">
        <v>611</v>
      </c>
      <c r="O25" s="337" t="str">
        <f>A25</f>
        <v>00845C</v>
      </c>
      <c r="P25" s="339" t="str">
        <f>D25</f>
        <v>Assistant Manager Parking Systems</v>
      </c>
      <c r="Q25" s="344" t="str">
        <f>G25</f>
        <v>E40</v>
      </c>
      <c r="R25" s="345" cm="1">
        <f t="array" aca="1" ref="R25" ca="1">IF($N25="Y",VLOOKUP($O25,INDIRECT($O$3),R$6,0)*INDIRECT($N$2),VLOOKUP($O25,INDIRECT($O$3),R$6,0))</f>
        <v>90882.017207122903</v>
      </c>
      <c r="S25" s="345" cm="1">
        <f t="array" aca="1" ref="S25" ca="1">IF($N25="Y",VLOOKUP($O25,INDIRECT($O$3),S$6,0)*INDIRECT($N$2),VLOOKUP($O25,INDIRECT($O$3),S$6,0))</f>
        <v>93608.477723336604</v>
      </c>
      <c r="T25" s="345" cm="1">
        <f t="array" aca="1" ref="T25" ca="1">IF($N25="Y",VLOOKUP($O25,INDIRECT($O$3),T$6,0)*INDIRECT($N$2),VLOOKUP($O25,INDIRECT($O$3),T$6,0))</f>
        <v>96416.732055036715</v>
      </c>
      <c r="U25" s="345" cm="1">
        <f t="array" aca="1" ref="U25" ca="1">IF($N25="Y",VLOOKUP($O25,INDIRECT($O$3),U$6,0)*INDIRECT($N$2),VLOOKUP($O25,INDIRECT($O$3),U$6,0))</f>
        <v>99309.234016687813</v>
      </c>
      <c r="W25" s="218" t="str">
        <f t="shared" si="26"/>
        <v>Y</v>
      </c>
      <c r="X25" s="366" t="str">
        <f t="shared" si="27"/>
        <v>00845C</v>
      </c>
      <c r="Y25" s="218" t="str">
        <f t="shared" si="28"/>
        <v>Assistant Manager Parking Systems</v>
      </c>
      <c r="Z25" s="367" t="str">
        <f t="shared" si="17"/>
        <v>E40</v>
      </c>
      <c r="AA25" s="368">
        <f t="shared" ca="1" si="22"/>
        <v>43.693999999999996</v>
      </c>
      <c r="AB25" s="368">
        <f t="shared" ca="1" si="23"/>
        <v>45.004999999999995</v>
      </c>
      <c r="AC25" s="368">
        <f t="shared" ca="1" si="24"/>
        <v>46.354999999999997</v>
      </c>
      <c r="AD25" s="368">
        <f t="shared" ca="1" si="25"/>
        <v>47.744999999999997</v>
      </c>
    </row>
    <row r="26" spans="1:30" s="19" customFormat="1">
      <c r="A26" s="3" t="s">
        <v>700</v>
      </c>
      <c r="B26" s="47" t="s">
        <v>12</v>
      </c>
      <c r="C26" s="4">
        <v>483</v>
      </c>
      <c r="D26" s="35" t="s">
        <v>701</v>
      </c>
      <c r="E26" s="47">
        <v>10</v>
      </c>
      <c r="F26" s="47" t="s">
        <v>13</v>
      </c>
      <c r="G26" s="306" t="s">
        <v>43</v>
      </c>
      <c r="H26" s="178">
        <f ca="1">R26</f>
        <v>90881.624999999985</v>
      </c>
      <c r="I26" s="178">
        <f ca="1">S26</f>
        <v>93608.124999999985</v>
      </c>
      <c r="J26" s="178">
        <f ca="1">T26</f>
        <v>96416.624999999985</v>
      </c>
      <c r="K26" s="178">
        <f ca="1">U26</f>
        <v>99309.174999999988</v>
      </c>
      <c r="L26"/>
      <c r="M26"/>
      <c r="N26" s="337" t="s">
        <v>611</v>
      </c>
      <c r="O26" s="337" t="str">
        <f>A26</f>
        <v>53043C</v>
      </c>
      <c r="P26" s="339" t="str">
        <f>D26</f>
        <v>Code Compliance &amp; Traffic Control Manager</v>
      </c>
      <c r="Q26" s="344" t="str">
        <f>G26</f>
        <v>E40</v>
      </c>
      <c r="R26" s="345" cm="1">
        <f t="array" aca="1" ref="R26" ca="1">IF($N26="Y",VLOOKUP($O26,INDIRECT($O$3),R$6,0)*INDIRECT($N$2),VLOOKUP($O26,INDIRECT($O$3),R$6,0))</f>
        <v>90881.624999999985</v>
      </c>
      <c r="S26" s="345" cm="1">
        <f t="array" aca="1" ref="S26" ca="1">IF($N26="Y",VLOOKUP($O26,INDIRECT($O$3),S$6,0)*INDIRECT($N$2),VLOOKUP($O26,INDIRECT($O$3),S$6,0))</f>
        <v>93608.124999999985</v>
      </c>
      <c r="T26" s="345" cm="1">
        <f t="array" aca="1" ref="T26" ca="1">IF($N26="Y",VLOOKUP($O26,INDIRECT($O$3),T$6,0)*INDIRECT($N$2),VLOOKUP($O26,INDIRECT($O$3),T$6,0))</f>
        <v>96416.624999999985</v>
      </c>
      <c r="U26" s="345" cm="1">
        <f t="array" aca="1" ref="U26" ca="1">IF($N26="Y",VLOOKUP($O26,INDIRECT($O$3),U$6,0)*INDIRECT($N$2),VLOOKUP($O26,INDIRECT($O$3),U$6,0))</f>
        <v>99309.174999999988</v>
      </c>
      <c r="W26" s="218" t="s">
        <v>611</v>
      </c>
      <c r="X26" s="366" t="str">
        <f t="shared" si="27"/>
        <v>53043C</v>
      </c>
      <c r="Y26" s="218" t="str">
        <f>D26</f>
        <v>Code Compliance &amp; Traffic Control Manager</v>
      </c>
      <c r="Z26" s="367" t="str">
        <f>G26</f>
        <v>E40</v>
      </c>
      <c r="AA26" s="368">
        <f ca="1">ROUNDUP(R26/2080,3)</f>
        <v>43.693999999999996</v>
      </c>
      <c r="AB26" s="368">
        <f ca="1">ROUNDUP(S26/2080,3)</f>
        <v>45.003999999999998</v>
      </c>
      <c r="AC26" s="368">
        <f ca="1">ROUNDUP(T26/2080,3)</f>
        <v>46.354999999999997</v>
      </c>
      <c r="AD26" s="368">
        <f ca="1">ROUNDUP(U26/2080,3)</f>
        <v>47.744999999999997</v>
      </c>
    </row>
    <row r="27" spans="1:30" s="19" customFormat="1">
      <c r="A27" s="34" t="s">
        <v>48</v>
      </c>
      <c r="B27" s="47" t="s">
        <v>12</v>
      </c>
      <c r="C27" s="4">
        <v>465</v>
      </c>
      <c r="D27" s="34" t="s">
        <v>49</v>
      </c>
      <c r="E27" s="47">
        <v>10</v>
      </c>
      <c r="F27" s="47" t="s">
        <v>13</v>
      </c>
      <c r="G27" s="306" t="s">
        <v>43</v>
      </c>
      <c r="H27" s="178">
        <f t="shared" ca="1" si="18"/>
        <v>90882.017207122903</v>
      </c>
      <c r="I27" s="178">
        <f t="shared" ca="1" si="19"/>
        <v>93608.477723336604</v>
      </c>
      <c r="J27" s="178">
        <f t="shared" ca="1" si="20"/>
        <v>96416.732055036715</v>
      </c>
      <c r="K27" s="178">
        <f t="shared" ca="1" si="21"/>
        <v>99309.234016687813</v>
      </c>
      <c r="L27"/>
      <c r="M27"/>
      <c r="N27" s="337" t="s">
        <v>611</v>
      </c>
      <c r="O27" s="337" t="str">
        <f t="shared" ref="O27:O48" si="29">A27</f>
        <v>03600C</v>
      </c>
      <c r="P27" s="339" t="str">
        <f t="shared" ref="P27:P48" si="30">D27</f>
        <v xml:space="preserve">District Street Supervisor I  </v>
      </c>
      <c r="Q27" s="344" t="str">
        <f t="shared" ref="Q27:Q48" si="31">G27</f>
        <v>E40</v>
      </c>
      <c r="R27" s="345" cm="1">
        <f t="array" aca="1" ref="R27" ca="1">IF($N27="Y",VLOOKUP($O27,INDIRECT($O$3),R$6,0)*INDIRECT($N$2),VLOOKUP($O27,INDIRECT($O$3),R$6,0))</f>
        <v>90882.017207122903</v>
      </c>
      <c r="S27" s="345" cm="1">
        <f t="array" aca="1" ref="S27" ca="1">IF($N27="Y",VLOOKUP($O27,INDIRECT($O$3),S$6,0)*INDIRECT($N$2),VLOOKUP($O27,INDIRECT($O$3),S$6,0))</f>
        <v>93608.477723336604</v>
      </c>
      <c r="T27" s="345" cm="1">
        <f t="array" aca="1" ref="T27" ca="1">IF($N27="Y",VLOOKUP($O27,INDIRECT($O$3),T$6,0)*INDIRECT($N$2),VLOOKUP($O27,INDIRECT($O$3),T$6,0))</f>
        <v>96416.732055036715</v>
      </c>
      <c r="U27" s="345" cm="1">
        <f t="array" aca="1" ref="U27" ca="1">IF($N27="Y",VLOOKUP($O27,INDIRECT($O$3),U$6,0)*INDIRECT($N$2),VLOOKUP($O27,INDIRECT($O$3),U$6,0))</f>
        <v>99309.234016687813</v>
      </c>
      <c r="W27" s="218" t="str">
        <f t="shared" si="26"/>
        <v>Y</v>
      </c>
      <c r="X27" s="366" t="str">
        <f t="shared" si="27"/>
        <v>03600C</v>
      </c>
      <c r="Y27" s="218" t="str">
        <f t="shared" si="28"/>
        <v xml:space="preserve">District Street Supervisor I  </v>
      </c>
      <c r="Z27" s="367" t="str">
        <f t="shared" si="17"/>
        <v>E40</v>
      </c>
      <c r="AA27" s="368">
        <f t="shared" ca="1" si="22"/>
        <v>43.693999999999996</v>
      </c>
      <c r="AB27" s="368">
        <f t="shared" ca="1" si="23"/>
        <v>45.004999999999995</v>
      </c>
      <c r="AC27" s="368">
        <f t="shared" ca="1" si="24"/>
        <v>46.354999999999997</v>
      </c>
      <c r="AD27" s="368">
        <f t="shared" ca="1" si="25"/>
        <v>47.744999999999997</v>
      </c>
    </row>
    <row r="28" spans="1:30">
      <c r="A28" s="34" t="s">
        <v>437</v>
      </c>
      <c r="B28" s="47" t="s">
        <v>12</v>
      </c>
      <c r="C28" s="4">
        <v>493</v>
      </c>
      <c r="D28" s="34" t="s">
        <v>526</v>
      </c>
      <c r="E28" s="47">
        <v>10</v>
      </c>
      <c r="F28" s="47" t="s">
        <v>13</v>
      </c>
      <c r="G28" s="306" t="s">
        <v>43</v>
      </c>
      <c r="H28" s="178">
        <f t="shared" ca="1" si="18"/>
        <v>90882.017207122903</v>
      </c>
      <c r="I28" s="178">
        <f t="shared" ca="1" si="19"/>
        <v>93608.477723336604</v>
      </c>
      <c r="J28" s="178">
        <f t="shared" ca="1" si="20"/>
        <v>96416.732055036715</v>
      </c>
      <c r="K28" s="178">
        <f t="shared" ca="1" si="21"/>
        <v>99309.234016687813</v>
      </c>
      <c r="N28" s="337" t="s">
        <v>611</v>
      </c>
      <c r="O28" s="337" t="str">
        <f t="shared" si="29"/>
        <v>03625C</v>
      </c>
      <c r="P28" s="339" t="str">
        <f t="shared" si="30"/>
        <v>District Supervisor Inspection Housing</v>
      </c>
      <c r="Q28" s="344" t="str">
        <f t="shared" si="31"/>
        <v>E40</v>
      </c>
      <c r="R28" s="345" cm="1">
        <f t="array" aca="1" ref="R28" ca="1">IF($N28="Y",VLOOKUP($O28,INDIRECT($O$3),R$6,0)*INDIRECT($N$2),VLOOKUP($O28,INDIRECT($O$3),R$6,0))</f>
        <v>90882.017207122903</v>
      </c>
      <c r="S28" s="345" cm="1">
        <f t="array" aca="1" ref="S28" ca="1">IF($N28="Y",VLOOKUP($O28,INDIRECT($O$3),S$6,0)*INDIRECT($N$2),VLOOKUP($O28,INDIRECT($O$3),S$6,0))</f>
        <v>93608.477723336604</v>
      </c>
      <c r="T28" s="345" cm="1">
        <f t="array" aca="1" ref="T28" ca="1">IF($N28="Y",VLOOKUP($O28,INDIRECT($O$3),T$6,0)*INDIRECT($N$2),VLOOKUP($O28,INDIRECT($O$3),T$6,0))</f>
        <v>96416.732055036715</v>
      </c>
      <c r="U28" s="345" cm="1">
        <f t="array" aca="1" ref="U28" ca="1">IF($N28="Y",VLOOKUP($O28,INDIRECT($O$3),U$6,0)*INDIRECT($N$2),VLOOKUP($O28,INDIRECT($O$3),U$6,0))</f>
        <v>99309.234016687813</v>
      </c>
      <c r="W28" s="218" t="str">
        <f t="shared" si="26"/>
        <v>Y</v>
      </c>
      <c r="X28" s="366" t="str">
        <f t="shared" si="27"/>
        <v>03625C</v>
      </c>
      <c r="Y28" s="218" t="str">
        <f t="shared" si="28"/>
        <v>District Supervisor Inspection Housing</v>
      </c>
      <c r="Z28" s="367" t="str">
        <f t="shared" si="17"/>
        <v>E40</v>
      </c>
      <c r="AA28" s="368">
        <f t="shared" ca="1" si="22"/>
        <v>43.693999999999996</v>
      </c>
      <c r="AB28" s="368">
        <f t="shared" ca="1" si="23"/>
        <v>45.004999999999995</v>
      </c>
      <c r="AC28" s="368">
        <f t="shared" ca="1" si="24"/>
        <v>46.354999999999997</v>
      </c>
      <c r="AD28" s="368">
        <f t="shared" ca="1" si="25"/>
        <v>47.744999999999997</v>
      </c>
    </row>
    <row r="29" spans="1:30">
      <c r="A29" s="34" t="s">
        <v>50</v>
      </c>
      <c r="B29" s="47" t="s">
        <v>12</v>
      </c>
      <c r="C29" s="4">
        <v>468</v>
      </c>
      <c r="D29" s="34" t="s">
        <v>51</v>
      </c>
      <c r="E29" s="47">
        <v>10</v>
      </c>
      <c r="F29" s="47" t="s">
        <v>13</v>
      </c>
      <c r="G29" s="306" t="s">
        <v>43</v>
      </c>
      <c r="H29" s="178">
        <f t="shared" ca="1" si="18"/>
        <v>90882.017207122903</v>
      </c>
      <c r="I29" s="178">
        <f t="shared" ca="1" si="19"/>
        <v>93608.477723336604</v>
      </c>
      <c r="J29" s="178">
        <f t="shared" ca="1" si="20"/>
        <v>96416.732055036715</v>
      </c>
      <c r="K29" s="178">
        <f t="shared" ca="1" si="21"/>
        <v>99309.234016687813</v>
      </c>
      <c r="N29" s="337" t="s">
        <v>611</v>
      </c>
      <c r="O29" s="337" t="str">
        <f t="shared" si="29"/>
        <v>03626C</v>
      </c>
      <c r="P29" s="339" t="str">
        <f t="shared" si="30"/>
        <v>District Supervisor Licenses &amp; Consumer Services</v>
      </c>
      <c r="Q29" s="344" t="str">
        <f t="shared" si="31"/>
        <v>E40</v>
      </c>
      <c r="R29" s="345" cm="1">
        <f t="array" aca="1" ref="R29" ca="1">IF($N29="Y",VLOOKUP($O29,INDIRECT($O$3),R$6,0)*INDIRECT($N$2),VLOOKUP($O29,INDIRECT($O$3),R$6,0))</f>
        <v>90882.017207122903</v>
      </c>
      <c r="S29" s="345" cm="1">
        <f t="array" aca="1" ref="S29" ca="1">IF($N29="Y",VLOOKUP($O29,INDIRECT($O$3),S$6,0)*INDIRECT($N$2),VLOOKUP($O29,INDIRECT($O$3),S$6,0))</f>
        <v>93608.477723336604</v>
      </c>
      <c r="T29" s="345" cm="1">
        <f t="array" aca="1" ref="T29" ca="1">IF($N29="Y",VLOOKUP($O29,INDIRECT($O$3),T$6,0)*INDIRECT($N$2),VLOOKUP($O29,INDIRECT($O$3),T$6,0))</f>
        <v>96416.732055036715</v>
      </c>
      <c r="U29" s="345" cm="1">
        <f t="array" aca="1" ref="U29" ca="1">IF($N29="Y",VLOOKUP($O29,INDIRECT($O$3),U$6,0)*INDIRECT($N$2),VLOOKUP($O29,INDIRECT($O$3),U$6,0))</f>
        <v>99309.234016687813</v>
      </c>
      <c r="W29" s="218" t="str">
        <f t="shared" si="26"/>
        <v>Y</v>
      </c>
      <c r="X29" s="366" t="str">
        <f t="shared" si="27"/>
        <v>03626C</v>
      </c>
      <c r="Y29" s="218" t="str">
        <f t="shared" si="28"/>
        <v>District Supervisor Licenses &amp; Consumer Services</v>
      </c>
      <c r="Z29" s="367" t="str">
        <f t="shared" si="17"/>
        <v>E40</v>
      </c>
      <c r="AA29" s="368">
        <f t="shared" ca="1" si="22"/>
        <v>43.693999999999996</v>
      </c>
      <c r="AB29" s="368">
        <f t="shared" ca="1" si="23"/>
        <v>45.004999999999995</v>
      </c>
      <c r="AC29" s="368">
        <f t="shared" ca="1" si="24"/>
        <v>46.354999999999997</v>
      </c>
      <c r="AD29" s="368">
        <f t="shared" ca="1" si="25"/>
        <v>47.744999999999997</v>
      </c>
    </row>
    <row r="30" spans="1:30">
      <c r="A30" s="34" t="s">
        <v>52</v>
      </c>
      <c r="B30" s="47" t="s">
        <v>12</v>
      </c>
      <c r="C30" s="4">
        <v>460</v>
      </c>
      <c r="D30" s="34" t="s">
        <v>53</v>
      </c>
      <c r="E30" s="47">
        <v>10</v>
      </c>
      <c r="F30" s="47" t="s">
        <v>13</v>
      </c>
      <c r="G30" s="306" t="s">
        <v>43</v>
      </c>
      <c r="H30" s="178">
        <f t="shared" ca="1" si="18"/>
        <v>90882.017207122903</v>
      </c>
      <c r="I30" s="178">
        <f t="shared" ca="1" si="19"/>
        <v>93608.477723336604</v>
      </c>
      <c r="J30" s="178">
        <f t="shared" ca="1" si="20"/>
        <v>96416.732055036715</v>
      </c>
      <c r="K30" s="178">
        <f t="shared" ca="1" si="21"/>
        <v>99309.234016687813</v>
      </c>
      <c r="N30" s="337" t="s">
        <v>611</v>
      </c>
      <c r="O30" s="337" t="str">
        <f t="shared" si="29"/>
        <v>04471C</v>
      </c>
      <c r="P30" s="339" t="str">
        <f t="shared" si="30"/>
        <v>Fleet Services Equipment Supervisor</v>
      </c>
      <c r="Q30" s="344" t="str">
        <f t="shared" si="31"/>
        <v>E40</v>
      </c>
      <c r="R30" s="345" cm="1">
        <f t="array" aca="1" ref="R30" ca="1">IF($N30="Y",VLOOKUP($O30,INDIRECT($O$3),R$6,0)*INDIRECT($N$2),VLOOKUP($O30,INDIRECT($O$3),R$6,0))</f>
        <v>90882.017207122903</v>
      </c>
      <c r="S30" s="345" cm="1">
        <f t="array" aca="1" ref="S30" ca="1">IF($N30="Y",VLOOKUP($O30,INDIRECT($O$3),S$6,0)*INDIRECT($N$2),VLOOKUP($O30,INDIRECT($O$3),S$6,0))</f>
        <v>93608.477723336604</v>
      </c>
      <c r="T30" s="345" cm="1">
        <f t="array" aca="1" ref="T30" ca="1">IF($N30="Y",VLOOKUP($O30,INDIRECT($O$3),T$6,0)*INDIRECT($N$2),VLOOKUP($O30,INDIRECT($O$3),T$6,0))</f>
        <v>96416.732055036715</v>
      </c>
      <c r="U30" s="345" cm="1">
        <f t="array" aca="1" ref="U30" ca="1">IF($N30="Y",VLOOKUP($O30,INDIRECT($O$3),U$6,0)*INDIRECT($N$2),VLOOKUP($O30,INDIRECT($O$3),U$6,0))</f>
        <v>99309.234016687813</v>
      </c>
      <c r="W30" s="218" t="str">
        <f t="shared" si="26"/>
        <v>Y</v>
      </c>
      <c r="X30" s="366" t="str">
        <f t="shared" si="27"/>
        <v>04471C</v>
      </c>
      <c r="Y30" s="218" t="str">
        <f t="shared" si="28"/>
        <v>Fleet Services Equipment Supervisor</v>
      </c>
      <c r="Z30" s="367" t="str">
        <f t="shared" si="17"/>
        <v>E40</v>
      </c>
      <c r="AA30" s="368">
        <f t="shared" ca="1" si="22"/>
        <v>43.693999999999996</v>
      </c>
      <c r="AB30" s="368">
        <f t="shared" ca="1" si="23"/>
        <v>45.004999999999995</v>
      </c>
      <c r="AC30" s="368">
        <f t="shared" ca="1" si="24"/>
        <v>46.354999999999997</v>
      </c>
      <c r="AD30" s="368">
        <f t="shared" ca="1" si="25"/>
        <v>47.744999999999997</v>
      </c>
    </row>
    <row r="31" spans="1:30">
      <c r="A31" s="3" t="s">
        <v>56</v>
      </c>
      <c r="B31" s="47" t="s">
        <v>12</v>
      </c>
      <c r="C31" s="4">
        <v>488</v>
      </c>
      <c r="D31" s="35" t="s">
        <v>57</v>
      </c>
      <c r="E31" s="47">
        <v>10</v>
      </c>
      <c r="F31" s="47" t="s">
        <v>13</v>
      </c>
      <c r="G31" s="306" t="s">
        <v>43</v>
      </c>
      <c r="H31" s="178">
        <f t="shared" ca="1" si="18"/>
        <v>90882.017207122903</v>
      </c>
      <c r="I31" s="178">
        <f t="shared" ca="1" si="19"/>
        <v>93608.477723336604</v>
      </c>
      <c r="J31" s="178">
        <f t="shared" ca="1" si="20"/>
        <v>96416.732055036715</v>
      </c>
      <c r="K31" s="178">
        <f t="shared" ca="1" si="21"/>
        <v>99309.234016687813</v>
      </c>
      <c r="N31" s="337" t="s">
        <v>611</v>
      </c>
      <c r="O31" s="337" t="str">
        <f t="shared" si="29"/>
        <v>06803C</v>
      </c>
      <c r="P31" s="339" t="str">
        <f t="shared" si="30"/>
        <v xml:space="preserve">Manager Inventory Control </v>
      </c>
      <c r="Q31" s="344" t="str">
        <f t="shared" si="31"/>
        <v>E40</v>
      </c>
      <c r="R31" s="345" cm="1">
        <f t="array" aca="1" ref="R31" ca="1">IF($N31="Y",VLOOKUP($O31,INDIRECT($O$3),R$6,0)*INDIRECT($N$2),VLOOKUP($O31,INDIRECT($O$3),R$6,0))</f>
        <v>90882.017207122903</v>
      </c>
      <c r="S31" s="345" cm="1">
        <f t="array" aca="1" ref="S31" ca="1">IF($N31="Y",VLOOKUP($O31,INDIRECT($O$3),S$6,0)*INDIRECT($N$2),VLOOKUP($O31,INDIRECT($O$3),S$6,0))</f>
        <v>93608.477723336604</v>
      </c>
      <c r="T31" s="345" cm="1">
        <f t="array" aca="1" ref="T31" ca="1">IF($N31="Y",VLOOKUP($O31,INDIRECT($O$3),T$6,0)*INDIRECT($N$2),VLOOKUP($O31,INDIRECT($O$3),T$6,0))</f>
        <v>96416.732055036715</v>
      </c>
      <c r="U31" s="345" cm="1">
        <f t="array" aca="1" ref="U31" ca="1">IF($N31="Y",VLOOKUP($O31,INDIRECT($O$3),U$6,0)*INDIRECT($N$2),VLOOKUP($O31,INDIRECT($O$3),U$6,0))</f>
        <v>99309.234016687813</v>
      </c>
      <c r="W31" s="218" t="str">
        <f t="shared" si="26"/>
        <v>Y</v>
      </c>
      <c r="X31" s="366" t="str">
        <f t="shared" si="27"/>
        <v>06803C</v>
      </c>
      <c r="Y31" s="218" t="str">
        <f t="shared" si="28"/>
        <v xml:space="preserve">Manager Inventory Control </v>
      </c>
      <c r="Z31" s="367" t="str">
        <f t="shared" si="17"/>
        <v>E40</v>
      </c>
      <c r="AA31" s="368">
        <f t="shared" ca="1" si="22"/>
        <v>43.693999999999996</v>
      </c>
      <c r="AB31" s="368">
        <f t="shared" ca="1" si="23"/>
        <v>45.004999999999995</v>
      </c>
      <c r="AC31" s="368">
        <f t="shared" ca="1" si="24"/>
        <v>46.354999999999997</v>
      </c>
      <c r="AD31" s="368">
        <f t="shared" ca="1" si="25"/>
        <v>47.744999999999997</v>
      </c>
    </row>
    <row r="32" spans="1:30">
      <c r="A32" s="34" t="s">
        <v>394</v>
      </c>
      <c r="B32" s="47" t="s">
        <v>12</v>
      </c>
      <c r="C32" s="4">
        <v>475</v>
      </c>
      <c r="D32" s="34" t="s">
        <v>522</v>
      </c>
      <c r="E32" s="47">
        <v>10</v>
      </c>
      <c r="F32" s="47" t="s">
        <v>13</v>
      </c>
      <c r="G32" s="306" t="s">
        <v>43</v>
      </c>
      <c r="H32" s="178">
        <f t="shared" ca="1" si="18"/>
        <v>90882.017207122903</v>
      </c>
      <c r="I32" s="178">
        <f t="shared" ca="1" si="19"/>
        <v>93608.477723336604</v>
      </c>
      <c r="J32" s="178">
        <f t="shared" ca="1" si="20"/>
        <v>96416.732055036715</v>
      </c>
      <c r="K32" s="178">
        <f t="shared" ca="1" si="21"/>
        <v>99309.234016687813</v>
      </c>
      <c r="N32" s="337" t="s">
        <v>611</v>
      </c>
      <c r="O32" s="337" t="str">
        <f t="shared" si="29"/>
        <v>06850C</v>
      </c>
      <c r="P32" s="339" t="str">
        <f t="shared" si="30"/>
        <v>Manager Parking Ramps Lots</v>
      </c>
      <c r="Q32" s="344" t="str">
        <f t="shared" si="31"/>
        <v>E40</v>
      </c>
      <c r="R32" s="345" cm="1">
        <f t="array" aca="1" ref="R32" ca="1">IF($N32="Y",VLOOKUP($O32,INDIRECT($O$3),R$6,0)*INDIRECT($N$2),VLOOKUP($O32,INDIRECT($O$3),R$6,0))</f>
        <v>90882.017207122903</v>
      </c>
      <c r="S32" s="345" cm="1">
        <f t="array" aca="1" ref="S32" ca="1">IF($N32="Y",VLOOKUP($O32,INDIRECT($O$3),S$6,0)*INDIRECT($N$2),VLOOKUP($O32,INDIRECT($O$3),S$6,0))</f>
        <v>93608.477723336604</v>
      </c>
      <c r="T32" s="345" cm="1">
        <f t="array" aca="1" ref="T32" ca="1">IF($N32="Y",VLOOKUP($O32,INDIRECT($O$3),T$6,0)*INDIRECT($N$2),VLOOKUP($O32,INDIRECT($O$3),T$6,0))</f>
        <v>96416.732055036715</v>
      </c>
      <c r="U32" s="345" cm="1">
        <f t="array" aca="1" ref="U32" ca="1">IF($N32="Y",VLOOKUP($O32,INDIRECT($O$3),U$6,0)*INDIRECT($N$2),VLOOKUP($O32,INDIRECT($O$3),U$6,0))</f>
        <v>99309.234016687813</v>
      </c>
      <c r="W32" s="218" t="str">
        <f t="shared" si="26"/>
        <v>Y</v>
      </c>
      <c r="X32" s="366" t="str">
        <f t="shared" si="27"/>
        <v>06850C</v>
      </c>
      <c r="Y32" s="218" t="str">
        <f t="shared" si="28"/>
        <v>Manager Parking Ramps Lots</v>
      </c>
      <c r="Z32" s="367" t="str">
        <f t="shared" si="17"/>
        <v>E40</v>
      </c>
      <c r="AA32" s="368">
        <f t="shared" ca="1" si="22"/>
        <v>43.693999999999996</v>
      </c>
      <c r="AB32" s="368">
        <f t="shared" ca="1" si="23"/>
        <v>45.004999999999995</v>
      </c>
      <c r="AC32" s="368">
        <f t="shared" ca="1" si="24"/>
        <v>46.354999999999997</v>
      </c>
      <c r="AD32" s="368">
        <f t="shared" ca="1" si="25"/>
        <v>47.744999999999997</v>
      </c>
    </row>
    <row r="33" spans="1:30">
      <c r="A33" s="34" t="s">
        <v>58</v>
      </c>
      <c r="B33" s="47" t="s">
        <v>12</v>
      </c>
      <c r="C33" s="4">
        <v>455</v>
      </c>
      <c r="D33" s="34" t="s">
        <v>59</v>
      </c>
      <c r="E33" s="47">
        <v>10</v>
      </c>
      <c r="F33" s="47" t="s">
        <v>13</v>
      </c>
      <c r="G33" s="306" t="s">
        <v>43</v>
      </c>
      <c r="H33" s="178">
        <f t="shared" ca="1" si="18"/>
        <v>90882.017207122903</v>
      </c>
      <c r="I33" s="178">
        <f t="shared" ca="1" si="19"/>
        <v>93608.477723336604</v>
      </c>
      <c r="J33" s="178">
        <f t="shared" ca="1" si="20"/>
        <v>96416.732055036715</v>
      </c>
      <c r="K33" s="178">
        <f t="shared" ca="1" si="21"/>
        <v>99309.234016687813</v>
      </c>
      <c r="N33" s="337" t="s">
        <v>611</v>
      </c>
      <c r="O33" s="337" t="str">
        <f t="shared" si="29"/>
        <v>09281C</v>
      </c>
      <c r="P33" s="339" t="str">
        <f t="shared" si="30"/>
        <v>Solid Waste and Recycling Equipment Supervisor</v>
      </c>
      <c r="Q33" s="344" t="str">
        <f t="shared" si="31"/>
        <v>E40</v>
      </c>
      <c r="R33" s="345" cm="1">
        <f t="array" aca="1" ref="R33" ca="1">IF($N33="Y",VLOOKUP($O33,INDIRECT($O$3),R$6,0)*INDIRECT($N$2),VLOOKUP($O33,INDIRECT($O$3),R$6,0))</f>
        <v>90882.017207122903</v>
      </c>
      <c r="S33" s="345" cm="1">
        <f t="array" aca="1" ref="S33" ca="1">IF($N33="Y",VLOOKUP($O33,INDIRECT($O$3),S$6,0)*INDIRECT($N$2),VLOOKUP($O33,INDIRECT($O$3),S$6,0))</f>
        <v>93608.477723336604</v>
      </c>
      <c r="T33" s="345" cm="1">
        <f t="array" aca="1" ref="T33" ca="1">IF($N33="Y",VLOOKUP($O33,INDIRECT($O$3),T$6,0)*INDIRECT($N$2),VLOOKUP($O33,INDIRECT($O$3),T$6,0))</f>
        <v>96416.732055036715</v>
      </c>
      <c r="U33" s="345" cm="1">
        <f t="array" aca="1" ref="U33" ca="1">IF($N33="Y",VLOOKUP($O33,INDIRECT($O$3),U$6,0)*INDIRECT($N$2),VLOOKUP($O33,INDIRECT($O$3),U$6,0))</f>
        <v>99309.234016687813</v>
      </c>
      <c r="W33" s="218" t="str">
        <f t="shared" si="26"/>
        <v>Y</v>
      </c>
      <c r="X33" s="366" t="str">
        <f t="shared" si="27"/>
        <v>09281C</v>
      </c>
      <c r="Y33" s="218" t="str">
        <f t="shared" si="28"/>
        <v>Solid Waste and Recycling Equipment Supervisor</v>
      </c>
      <c r="Z33" s="367" t="str">
        <f t="shared" si="17"/>
        <v>E40</v>
      </c>
      <c r="AA33" s="368">
        <f t="shared" ca="1" si="22"/>
        <v>43.693999999999996</v>
      </c>
      <c r="AB33" s="368">
        <f t="shared" ca="1" si="23"/>
        <v>45.004999999999995</v>
      </c>
      <c r="AC33" s="368">
        <f t="shared" ca="1" si="24"/>
        <v>46.354999999999997</v>
      </c>
      <c r="AD33" s="368">
        <f t="shared" ca="1" si="25"/>
        <v>47.744999999999997</v>
      </c>
    </row>
    <row r="34" spans="1:30">
      <c r="A34" s="34" t="s">
        <v>60</v>
      </c>
      <c r="B34" s="47" t="s">
        <v>12</v>
      </c>
      <c r="C34" s="4">
        <v>460</v>
      </c>
      <c r="D34" s="34" t="s">
        <v>61</v>
      </c>
      <c r="E34" s="47">
        <v>10</v>
      </c>
      <c r="F34" s="47" t="s">
        <v>13</v>
      </c>
      <c r="G34" s="306" t="s">
        <v>43</v>
      </c>
      <c r="H34" s="178">
        <f t="shared" ca="1" si="18"/>
        <v>90882.017207122903</v>
      </c>
      <c r="I34" s="178">
        <f t="shared" ca="1" si="19"/>
        <v>93608.477723336604</v>
      </c>
      <c r="J34" s="178">
        <f t="shared" ca="1" si="20"/>
        <v>96416.732055036715</v>
      </c>
      <c r="K34" s="178">
        <f t="shared" ca="1" si="21"/>
        <v>99309.234016687813</v>
      </c>
      <c r="N34" s="337" t="s">
        <v>611</v>
      </c>
      <c r="O34" s="337" t="str">
        <f t="shared" si="29"/>
        <v>09845C</v>
      </c>
      <c r="P34" s="339" t="str">
        <f t="shared" si="30"/>
        <v>Supervisor Building Services</v>
      </c>
      <c r="Q34" s="344" t="str">
        <f t="shared" si="31"/>
        <v>E40</v>
      </c>
      <c r="R34" s="345" cm="1">
        <f t="array" aca="1" ref="R34" ca="1">IF($N34="Y",VLOOKUP($O34,INDIRECT($O$3),R$6,0)*INDIRECT($N$2),VLOOKUP($O34,INDIRECT($O$3),R$6,0))</f>
        <v>90882.017207122903</v>
      </c>
      <c r="S34" s="345" cm="1">
        <f t="array" aca="1" ref="S34" ca="1">IF($N34="Y",VLOOKUP($O34,INDIRECT($O$3),S$6,0)*INDIRECT($N$2),VLOOKUP($O34,INDIRECT($O$3),S$6,0))</f>
        <v>93608.477723336604</v>
      </c>
      <c r="T34" s="345" cm="1">
        <f t="array" aca="1" ref="T34" ca="1">IF($N34="Y",VLOOKUP($O34,INDIRECT($O$3),T$6,0)*INDIRECT($N$2),VLOOKUP($O34,INDIRECT($O$3),T$6,0))</f>
        <v>96416.732055036715</v>
      </c>
      <c r="U34" s="345" cm="1">
        <f t="array" aca="1" ref="U34" ca="1">IF($N34="Y",VLOOKUP($O34,INDIRECT($O$3),U$6,0)*INDIRECT($N$2),VLOOKUP($O34,INDIRECT($O$3),U$6,0))</f>
        <v>99309.234016687813</v>
      </c>
      <c r="W34" s="218" t="str">
        <f t="shared" si="26"/>
        <v>Y</v>
      </c>
      <c r="X34" s="366" t="str">
        <f t="shared" si="27"/>
        <v>09845C</v>
      </c>
      <c r="Y34" s="218" t="str">
        <f t="shared" si="28"/>
        <v>Supervisor Building Services</v>
      </c>
      <c r="Z34" s="367" t="str">
        <f t="shared" si="17"/>
        <v>E40</v>
      </c>
      <c r="AA34" s="368">
        <f t="shared" ca="1" si="22"/>
        <v>43.693999999999996</v>
      </c>
      <c r="AB34" s="368">
        <f t="shared" ca="1" si="23"/>
        <v>45.004999999999995</v>
      </c>
      <c r="AC34" s="368">
        <f t="shared" ca="1" si="24"/>
        <v>46.354999999999997</v>
      </c>
      <c r="AD34" s="368">
        <f t="shared" ca="1" si="25"/>
        <v>47.744999999999997</v>
      </c>
    </row>
    <row r="35" spans="1:30">
      <c r="A35" s="3" t="s">
        <v>62</v>
      </c>
      <c r="B35" s="47" t="s">
        <v>12</v>
      </c>
      <c r="C35" s="4">
        <v>453</v>
      </c>
      <c r="D35" s="35" t="s">
        <v>63</v>
      </c>
      <c r="E35" s="47">
        <v>10</v>
      </c>
      <c r="F35" s="47" t="s">
        <v>13</v>
      </c>
      <c r="G35" s="306" t="s">
        <v>43</v>
      </c>
      <c r="H35" s="178">
        <f t="shared" ca="1" si="18"/>
        <v>90882.017207122903</v>
      </c>
      <c r="I35" s="178">
        <f t="shared" ca="1" si="19"/>
        <v>93608.477723336604</v>
      </c>
      <c r="J35" s="178">
        <f t="shared" ca="1" si="20"/>
        <v>96416.732055036715</v>
      </c>
      <c r="K35" s="178">
        <f t="shared" ca="1" si="21"/>
        <v>99309.234016687813</v>
      </c>
      <c r="N35" s="337" t="s">
        <v>611</v>
      </c>
      <c r="O35" s="337" t="str">
        <f t="shared" si="29"/>
        <v>09921C</v>
      </c>
      <c r="P35" s="339" t="str">
        <f t="shared" si="30"/>
        <v>Supervisor Construction Projects and Maintenance Convention Center</v>
      </c>
      <c r="Q35" s="344" t="str">
        <f t="shared" si="31"/>
        <v>E40</v>
      </c>
      <c r="R35" s="345" cm="1">
        <f t="array" aca="1" ref="R35" ca="1">IF($N35="Y",VLOOKUP($O35,INDIRECT($O$3),R$6,0)*INDIRECT($N$2),VLOOKUP($O35,INDIRECT($O$3),R$6,0))</f>
        <v>90882.017207122903</v>
      </c>
      <c r="S35" s="345" cm="1">
        <f t="array" aca="1" ref="S35" ca="1">IF($N35="Y",VLOOKUP($O35,INDIRECT($O$3),S$6,0)*INDIRECT($N$2),VLOOKUP($O35,INDIRECT($O$3),S$6,0))</f>
        <v>93608.477723336604</v>
      </c>
      <c r="T35" s="345" cm="1">
        <f t="array" aca="1" ref="T35" ca="1">IF($N35="Y",VLOOKUP($O35,INDIRECT($O$3),T$6,0)*INDIRECT($N$2),VLOOKUP($O35,INDIRECT($O$3),T$6,0))</f>
        <v>96416.732055036715</v>
      </c>
      <c r="U35" s="345" cm="1">
        <f t="array" aca="1" ref="U35" ca="1">IF($N35="Y",VLOOKUP($O35,INDIRECT($O$3),U$6,0)*INDIRECT($N$2),VLOOKUP($O35,INDIRECT($O$3),U$6,0))</f>
        <v>99309.234016687813</v>
      </c>
      <c r="W35" s="218" t="str">
        <f t="shared" si="26"/>
        <v>Y</v>
      </c>
      <c r="X35" s="366" t="str">
        <f t="shared" si="27"/>
        <v>09921C</v>
      </c>
      <c r="Y35" s="218" t="str">
        <f t="shared" si="28"/>
        <v>Supervisor Construction Projects and Maintenance Convention Center</v>
      </c>
      <c r="Z35" s="367" t="str">
        <f t="shared" si="17"/>
        <v>E40</v>
      </c>
      <c r="AA35" s="368">
        <f t="shared" ca="1" si="22"/>
        <v>43.693999999999996</v>
      </c>
      <c r="AB35" s="368">
        <f t="shared" ca="1" si="23"/>
        <v>45.004999999999995</v>
      </c>
      <c r="AC35" s="368">
        <f t="shared" ca="1" si="24"/>
        <v>46.354999999999997</v>
      </c>
      <c r="AD35" s="368">
        <f t="shared" ca="1" si="25"/>
        <v>47.744999999999997</v>
      </c>
    </row>
    <row r="36" spans="1:30">
      <c r="A36" s="34" t="s">
        <v>64</v>
      </c>
      <c r="B36" s="47" t="s">
        <v>12</v>
      </c>
      <c r="C36" s="4">
        <v>490</v>
      </c>
      <c r="D36" s="34" t="s">
        <v>65</v>
      </c>
      <c r="E36" s="47">
        <v>10</v>
      </c>
      <c r="F36" s="47" t="s">
        <v>13</v>
      </c>
      <c r="G36" s="306" t="s">
        <v>43</v>
      </c>
      <c r="H36" s="178">
        <f t="shared" ca="1" si="18"/>
        <v>90882.017207122903</v>
      </c>
      <c r="I36" s="178">
        <f t="shared" ca="1" si="19"/>
        <v>93608.477723336604</v>
      </c>
      <c r="J36" s="178">
        <f t="shared" ca="1" si="20"/>
        <v>96416.732055036715</v>
      </c>
      <c r="K36" s="178">
        <f t="shared" ca="1" si="21"/>
        <v>99309.234016687813</v>
      </c>
      <c r="N36" s="337" t="s">
        <v>611</v>
      </c>
      <c r="O36" s="337" t="str">
        <f t="shared" si="29"/>
        <v>09985C</v>
      </c>
      <c r="P36" s="339" t="str">
        <f t="shared" si="30"/>
        <v xml:space="preserve">Supervisor Environmental </v>
      </c>
      <c r="Q36" s="344" t="str">
        <f t="shared" si="31"/>
        <v>E40</v>
      </c>
      <c r="R36" s="345" cm="1">
        <f t="array" aca="1" ref="R36" ca="1">IF($N36="Y",VLOOKUP($O36,INDIRECT($O$3),R$6,0)*INDIRECT($N$2),VLOOKUP($O36,INDIRECT($O$3),R$6,0))</f>
        <v>90882.017207122903</v>
      </c>
      <c r="S36" s="345" cm="1">
        <f t="array" aca="1" ref="S36" ca="1">IF($N36="Y",VLOOKUP($O36,INDIRECT($O$3),S$6,0)*INDIRECT($N$2),VLOOKUP($O36,INDIRECT($O$3),S$6,0))</f>
        <v>93608.477723336604</v>
      </c>
      <c r="T36" s="345" cm="1">
        <f t="array" aca="1" ref="T36" ca="1">IF($N36="Y",VLOOKUP($O36,INDIRECT($O$3),T$6,0)*INDIRECT($N$2),VLOOKUP($O36,INDIRECT($O$3),T$6,0))</f>
        <v>96416.732055036715</v>
      </c>
      <c r="U36" s="345" cm="1">
        <f t="array" aca="1" ref="U36" ca="1">IF($N36="Y",VLOOKUP($O36,INDIRECT($O$3),U$6,0)*INDIRECT($N$2),VLOOKUP($O36,INDIRECT($O$3),U$6,0))</f>
        <v>99309.234016687813</v>
      </c>
      <c r="W36" s="218" t="str">
        <f t="shared" si="26"/>
        <v>Y</v>
      </c>
      <c r="X36" s="366" t="str">
        <f t="shared" si="27"/>
        <v>09985C</v>
      </c>
      <c r="Y36" s="218" t="str">
        <f t="shared" si="28"/>
        <v xml:space="preserve">Supervisor Environmental </v>
      </c>
      <c r="Z36" s="367" t="str">
        <f t="shared" si="17"/>
        <v>E40</v>
      </c>
      <c r="AA36" s="368">
        <f t="shared" ca="1" si="22"/>
        <v>43.693999999999996</v>
      </c>
      <c r="AB36" s="368">
        <f t="shared" ca="1" si="23"/>
        <v>45.004999999999995</v>
      </c>
      <c r="AC36" s="368">
        <f t="shared" ca="1" si="24"/>
        <v>46.354999999999997</v>
      </c>
      <c r="AD36" s="368">
        <f t="shared" ca="1" si="25"/>
        <v>47.744999999999997</v>
      </c>
    </row>
    <row r="37" spans="1:30">
      <c r="A37" s="3" t="s">
        <v>66</v>
      </c>
      <c r="B37" s="47" t="s">
        <v>12</v>
      </c>
      <c r="C37" s="4">
        <v>455</v>
      </c>
      <c r="D37" s="35" t="s">
        <v>67</v>
      </c>
      <c r="E37" s="47">
        <v>10</v>
      </c>
      <c r="F37" s="47" t="s">
        <v>13</v>
      </c>
      <c r="G37" s="306" t="s">
        <v>43</v>
      </c>
      <c r="H37" s="178">
        <f t="shared" ca="1" si="18"/>
        <v>90882.017207122903</v>
      </c>
      <c r="I37" s="178">
        <f t="shared" ca="1" si="19"/>
        <v>93608.477723336604</v>
      </c>
      <c r="J37" s="178">
        <f t="shared" ca="1" si="20"/>
        <v>96416.732055036715</v>
      </c>
      <c r="K37" s="178">
        <f t="shared" ca="1" si="21"/>
        <v>99309.234016687813</v>
      </c>
      <c r="N37" s="337" t="s">
        <v>611</v>
      </c>
      <c r="O37" s="337" t="str">
        <f t="shared" si="29"/>
        <v>09992C</v>
      </c>
      <c r="P37" s="339" t="str">
        <f t="shared" si="30"/>
        <v>Supervisor Fire Inspection Services</v>
      </c>
      <c r="Q37" s="344" t="str">
        <f t="shared" si="31"/>
        <v>E40</v>
      </c>
      <c r="R37" s="345" cm="1">
        <f t="array" aca="1" ref="R37" ca="1">IF($N37="Y",VLOOKUP($O37,INDIRECT($O$3),R$6,0)*INDIRECT($N$2),VLOOKUP($O37,INDIRECT($O$3),R$6,0))</f>
        <v>90882.017207122903</v>
      </c>
      <c r="S37" s="345" cm="1">
        <f t="array" aca="1" ref="S37" ca="1">IF($N37="Y",VLOOKUP($O37,INDIRECT($O$3),S$6,0)*INDIRECT($N$2),VLOOKUP($O37,INDIRECT($O$3),S$6,0))</f>
        <v>93608.477723336604</v>
      </c>
      <c r="T37" s="345" cm="1">
        <f t="array" aca="1" ref="T37" ca="1">IF($N37="Y",VLOOKUP($O37,INDIRECT($O$3),T$6,0)*INDIRECT($N$2),VLOOKUP($O37,INDIRECT($O$3),T$6,0))</f>
        <v>96416.732055036715</v>
      </c>
      <c r="U37" s="345" cm="1">
        <f t="array" aca="1" ref="U37" ca="1">IF($N37="Y",VLOOKUP($O37,INDIRECT($O$3),U$6,0)*INDIRECT($N$2),VLOOKUP($O37,INDIRECT($O$3),U$6,0))</f>
        <v>99309.234016687813</v>
      </c>
      <c r="W37" s="218" t="str">
        <f t="shared" si="26"/>
        <v>Y</v>
      </c>
      <c r="X37" s="366" t="str">
        <f t="shared" si="27"/>
        <v>09992C</v>
      </c>
      <c r="Y37" s="218" t="str">
        <f t="shared" si="28"/>
        <v>Supervisor Fire Inspection Services</v>
      </c>
      <c r="Z37" s="367" t="str">
        <f t="shared" si="17"/>
        <v>E40</v>
      </c>
      <c r="AA37" s="368">
        <f t="shared" ca="1" si="22"/>
        <v>43.693999999999996</v>
      </c>
      <c r="AB37" s="368">
        <f t="shared" ca="1" si="23"/>
        <v>45.004999999999995</v>
      </c>
      <c r="AC37" s="368">
        <f t="shared" ca="1" si="24"/>
        <v>46.354999999999997</v>
      </c>
      <c r="AD37" s="368">
        <f t="shared" ca="1" si="25"/>
        <v>47.744999999999997</v>
      </c>
    </row>
    <row r="38" spans="1:30">
      <c r="A38" s="3" t="s">
        <v>224</v>
      </c>
      <c r="B38" s="47" t="s">
        <v>12</v>
      </c>
      <c r="C38" s="4">
        <v>478</v>
      </c>
      <c r="D38" s="35" t="s">
        <v>68</v>
      </c>
      <c r="E38" s="47">
        <v>10</v>
      </c>
      <c r="F38" s="47" t="s">
        <v>13</v>
      </c>
      <c r="G38" s="306" t="s">
        <v>43</v>
      </c>
      <c r="H38" s="178">
        <f t="shared" ca="1" si="18"/>
        <v>90882.017207122903</v>
      </c>
      <c r="I38" s="178">
        <f t="shared" ca="1" si="19"/>
        <v>93608.477723336604</v>
      </c>
      <c r="J38" s="178">
        <f t="shared" ca="1" si="20"/>
        <v>96416.732055036715</v>
      </c>
      <c r="K38" s="178">
        <f t="shared" ca="1" si="21"/>
        <v>99309.234016687813</v>
      </c>
      <c r="N38" s="337" t="s">
        <v>611</v>
      </c>
      <c r="O38" s="337" t="str">
        <f t="shared" si="29"/>
        <v>09991C</v>
      </c>
      <c r="P38" s="339" t="str">
        <f t="shared" si="30"/>
        <v>Supervisor Field Operations Food Lodging and Pools</v>
      </c>
      <c r="Q38" s="344" t="str">
        <f t="shared" si="31"/>
        <v>E40</v>
      </c>
      <c r="R38" s="345" cm="1">
        <f t="array" aca="1" ref="R38" ca="1">IF($N38="Y",VLOOKUP($O38,INDIRECT($O$3),R$6,0)*INDIRECT($N$2),VLOOKUP($O38,INDIRECT($O$3),R$6,0))</f>
        <v>90882.017207122903</v>
      </c>
      <c r="S38" s="345" cm="1">
        <f t="array" aca="1" ref="S38" ca="1">IF($N38="Y",VLOOKUP($O38,INDIRECT($O$3),S$6,0)*INDIRECT($N$2),VLOOKUP($O38,INDIRECT($O$3),S$6,0))</f>
        <v>93608.477723336604</v>
      </c>
      <c r="T38" s="345" cm="1">
        <f t="array" aca="1" ref="T38" ca="1">IF($N38="Y",VLOOKUP($O38,INDIRECT($O$3),T$6,0)*INDIRECT($N$2),VLOOKUP($O38,INDIRECT($O$3),T$6,0))</f>
        <v>96416.732055036715</v>
      </c>
      <c r="U38" s="345" cm="1">
        <f t="array" aca="1" ref="U38" ca="1">IF($N38="Y",VLOOKUP($O38,INDIRECT($O$3),U$6,0)*INDIRECT($N$2),VLOOKUP($O38,INDIRECT($O$3),U$6,0))</f>
        <v>99309.234016687813</v>
      </c>
      <c r="W38" s="218" t="str">
        <f t="shared" si="26"/>
        <v>Y</v>
      </c>
      <c r="X38" s="366" t="str">
        <f t="shared" si="27"/>
        <v>09991C</v>
      </c>
      <c r="Y38" s="218" t="str">
        <f t="shared" si="28"/>
        <v>Supervisor Field Operations Food Lodging and Pools</v>
      </c>
      <c r="Z38" s="367" t="str">
        <f t="shared" si="17"/>
        <v>E40</v>
      </c>
      <c r="AA38" s="368">
        <f t="shared" ca="1" si="22"/>
        <v>43.693999999999996</v>
      </c>
      <c r="AB38" s="368">
        <f t="shared" ca="1" si="23"/>
        <v>45.004999999999995</v>
      </c>
      <c r="AC38" s="368">
        <f t="shared" ca="1" si="24"/>
        <v>46.354999999999997</v>
      </c>
      <c r="AD38" s="368">
        <f t="shared" ca="1" si="25"/>
        <v>47.744999999999997</v>
      </c>
    </row>
    <row r="39" spans="1:30">
      <c r="A39" s="34" t="s">
        <v>69</v>
      </c>
      <c r="B39" s="47" t="s">
        <v>12</v>
      </c>
      <c r="C39" s="4">
        <v>478</v>
      </c>
      <c r="D39" s="34" t="s">
        <v>70</v>
      </c>
      <c r="E39" s="47">
        <v>10</v>
      </c>
      <c r="F39" s="47" t="s">
        <v>13</v>
      </c>
      <c r="G39" s="306" t="s">
        <v>43</v>
      </c>
      <c r="H39" s="178">
        <f t="shared" ca="1" si="18"/>
        <v>90882.017207122903</v>
      </c>
      <c r="I39" s="178">
        <f t="shared" ca="1" si="19"/>
        <v>93608.477723336604</v>
      </c>
      <c r="J39" s="178">
        <f t="shared" ca="1" si="20"/>
        <v>96416.732055036715</v>
      </c>
      <c r="K39" s="178">
        <f t="shared" ca="1" si="21"/>
        <v>99309.234016687813</v>
      </c>
      <c r="N39" s="337" t="s">
        <v>611</v>
      </c>
      <c r="O39" s="337" t="str">
        <f t="shared" si="29"/>
        <v>03621C</v>
      </c>
      <c r="P39" s="339" t="str">
        <f t="shared" si="30"/>
        <v>Supervisor Health Inspections Services</v>
      </c>
      <c r="Q39" s="344" t="str">
        <f t="shared" si="31"/>
        <v>E40</v>
      </c>
      <c r="R39" s="345" cm="1">
        <f t="array" aca="1" ref="R39" ca="1">IF($N39="Y",VLOOKUP($O39,INDIRECT($O$3),R$6,0)*INDIRECT($N$2),VLOOKUP($O39,INDIRECT($O$3),R$6,0))</f>
        <v>90882.017207122903</v>
      </c>
      <c r="S39" s="345" cm="1">
        <f t="array" aca="1" ref="S39" ca="1">IF($N39="Y",VLOOKUP($O39,INDIRECT($O$3),S$6,0)*INDIRECT($N$2),VLOOKUP($O39,INDIRECT($O$3),S$6,0))</f>
        <v>93608.477723336604</v>
      </c>
      <c r="T39" s="345" cm="1">
        <f t="array" aca="1" ref="T39" ca="1">IF($N39="Y",VLOOKUP($O39,INDIRECT($O$3),T$6,0)*INDIRECT($N$2),VLOOKUP($O39,INDIRECT($O$3),T$6,0))</f>
        <v>96416.732055036715</v>
      </c>
      <c r="U39" s="345" cm="1">
        <f t="array" aca="1" ref="U39" ca="1">IF($N39="Y",VLOOKUP($O39,INDIRECT($O$3),U$6,0)*INDIRECT($N$2),VLOOKUP($O39,INDIRECT($O$3),U$6,0))</f>
        <v>99309.234016687813</v>
      </c>
      <c r="W39" s="218" t="str">
        <f t="shared" si="26"/>
        <v>Y</v>
      </c>
      <c r="X39" s="366" t="str">
        <f t="shared" si="27"/>
        <v>03621C</v>
      </c>
      <c r="Y39" s="218" t="str">
        <f t="shared" si="28"/>
        <v>Supervisor Health Inspections Services</v>
      </c>
      <c r="Z39" s="367" t="str">
        <f t="shared" si="17"/>
        <v>E40</v>
      </c>
      <c r="AA39" s="368">
        <f t="shared" ca="1" si="22"/>
        <v>43.693999999999996</v>
      </c>
      <c r="AB39" s="368">
        <f t="shared" ca="1" si="23"/>
        <v>45.004999999999995</v>
      </c>
      <c r="AC39" s="368">
        <f t="shared" ca="1" si="24"/>
        <v>46.354999999999997</v>
      </c>
      <c r="AD39" s="368">
        <f t="shared" ca="1" si="25"/>
        <v>47.744999999999997</v>
      </c>
    </row>
    <row r="40" spans="1:30">
      <c r="A40" s="34" t="s">
        <v>543</v>
      </c>
      <c r="B40" s="47" t="s">
        <v>12</v>
      </c>
      <c r="C40" s="2">
        <v>458</v>
      </c>
      <c r="D40" s="34" t="s">
        <v>544</v>
      </c>
      <c r="E40" s="47">
        <v>10</v>
      </c>
      <c r="F40" s="47" t="s">
        <v>13</v>
      </c>
      <c r="G40" s="306" t="s">
        <v>43</v>
      </c>
      <c r="H40" s="178">
        <f t="shared" ca="1" si="18"/>
        <v>90882.017207122903</v>
      </c>
      <c r="I40" s="178">
        <f t="shared" ca="1" si="19"/>
        <v>93608.477723336604</v>
      </c>
      <c r="J40" s="178">
        <f t="shared" ca="1" si="20"/>
        <v>96416.732055036715</v>
      </c>
      <c r="K40" s="178">
        <f t="shared" ca="1" si="21"/>
        <v>99309.234016687813</v>
      </c>
      <c r="N40" s="337" t="s">
        <v>611</v>
      </c>
      <c r="O40" s="337" t="str">
        <f t="shared" si="29"/>
        <v xml:space="preserve">59402C </v>
      </c>
      <c r="P40" s="339" t="str">
        <f t="shared" si="30"/>
        <v>Supervisor Housing Liaison</v>
      </c>
      <c r="Q40" s="344" t="str">
        <f t="shared" si="31"/>
        <v>E40</v>
      </c>
      <c r="R40" s="345" cm="1">
        <f t="array" aca="1" ref="R40" ca="1">IF($N40="Y",VLOOKUP($O40,INDIRECT($O$3),R$6,0)*INDIRECT($N$2),VLOOKUP($O40,INDIRECT($O$3),R$6,0))</f>
        <v>90882.017207122903</v>
      </c>
      <c r="S40" s="345" cm="1">
        <f t="array" aca="1" ref="S40" ca="1">IF($N40="Y",VLOOKUP($O40,INDIRECT($O$3),S$6,0)*INDIRECT($N$2),VLOOKUP($O40,INDIRECT($O$3),S$6,0))</f>
        <v>93608.477723336604</v>
      </c>
      <c r="T40" s="345" cm="1">
        <f t="array" aca="1" ref="T40" ca="1">IF($N40="Y",VLOOKUP($O40,INDIRECT($O$3),T$6,0)*INDIRECT($N$2),VLOOKUP($O40,INDIRECT($O$3),T$6,0))</f>
        <v>96416.732055036715</v>
      </c>
      <c r="U40" s="345" cm="1">
        <f t="array" aca="1" ref="U40" ca="1">IF($N40="Y",VLOOKUP($O40,INDIRECT($O$3),U$6,0)*INDIRECT($N$2),VLOOKUP($O40,INDIRECT($O$3),U$6,0))</f>
        <v>99309.234016687813</v>
      </c>
      <c r="W40" s="218" t="str">
        <f t="shared" si="26"/>
        <v>Y</v>
      </c>
      <c r="X40" s="366" t="str">
        <f t="shared" si="27"/>
        <v xml:space="preserve">59402C </v>
      </c>
      <c r="Y40" s="218" t="str">
        <f t="shared" si="28"/>
        <v>Supervisor Housing Liaison</v>
      </c>
      <c r="Z40" s="367" t="str">
        <f t="shared" si="17"/>
        <v>E40</v>
      </c>
      <c r="AA40" s="368">
        <f t="shared" ca="1" si="22"/>
        <v>43.693999999999996</v>
      </c>
      <c r="AB40" s="368">
        <f t="shared" ca="1" si="23"/>
        <v>45.004999999999995</v>
      </c>
      <c r="AC40" s="368">
        <f t="shared" ca="1" si="24"/>
        <v>46.354999999999997</v>
      </c>
      <c r="AD40" s="368">
        <f t="shared" ca="1" si="25"/>
        <v>47.744999999999997</v>
      </c>
    </row>
    <row r="41" spans="1:30">
      <c r="A41" s="3" t="s">
        <v>71</v>
      </c>
      <c r="B41" s="47" t="s">
        <v>12</v>
      </c>
      <c r="C41" s="4">
        <v>455</v>
      </c>
      <c r="D41" s="34" t="s">
        <v>72</v>
      </c>
      <c r="E41" s="47">
        <v>10</v>
      </c>
      <c r="F41" s="47" t="s">
        <v>13</v>
      </c>
      <c r="G41" s="306" t="s">
        <v>43</v>
      </c>
      <c r="H41" s="178">
        <f t="shared" ca="1" si="18"/>
        <v>90882.017207122903</v>
      </c>
      <c r="I41" s="178">
        <f t="shared" ca="1" si="19"/>
        <v>93608.477723336604</v>
      </c>
      <c r="J41" s="178">
        <f t="shared" ca="1" si="20"/>
        <v>96416.732055036715</v>
      </c>
      <c r="K41" s="178">
        <f t="shared" ca="1" si="21"/>
        <v>99309.234016687813</v>
      </c>
      <c r="N41" s="337" t="s">
        <v>611</v>
      </c>
      <c r="O41" s="337" t="str">
        <f t="shared" si="29"/>
        <v>10140C</v>
      </c>
      <c r="P41" s="339" t="str">
        <f t="shared" si="30"/>
        <v xml:space="preserve">Supervisor Parking Management &amp; Traffic Control  </v>
      </c>
      <c r="Q41" s="344" t="str">
        <f t="shared" si="31"/>
        <v>E40</v>
      </c>
      <c r="R41" s="345" cm="1">
        <f t="array" aca="1" ref="R41" ca="1">IF($N41="Y",VLOOKUP($O41,INDIRECT($O$3),R$6,0)*INDIRECT($N$2),VLOOKUP($O41,INDIRECT($O$3),R$6,0))</f>
        <v>90882.017207122903</v>
      </c>
      <c r="S41" s="345" cm="1">
        <f t="array" aca="1" ref="S41" ca="1">IF($N41="Y",VLOOKUP($O41,INDIRECT($O$3),S$6,0)*INDIRECT($N$2),VLOOKUP($O41,INDIRECT($O$3),S$6,0))</f>
        <v>93608.477723336604</v>
      </c>
      <c r="T41" s="345" cm="1">
        <f t="array" aca="1" ref="T41" ca="1">IF($N41="Y",VLOOKUP($O41,INDIRECT($O$3),T$6,0)*INDIRECT($N$2),VLOOKUP($O41,INDIRECT($O$3),T$6,0))</f>
        <v>96416.732055036715</v>
      </c>
      <c r="U41" s="345" cm="1">
        <f t="array" aca="1" ref="U41" ca="1">IF($N41="Y",VLOOKUP($O41,INDIRECT($O$3),U$6,0)*INDIRECT($N$2),VLOOKUP($O41,INDIRECT($O$3),U$6,0))</f>
        <v>99309.234016687813</v>
      </c>
      <c r="W41" s="218" t="str">
        <f t="shared" si="26"/>
        <v>Y</v>
      </c>
      <c r="X41" s="366" t="str">
        <f t="shared" si="27"/>
        <v>10140C</v>
      </c>
      <c r="Y41" s="218" t="str">
        <f t="shared" si="28"/>
        <v xml:space="preserve">Supervisor Parking Management &amp; Traffic Control  </v>
      </c>
      <c r="Z41" s="367" t="str">
        <f t="shared" si="17"/>
        <v>E40</v>
      </c>
      <c r="AA41" s="368">
        <f t="shared" ca="1" si="22"/>
        <v>43.693999999999996</v>
      </c>
      <c r="AB41" s="368">
        <f t="shared" ca="1" si="23"/>
        <v>45.004999999999995</v>
      </c>
      <c r="AC41" s="368">
        <f t="shared" ca="1" si="24"/>
        <v>46.354999999999997</v>
      </c>
      <c r="AD41" s="368">
        <f t="shared" ca="1" si="25"/>
        <v>47.744999999999997</v>
      </c>
    </row>
    <row r="42" spans="1:30">
      <c r="A42" s="3" t="s">
        <v>73</v>
      </c>
      <c r="B42" s="47" t="s">
        <v>12</v>
      </c>
      <c r="C42" s="4">
        <v>493</v>
      </c>
      <c r="D42" s="34" t="s">
        <v>74</v>
      </c>
      <c r="E42" s="47">
        <v>10</v>
      </c>
      <c r="F42" s="47" t="s">
        <v>13</v>
      </c>
      <c r="G42" s="306" t="s">
        <v>43</v>
      </c>
      <c r="H42" s="178">
        <f t="shared" ca="1" si="18"/>
        <v>90882.017207122903</v>
      </c>
      <c r="I42" s="178">
        <f t="shared" ca="1" si="19"/>
        <v>93608.477723336604</v>
      </c>
      <c r="J42" s="178">
        <f t="shared" ca="1" si="20"/>
        <v>96416.732055036715</v>
      </c>
      <c r="K42" s="178">
        <f t="shared" ca="1" si="21"/>
        <v>99309.234016687813</v>
      </c>
      <c r="N42" s="337" t="s">
        <v>611</v>
      </c>
      <c r="O42" s="337" t="str">
        <f t="shared" si="29"/>
        <v>10205C</v>
      </c>
      <c r="P42" s="339" t="str">
        <f t="shared" si="30"/>
        <v>Supervisor Problem Properties</v>
      </c>
      <c r="Q42" s="344" t="str">
        <f t="shared" si="31"/>
        <v>E40</v>
      </c>
      <c r="R42" s="345" cm="1">
        <f t="array" aca="1" ref="R42" ca="1">IF($N42="Y",VLOOKUP($O42,INDIRECT($O$3),R$6,0)*INDIRECT($N$2),VLOOKUP($O42,INDIRECT($O$3),R$6,0))</f>
        <v>90882.017207122903</v>
      </c>
      <c r="S42" s="345" cm="1">
        <f t="array" aca="1" ref="S42" ca="1">IF($N42="Y",VLOOKUP($O42,INDIRECT($O$3),S$6,0)*INDIRECT($N$2),VLOOKUP($O42,INDIRECT($O$3),S$6,0))</f>
        <v>93608.477723336604</v>
      </c>
      <c r="T42" s="345" cm="1">
        <f t="array" aca="1" ref="T42" ca="1">IF($N42="Y",VLOOKUP($O42,INDIRECT($O$3),T$6,0)*INDIRECT($N$2),VLOOKUP($O42,INDIRECT($O$3),T$6,0))</f>
        <v>96416.732055036715</v>
      </c>
      <c r="U42" s="345" cm="1">
        <f t="array" aca="1" ref="U42" ca="1">IF($N42="Y",VLOOKUP($O42,INDIRECT($O$3),U$6,0)*INDIRECT($N$2),VLOOKUP($O42,INDIRECT($O$3),U$6,0))</f>
        <v>99309.234016687813</v>
      </c>
      <c r="W42" s="218" t="str">
        <f t="shared" si="26"/>
        <v>Y</v>
      </c>
      <c r="X42" s="366" t="str">
        <f t="shared" si="27"/>
        <v>10205C</v>
      </c>
      <c r="Y42" s="218" t="str">
        <f t="shared" si="28"/>
        <v>Supervisor Problem Properties</v>
      </c>
      <c r="Z42" s="367" t="str">
        <f t="shared" si="17"/>
        <v>E40</v>
      </c>
      <c r="AA42" s="368">
        <f t="shared" ca="1" si="22"/>
        <v>43.693999999999996</v>
      </c>
      <c r="AB42" s="368">
        <f t="shared" ca="1" si="23"/>
        <v>45.004999999999995</v>
      </c>
      <c r="AC42" s="368">
        <f t="shared" ca="1" si="24"/>
        <v>46.354999999999997</v>
      </c>
      <c r="AD42" s="368">
        <f t="shared" ca="1" si="25"/>
        <v>47.744999999999997</v>
      </c>
    </row>
    <row r="43" spans="1:30">
      <c r="A43" s="3" t="s">
        <v>75</v>
      </c>
      <c r="B43" s="47" t="s">
        <v>12</v>
      </c>
      <c r="C43" s="4">
        <v>473</v>
      </c>
      <c r="D43" s="35" t="s">
        <v>76</v>
      </c>
      <c r="E43" s="47">
        <v>10</v>
      </c>
      <c r="F43" s="47" t="s">
        <v>13</v>
      </c>
      <c r="G43" s="306" t="s">
        <v>43</v>
      </c>
      <c r="H43" s="178">
        <f t="shared" ca="1" si="18"/>
        <v>90882.017207122903</v>
      </c>
      <c r="I43" s="178">
        <f t="shared" ca="1" si="19"/>
        <v>93608.477723336604</v>
      </c>
      <c r="J43" s="178">
        <f t="shared" ca="1" si="20"/>
        <v>96416.732055036715</v>
      </c>
      <c r="K43" s="178">
        <f t="shared" ca="1" si="21"/>
        <v>99309.234016687813</v>
      </c>
      <c r="N43" s="337" t="s">
        <v>611</v>
      </c>
      <c r="O43" s="337" t="str">
        <f t="shared" si="29"/>
        <v>10220C</v>
      </c>
      <c r="P43" s="339" t="str">
        <f t="shared" si="30"/>
        <v xml:space="preserve">Supervisor Pumping Stations  </v>
      </c>
      <c r="Q43" s="344" t="str">
        <f t="shared" si="31"/>
        <v>E40</v>
      </c>
      <c r="R43" s="345" cm="1">
        <f t="array" aca="1" ref="R43" ca="1">IF($N43="Y",VLOOKUP($O43,INDIRECT($O$3),R$6,0)*INDIRECT($N$2),VLOOKUP($O43,INDIRECT($O$3),R$6,0))</f>
        <v>90882.017207122903</v>
      </c>
      <c r="S43" s="345" cm="1">
        <f t="array" aca="1" ref="S43" ca="1">IF($N43="Y",VLOOKUP($O43,INDIRECT($O$3),S$6,0)*INDIRECT($N$2),VLOOKUP($O43,INDIRECT($O$3),S$6,0))</f>
        <v>93608.477723336604</v>
      </c>
      <c r="T43" s="345" cm="1">
        <f t="array" aca="1" ref="T43" ca="1">IF($N43="Y",VLOOKUP($O43,INDIRECT($O$3),T$6,0)*INDIRECT($N$2),VLOOKUP($O43,INDIRECT($O$3),T$6,0))</f>
        <v>96416.732055036715</v>
      </c>
      <c r="U43" s="345" cm="1">
        <f t="array" aca="1" ref="U43" ca="1">IF($N43="Y",VLOOKUP($O43,INDIRECT($O$3),U$6,0)*INDIRECT($N$2),VLOOKUP($O43,INDIRECT($O$3),U$6,0))</f>
        <v>99309.234016687813</v>
      </c>
      <c r="W43" s="218" t="str">
        <f t="shared" si="26"/>
        <v>Y</v>
      </c>
      <c r="X43" s="366" t="str">
        <f t="shared" si="27"/>
        <v>10220C</v>
      </c>
      <c r="Y43" s="218" t="str">
        <f t="shared" si="28"/>
        <v xml:space="preserve">Supervisor Pumping Stations  </v>
      </c>
      <c r="Z43" s="367" t="str">
        <f t="shared" si="17"/>
        <v>E40</v>
      </c>
      <c r="AA43" s="368">
        <f t="shared" ca="1" si="22"/>
        <v>43.693999999999996</v>
      </c>
      <c r="AB43" s="368">
        <f t="shared" ca="1" si="23"/>
        <v>45.004999999999995</v>
      </c>
      <c r="AC43" s="368">
        <f t="shared" ca="1" si="24"/>
        <v>46.354999999999997</v>
      </c>
      <c r="AD43" s="368">
        <f t="shared" ca="1" si="25"/>
        <v>47.744999999999997</v>
      </c>
    </row>
    <row r="44" spans="1:30">
      <c r="A44" s="3" t="s">
        <v>77</v>
      </c>
      <c r="B44" s="47" t="s">
        <v>12</v>
      </c>
      <c r="C44" s="4">
        <v>493</v>
      </c>
      <c r="D44" s="35" t="s">
        <v>78</v>
      </c>
      <c r="E44" s="47">
        <v>10</v>
      </c>
      <c r="F44" s="47" t="s">
        <v>13</v>
      </c>
      <c r="G44" s="306" t="s">
        <v>43</v>
      </c>
      <c r="H44" s="178">
        <f t="shared" ca="1" si="18"/>
        <v>90882.017207122903</v>
      </c>
      <c r="I44" s="178">
        <f t="shared" ca="1" si="19"/>
        <v>93608.477723336604</v>
      </c>
      <c r="J44" s="178">
        <f t="shared" ca="1" si="20"/>
        <v>96416.732055036715</v>
      </c>
      <c r="K44" s="178">
        <f t="shared" ca="1" si="21"/>
        <v>99309.234016687813</v>
      </c>
      <c r="N44" s="337" t="s">
        <v>611</v>
      </c>
      <c r="O44" s="337" t="str">
        <f t="shared" si="29"/>
        <v>10240C</v>
      </c>
      <c r="P44" s="339" t="str">
        <f t="shared" si="30"/>
        <v>Supervisor Real Estate Assessment</v>
      </c>
      <c r="Q44" s="344" t="str">
        <f t="shared" si="31"/>
        <v>E40</v>
      </c>
      <c r="R44" s="345" cm="1">
        <f t="array" aca="1" ref="R44" ca="1">IF($N44="Y",VLOOKUP($O44,INDIRECT($O$3),R$6,0)*INDIRECT($N$2),VLOOKUP($O44,INDIRECT($O$3),R$6,0))</f>
        <v>90882.017207122903</v>
      </c>
      <c r="S44" s="345" cm="1">
        <f t="array" aca="1" ref="S44" ca="1">IF($N44="Y",VLOOKUP($O44,INDIRECT($O$3),S$6,0)*INDIRECT($N$2),VLOOKUP($O44,INDIRECT($O$3),S$6,0))</f>
        <v>93608.477723336604</v>
      </c>
      <c r="T44" s="345" cm="1">
        <f t="array" aca="1" ref="T44" ca="1">IF($N44="Y",VLOOKUP($O44,INDIRECT($O$3),T$6,0)*INDIRECT($N$2),VLOOKUP($O44,INDIRECT($O$3),T$6,0))</f>
        <v>96416.732055036715</v>
      </c>
      <c r="U44" s="345" cm="1">
        <f t="array" aca="1" ref="U44" ca="1">IF($N44="Y",VLOOKUP($O44,INDIRECT($O$3),U$6,0)*INDIRECT($N$2),VLOOKUP($O44,INDIRECT($O$3),U$6,0))</f>
        <v>99309.234016687813</v>
      </c>
      <c r="W44" s="218" t="str">
        <f t="shared" si="26"/>
        <v>Y</v>
      </c>
      <c r="X44" s="366" t="str">
        <f t="shared" si="27"/>
        <v>10240C</v>
      </c>
      <c r="Y44" s="218" t="str">
        <f t="shared" si="28"/>
        <v>Supervisor Real Estate Assessment</v>
      </c>
      <c r="Z44" s="367" t="str">
        <f t="shared" si="17"/>
        <v>E40</v>
      </c>
      <c r="AA44" s="368">
        <f t="shared" ca="1" si="22"/>
        <v>43.693999999999996</v>
      </c>
      <c r="AB44" s="368">
        <f t="shared" ca="1" si="23"/>
        <v>45.004999999999995</v>
      </c>
      <c r="AC44" s="368">
        <f t="shared" ca="1" si="24"/>
        <v>46.354999999999997</v>
      </c>
      <c r="AD44" s="368">
        <f t="shared" ca="1" si="25"/>
        <v>47.744999999999997</v>
      </c>
    </row>
    <row r="45" spans="1:30">
      <c r="A45" s="3" t="s">
        <v>435</v>
      </c>
      <c r="B45" s="47" t="s">
        <v>12</v>
      </c>
      <c r="C45" s="4">
        <v>453</v>
      </c>
      <c r="D45" s="35" t="s">
        <v>530</v>
      </c>
      <c r="E45" s="47">
        <v>10</v>
      </c>
      <c r="F45" s="47" t="s">
        <v>13</v>
      </c>
      <c r="G45" s="306" t="s">
        <v>43</v>
      </c>
      <c r="H45" s="178">
        <f t="shared" ca="1" si="18"/>
        <v>90882.017207122903</v>
      </c>
      <c r="I45" s="178">
        <f t="shared" ca="1" si="19"/>
        <v>93608.477723336604</v>
      </c>
      <c r="J45" s="178">
        <f t="shared" ca="1" si="20"/>
        <v>96416.732055036715</v>
      </c>
      <c r="K45" s="178">
        <f t="shared" ca="1" si="21"/>
        <v>99309.234016687813</v>
      </c>
      <c r="N45" s="337" t="s">
        <v>611</v>
      </c>
      <c r="O45" s="337" t="str">
        <f t="shared" si="29"/>
        <v>10300C</v>
      </c>
      <c r="P45" s="339" t="str">
        <f t="shared" si="30"/>
        <v>Supervisor Towing &amp; Impound</v>
      </c>
      <c r="Q45" s="344" t="str">
        <f t="shared" si="31"/>
        <v>E40</v>
      </c>
      <c r="R45" s="345" cm="1">
        <f t="array" aca="1" ref="R45" ca="1">IF($N45="Y",VLOOKUP($O45,INDIRECT($O$3),R$6,0)*INDIRECT($N$2),VLOOKUP($O45,INDIRECT($O$3),R$6,0))</f>
        <v>90882.017207122903</v>
      </c>
      <c r="S45" s="345" cm="1">
        <f t="array" aca="1" ref="S45" ca="1">IF($N45="Y",VLOOKUP($O45,INDIRECT($O$3),S$6,0)*INDIRECT($N$2),VLOOKUP($O45,INDIRECT($O$3),S$6,0))</f>
        <v>93608.477723336604</v>
      </c>
      <c r="T45" s="345" cm="1">
        <f t="array" aca="1" ref="T45" ca="1">IF($N45="Y",VLOOKUP($O45,INDIRECT($O$3),T$6,0)*INDIRECT($N$2),VLOOKUP($O45,INDIRECT($O$3),T$6,0))</f>
        <v>96416.732055036715</v>
      </c>
      <c r="U45" s="345" cm="1">
        <f t="array" aca="1" ref="U45" ca="1">IF($N45="Y",VLOOKUP($O45,INDIRECT($O$3),U$6,0)*INDIRECT($N$2),VLOOKUP($O45,INDIRECT($O$3),U$6,0))</f>
        <v>99309.234016687813</v>
      </c>
      <c r="W45" s="218" t="str">
        <f t="shared" si="26"/>
        <v>Y</v>
      </c>
      <c r="X45" s="366" t="str">
        <f t="shared" si="27"/>
        <v>10300C</v>
      </c>
      <c r="Y45" s="218" t="str">
        <f t="shared" si="28"/>
        <v>Supervisor Towing &amp; Impound</v>
      </c>
      <c r="Z45" s="367" t="str">
        <f t="shared" si="17"/>
        <v>E40</v>
      </c>
      <c r="AA45" s="368">
        <f t="shared" ca="1" si="22"/>
        <v>43.693999999999996</v>
      </c>
      <c r="AB45" s="368">
        <f t="shared" ca="1" si="23"/>
        <v>45.004999999999995</v>
      </c>
      <c r="AC45" s="368">
        <f t="shared" ca="1" si="24"/>
        <v>46.354999999999997</v>
      </c>
      <c r="AD45" s="368">
        <f t="shared" ca="1" si="25"/>
        <v>47.744999999999997</v>
      </c>
    </row>
    <row r="46" spans="1:30">
      <c r="A46" s="3" t="s">
        <v>79</v>
      </c>
      <c r="B46" s="47" t="s">
        <v>12</v>
      </c>
      <c r="C46" s="4">
        <v>455</v>
      </c>
      <c r="D46" s="35" t="s">
        <v>80</v>
      </c>
      <c r="E46" s="47">
        <v>10</v>
      </c>
      <c r="F46" s="47" t="s">
        <v>13</v>
      </c>
      <c r="G46" s="306" t="s">
        <v>43</v>
      </c>
      <c r="H46" s="178">
        <f t="shared" ca="1" si="18"/>
        <v>90882.017207122903</v>
      </c>
      <c r="I46" s="178">
        <f t="shared" ca="1" si="19"/>
        <v>93608.477723336604</v>
      </c>
      <c r="J46" s="178">
        <f t="shared" ca="1" si="20"/>
        <v>96416.732055036715</v>
      </c>
      <c r="K46" s="178">
        <f t="shared" ca="1" si="21"/>
        <v>99309.234016687813</v>
      </c>
      <c r="N46" s="337" t="s">
        <v>611</v>
      </c>
      <c r="O46" s="337" t="str">
        <f t="shared" si="29"/>
        <v>10320C</v>
      </c>
      <c r="P46" s="339" t="str">
        <f t="shared" si="30"/>
        <v xml:space="preserve">Supervisor Traffic &amp; Equipment Maintenance  </v>
      </c>
      <c r="Q46" s="344" t="str">
        <f t="shared" si="31"/>
        <v>E40</v>
      </c>
      <c r="R46" s="345" cm="1">
        <f t="array" aca="1" ref="R46" ca="1">IF($N46="Y",VLOOKUP($O46,INDIRECT($O$3),R$6,0)*INDIRECT($N$2),VLOOKUP($O46,INDIRECT($O$3),R$6,0))</f>
        <v>90882.017207122903</v>
      </c>
      <c r="S46" s="345" cm="1">
        <f t="array" aca="1" ref="S46" ca="1">IF($N46="Y",VLOOKUP($O46,INDIRECT($O$3),S$6,0)*INDIRECT($N$2),VLOOKUP($O46,INDIRECT($O$3),S$6,0))</f>
        <v>93608.477723336604</v>
      </c>
      <c r="T46" s="345" cm="1">
        <f t="array" aca="1" ref="T46" ca="1">IF($N46="Y",VLOOKUP($O46,INDIRECT($O$3),T$6,0)*INDIRECT($N$2),VLOOKUP($O46,INDIRECT($O$3),T$6,0))</f>
        <v>96416.732055036715</v>
      </c>
      <c r="U46" s="345" cm="1">
        <f t="array" aca="1" ref="U46" ca="1">IF($N46="Y",VLOOKUP($O46,INDIRECT($O$3),U$6,0)*INDIRECT($N$2),VLOOKUP($O46,INDIRECT($O$3),U$6,0))</f>
        <v>99309.234016687813</v>
      </c>
      <c r="W46" s="218" t="str">
        <f t="shared" si="26"/>
        <v>Y</v>
      </c>
      <c r="X46" s="366" t="str">
        <f t="shared" si="27"/>
        <v>10320C</v>
      </c>
      <c r="Y46" s="218" t="str">
        <f t="shared" si="28"/>
        <v xml:space="preserve">Supervisor Traffic &amp; Equipment Maintenance  </v>
      </c>
      <c r="Z46" s="367" t="str">
        <f t="shared" si="17"/>
        <v>E40</v>
      </c>
      <c r="AA46" s="368">
        <f t="shared" ca="1" si="22"/>
        <v>43.693999999999996</v>
      </c>
      <c r="AB46" s="368">
        <f t="shared" ca="1" si="23"/>
        <v>45.004999999999995</v>
      </c>
      <c r="AC46" s="368">
        <f t="shared" ca="1" si="24"/>
        <v>46.354999999999997</v>
      </c>
      <c r="AD46" s="368">
        <f t="shared" ca="1" si="25"/>
        <v>47.744999999999997</v>
      </c>
    </row>
    <row r="47" spans="1:30">
      <c r="A47" s="3" t="s">
        <v>282</v>
      </c>
      <c r="B47" s="47" t="s">
        <v>12</v>
      </c>
      <c r="C47" s="4">
        <v>453</v>
      </c>
      <c r="D47" s="35" t="s">
        <v>532</v>
      </c>
      <c r="E47" s="47">
        <v>10</v>
      </c>
      <c r="F47" s="47" t="s">
        <v>13</v>
      </c>
      <c r="G47" s="306" t="s">
        <v>43</v>
      </c>
      <c r="H47" s="178">
        <f t="shared" ca="1" si="18"/>
        <v>90882.017207122903</v>
      </c>
      <c r="I47" s="178">
        <f t="shared" ca="1" si="19"/>
        <v>93608.477723336604</v>
      </c>
      <c r="J47" s="178">
        <f t="shared" ca="1" si="20"/>
        <v>96416.732055036715</v>
      </c>
      <c r="K47" s="178">
        <f t="shared" ca="1" si="21"/>
        <v>99309.234016687813</v>
      </c>
      <c r="N47" s="337" t="s">
        <v>611</v>
      </c>
      <c r="O47" s="337" t="str">
        <f t="shared" si="29"/>
        <v>59216C</v>
      </c>
      <c r="P47" s="339" t="str">
        <f t="shared" si="30"/>
        <v>Supervisor Water Quality Lab</v>
      </c>
      <c r="Q47" s="344" t="str">
        <f t="shared" si="31"/>
        <v>E40</v>
      </c>
      <c r="R47" s="345" cm="1">
        <f t="array" aca="1" ref="R47" ca="1">IF($N47="Y",VLOOKUP($O47,INDIRECT($O$3),R$6,0)*INDIRECT($N$2),VLOOKUP($O47,INDIRECT($O$3),R$6,0))</f>
        <v>90882.017207122903</v>
      </c>
      <c r="S47" s="345" cm="1">
        <f t="array" aca="1" ref="S47" ca="1">IF($N47="Y",VLOOKUP($O47,INDIRECT($O$3),S$6,0)*INDIRECT($N$2),VLOOKUP($O47,INDIRECT($O$3),S$6,0))</f>
        <v>93608.477723336604</v>
      </c>
      <c r="T47" s="345" cm="1">
        <f t="array" aca="1" ref="T47" ca="1">IF($N47="Y",VLOOKUP($O47,INDIRECT($O$3),T$6,0)*INDIRECT($N$2),VLOOKUP($O47,INDIRECT($O$3),T$6,0))</f>
        <v>96416.732055036715</v>
      </c>
      <c r="U47" s="345" cm="1">
        <f t="array" aca="1" ref="U47" ca="1">IF($N47="Y",VLOOKUP($O47,INDIRECT($O$3),U$6,0)*INDIRECT($N$2),VLOOKUP($O47,INDIRECT($O$3),U$6,0))</f>
        <v>99309.234016687813</v>
      </c>
      <c r="W47" s="218" t="str">
        <f t="shared" si="26"/>
        <v>Y</v>
      </c>
      <c r="X47" s="366" t="str">
        <f t="shared" si="27"/>
        <v>59216C</v>
      </c>
      <c r="Y47" s="218" t="str">
        <f t="shared" si="28"/>
        <v>Supervisor Water Quality Lab</v>
      </c>
      <c r="Z47" s="367" t="str">
        <f t="shared" si="17"/>
        <v>E40</v>
      </c>
      <c r="AA47" s="368">
        <f t="shared" ca="1" si="22"/>
        <v>43.693999999999996</v>
      </c>
      <c r="AB47" s="368">
        <f t="shared" ca="1" si="23"/>
        <v>45.004999999999995</v>
      </c>
      <c r="AC47" s="368">
        <f t="shared" ca="1" si="24"/>
        <v>46.354999999999997</v>
      </c>
      <c r="AD47" s="368">
        <f t="shared" ca="1" si="25"/>
        <v>47.744999999999997</v>
      </c>
    </row>
    <row r="48" spans="1:30">
      <c r="A48" s="3" t="s">
        <v>81</v>
      </c>
      <c r="B48" s="47" t="s">
        <v>12</v>
      </c>
      <c r="C48" s="4">
        <v>460</v>
      </c>
      <c r="D48" s="35" t="s">
        <v>82</v>
      </c>
      <c r="E48" s="47">
        <v>10</v>
      </c>
      <c r="F48" s="47" t="s">
        <v>13</v>
      </c>
      <c r="G48" s="306" t="s">
        <v>43</v>
      </c>
      <c r="H48" s="178">
        <f t="shared" ca="1" si="18"/>
        <v>90882.017207122903</v>
      </c>
      <c r="I48" s="178">
        <f t="shared" ca="1" si="19"/>
        <v>93608.477723336604</v>
      </c>
      <c r="J48" s="178">
        <f t="shared" ca="1" si="20"/>
        <v>96416.732055036715</v>
      </c>
      <c r="K48" s="178">
        <f t="shared" ca="1" si="21"/>
        <v>99309.234016687813</v>
      </c>
      <c r="N48" s="337" t="s">
        <v>611</v>
      </c>
      <c r="O48" s="337" t="str">
        <f t="shared" si="29"/>
        <v>10370C</v>
      </c>
      <c r="P48" s="339" t="str">
        <f t="shared" si="30"/>
        <v xml:space="preserve">Supervisor Water Treatment Plant  </v>
      </c>
      <c r="Q48" s="344" t="str">
        <f t="shared" si="31"/>
        <v>E40</v>
      </c>
      <c r="R48" s="345" cm="1">
        <f t="array" aca="1" ref="R48" ca="1">IF($N48="Y",VLOOKUP($O48,INDIRECT($O$3),R$6,0)*INDIRECT($N$2),VLOOKUP($O48,INDIRECT($O$3),R$6,0))</f>
        <v>90882.017207122903</v>
      </c>
      <c r="S48" s="345" cm="1">
        <f t="array" aca="1" ref="S48" ca="1">IF($N48="Y",VLOOKUP($O48,INDIRECT($O$3),S$6,0)*INDIRECT($N$2),VLOOKUP($O48,INDIRECT($O$3),S$6,0))</f>
        <v>93608.477723336604</v>
      </c>
      <c r="T48" s="345" cm="1">
        <f t="array" aca="1" ref="T48" ca="1">IF($N48="Y",VLOOKUP($O48,INDIRECT($O$3),T$6,0)*INDIRECT($N$2),VLOOKUP($O48,INDIRECT($O$3),T$6,0))</f>
        <v>96416.732055036715</v>
      </c>
      <c r="U48" s="345" cm="1">
        <f t="array" aca="1" ref="U48" ca="1">IF($N48="Y",VLOOKUP($O48,INDIRECT($O$3),U$6,0)*INDIRECT($N$2),VLOOKUP($O48,INDIRECT($O$3),U$6,0))</f>
        <v>99309.234016687813</v>
      </c>
      <c r="W48" s="218" t="str">
        <f t="shared" si="26"/>
        <v>Y</v>
      </c>
      <c r="X48" s="366" t="str">
        <f t="shared" si="27"/>
        <v>10370C</v>
      </c>
      <c r="Y48" s="218" t="str">
        <f t="shared" si="28"/>
        <v xml:space="preserve">Supervisor Water Treatment Plant  </v>
      </c>
      <c r="Z48" s="367" t="str">
        <f t="shared" si="17"/>
        <v>E40</v>
      </c>
      <c r="AA48" s="368">
        <f t="shared" ca="1" si="22"/>
        <v>43.693999999999996</v>
      </c>
      <c r="AB48" s="368">
        <f t="shared" ca="1" si="23"/>
        <v>45.004999999999995</v>
      </c>
      <c r="AC48" s="368">
        <f t="shared" ca="1" si="24"/>
        <v>46.354999999999997</v>
      </c>
      <c r="AD48" s="368">
        <f t="shared" ca="1" si="25"/>
        <v>47.744999999999997</v>
      </c>
    </row>
    <row r="49" spans="1:30">
      <c r="D49" s="35"/>
      <c r="E49" s="20"/>
      <c r="F49" s="20"/>
      <c r="G49" s="30"/>
      <c r="I49" s="32"/>
      <c r="J49" s="32"/>
      <c r="K49" s="32"/>
    </row>
    <row r="50" spans="1:30">
      <c r="D50" s="35"/>
      <c r="E50" s="20"/>
      <c r="F50" s="20"/>
      <c r="G50" s="30"/>
      <c r="I50" s="32"/>
      <c r="J50" s="32"/>
      <c r="K50" s="32"/>
    </row>
    <row r="51" spans="1:30">
      <c r="A51" s="35" t="s">
        <v>83</v>
      </c>
      <c r="D51" s="35"/>
      <c r="E51" s="20"/>
      <c r="F51" s="20"/>
      <c r="G51" s="30"/>
      <c r="I51" s="32"/>
      <c r="J51" s="32"/>
      <c r="K51" s="32"/>
    </row>
    <row r="52" spans="1:30">
      <c r="A52" s="188"/>
      <c r="B52" s="34" t="s">
        <v>84</v>
      </c>
      <c r="C52" s="34"/>
      <c r="D52" s="35"/>
      <c r="E52" s="34"/>
      <c r="G52" s="30"/>
      <c r="H52" s="76">
        <f ca="1">R52</f>
        <v>90.991736963568002</v>
      </c>
      <c r="I52" s="32" t="s">
        <v>85</v>
      </c>
      <c r="J52" s="32"/>
      <c r="K52" s="32"/>
      <c r="N52" s="337" t="s">
        <v>611</v>
      </c>
      <c r="O52" s="348" t="s">
        <v>546</v>
      </c>
      <c r="P52" s="349" t="s">
        <v>559</v>
      </c>
      <c r="R52" s="350" cm="1">
        <f t="array" aca="1" ref="R52" ca="1">IF($N52="Y",VLOOKUP($O52,INDIRECT($O$3),R$6,0)*INDIRECT($N$2),VLOOKUP($O52,INDIRECT($O$3),R$6,0))</f>
        <v>90.991736963568002</v>
      </c>
      <c r="S52" s="345"/>
      <c r="T52" s="345"/>
      <c r="U52" s="345"/>
      <c r="W52" s="218" t="str">
        <f t="shared" ref="W52:Y54" si="32">N52</f>
        <v>Y</v>
      </c>
      <c r="X52" s="366" t="str">
        <f t="shared" si="32"/>
        <v>CSUAMA</v>
      </c>
      <c r="Y52" s="213" t="str">
        <f t="shared" si="32"/>
        <v>Accredited Minnesota Assessor</v>
      </c>
      <c r="Z52" s="367"/>
      <c r="AA52" s="213">
        <f ca="1">ROUND(R52/80,3)</f>
        <v>1.137</v>
      </c>
    </row>
    <row r="53" spans="1:30">
      <c r="B53" s="34" t="s">
        <v>86</v>
      </c>
      <c r="C53" s="34"/>
      <c r="D53" s="35"/>
      <c r="E53" s="20"/>
      <c r="F53" s="20"/>
      <c r="G53" s="30"/>
      <c r="H53" s="76">
        <f ca="1">R53</f>
        <v>195.36461171589596</v>
      </c>
      <c r="I53" s="32" t="s">
        <v>85</v>
      </c>
      <c r="J53" s="32"/>
      <c r="K53" s="32"/>
      <c r="N53" s="337" t="s">
        <v>611</v>
      </c>
      <c r="O53" s="348" t="s">
        <v>547</v>
      </c>
      <c r="P53" s="349" t="s">
        <v>561</v>
      </c>
      <c r="R53" s="350" cm="1">
        <f t="array" aca="1" ref="R53" ca="1">IF($N53="Y",VLOOKUP($O53,INDIRECT($O$3),R$6,0)*INDIRECT($N$2),VLOOKUP($O53,INDIRECT($O$3),R$6,0))</f>
        <v>195.36461171589596</v>
      </c>
      <c r="S53" s="345"/>
      <c r="T53" s="345"/>
      <c r="U53" s="345"/>
      <c r="W53" s="218" t="str">
        <f t="shared" si="32"/>
        <v>Y</v>
      </c>
      <c r="X53" s="366" t="str">
        <f t="shared" si="32"/>
        <v>CSUSAM</v>
      </c>
      <c r="Y53" s="213" t="str">
        <f t="shared" si="32"/>
        <v>Senior Accredited MN Assessor</v>
      </c>
      <c r="Z53" s="367"/>
      <c r="AA53" s="213">
        <f ca="1">ROUND(R53/80,3)</f>
        <v>2.4420000000000002</v>
      </c>
    </row>
    <row r="54" spans="1:30">
      <c r="B54" s="34" t="s">
        <v>87</v>
      </c>
      <c r="C54" s="34"/>
      <c r="D54" s="35"/>
      <c r="E54" s="20"/>
      <c r="F54" s="20"/>
      <c r="G54" s="30"/>
      <c r="H54" s="76">
        <f ca="1">R54</f>
        <v>195.36461171589596</v>
      </c>
      <c r="I54" s="32" t="s">
        <v>85</v>
      </c>
      <c r="N54" s="337" t="s">
        <v>611</v>
      </c>
      <c r="O54" s="348" t="s">
        <v>548</v>
      </c>
      <c r="P54" s="349" t="s">
        <v>560</v>
      </c>
      <c r="R54" s="350" cm="1">
        <f t="array" aca="1" ref="R54" ca="1">IF($N54="Y",VLOOKUP($O54,INDIRECT($O$3),R$6,0)*INDIRECT($N$2),VLOOKUP($O54,INDIRECT($O$3),R$6,0))</f>
        <v>195.36461171589596</v>
      </c>
      <c r="S54" s="345"/>
      <c r="T54" s="345"/>
      <c r="U54" s="345"/>
      <c r="W54" s="218" t="str">
        <f t="shared" si="32"/>
        <v>Y</v>
      </c>
      <c r="X54" s="366" t="str">
        <f t="shared" si="32"/>
        <v>CSUCAE</v>
      </c>
      <c r="Y54" s="213" t="str">
        <f t="shared" si="32"/>
        <v>Certified Assessment Evaluator</v>
      </c>
      <c r="Z54" s="367"/>
      <c r="AA54" s="213">
        <f ca="1">ROUND(R54/80,3)</f>
        <v>2.4420000000000002</v>
      </c>
    </row>
    <row r="55" spans="1:30">
      <c r="B55" s="34"/>
      <c r="C55" s="34"/>
      <c r="D55" s="35"/>
      <c r="E55" s="20"/>
      <c r="F55" s="20"/>
      <c r="G55" s="30"/>
      <c r="H55" s="282"/>
      <c r="I55" s="32"/>
    </row>
    <row r="56" spans="1:30">
      <c r="B56" s="34"/>
      <c r="C56" s="34"/>
      <c r="D56" s="35"/>
      <c r="E56" s="20"/>
      <c r="F56" s="20"/>
      <c r="G56" s="30"/>
      <c r="H56" s="282"/>
      <c r="I56" s="32"/>
    </row>
    <row r="57" spans="1:30" ht="26.25" thickBot="1">
      <c r="A57" s="280" t="s">
        <v>2</v>
      </c>
      <c r="B57" s="280" t="s">
        <v>3</v>
      </c>
      <c r="C57" s="280"/>
      <c r="D57" s="24" t="s">
        <v>625</v>
      </c>
      <c r="E57" s="280" t="s">
        <v>617</v>
      </c>
      <c r="F57" s="280" t="s">
        <v>6</v>
      </c>
      <c r="G57" s="280" t="s">
        <v>7</v>
      </c>
      <c r="H57" s="26" t="s">
        <v>8</v>
      </c>
      <c r="I57" s="26" t="s">
        <v>9</v>
      </c>
      <c r="J57" s="26" t="s">
        <v>10</v>
      </c>
      <c r="K57" s="27" t="s">
        <v>11</v>
      </c>
      <c r="N57" s="340" t="s">
        <v>610</v>
      </c>
      <c r="O57" s="340" t="s">
        <v>2</v>
      </c>
      <c r="P57" s="341" t="s">
        <v>612</v>
      </c>
      <c r="Q57" s="341" t="s">
        <v>606</v>
      </c>
      <c r="R57" s="342" t="s">
        <v>8</v>
      </c>
      <c r="S57" s="342" t="s">
        <v>9</v>
      </c>
      <c r="T57" s="342" t="s">
        <v>10</v>
      </c>
      <c r="U57" s="340" t="s">
        <v>11</v>
      </c>
      <c r="W57" s="358" t="str">
        <f>N57</f>
        <v>Update</v>
      </c>
      <c r="X57" s="359" t="str">
        <f>A57</f>
        <v>Job Code</v>
      </c>
      <c r="Y57" s="358" t="s">
        <v>612</v>
      </c>
      <c r="Z57" s="360" t="str">
        <f>G57</f>
        <v>Salary Grade</v>
      </c>
      <c r="AA57" s="361" t="str">
        <f>R57</f>
        <v>Step 1</v>
      </c>
      <c r="AB57" s="361" t="str">
        <f>S57</f>
        <v>Step 2</v>
      </c>
      <c r="AC57" s="361" t="str">
        <f>T57</f>
        <v>Step 3</v>
      </c>
      <c r="AD57" s="361" t="str">
        <f>U57</f>
        <v>Step 4</v>
      </c>
    </row>
    <row r="58" spans="1:30" s="19" customFormat="1">
      <c r="A58" s="3" t="s">
        <v>255</v>
      </c>
      <c r="B58" s="47" t="s">
        <v>12</v>
      </c>
      <c r="C58" s="4">
        <v>493</v>
      </c>
      <c r="D58" s="100" t="s">
        <v>248</v>
      </c>
      <c r="E58" s="34">
        <v>10</v>
      </c>
      <c r="F58" s="34" t="s">
        <v>13</v>
      </c>
      <c r="G58" s="306" t="s">
        <v>90</v>
      </c>
      <c r="H58" s="178">
        <f ca="1">R58</f>
        <v>93979.862181872406</v>
      </c>
      <c r="I58" s="178">
        <f ca="1">S58</f>
        <v>96799.258047328578</v>
      </c>
      <c r="J58" s="178">
        <f ca="1">T58</f>
        <v>99703.23578874844</v>
      </c>
      <c r="K58" s="178">
        <f ca="1">U58</f>
        <v>102694.33286241088</v>
      </c>
      <c r="L58"/>
      <c r="M58"/>
      <c r="N58" s="343" t="s">
        <v>611</v>
      </c>
      <c r="O58" s="337" t="str">
        <f>A58</f>
        <v>10011C</v>
      </c>
      <c r="P58" s="339" t="str">
        <f>D58</f>
        <v>Supervisor Certified Fire Protection Specialist</v>
      </c>
      <c r="Q58" s="344" t="str">
        <f>G58</f>
        <v>E43</v>
      </c>
      <c r="R58" s="345" cm="1">
        <f t="array" aca="1" ref="R58" ca="1">IF($N58="Y",VLOOKUP($O58,INDIRECT($O$3),R$6,0)*INDIRECT($N$2),VLOOKUP($O58,INDIRECT($O$3),R$6,0))</f>
        <v>93979.862181872406</v>
      </c>
      <c r="S58" s="345" cm="1">
        <f t="array" aca="1" ref="S58" ca="1">IF($N58="Y",VLOOKUP($O58,INDIRECT($O$3),S$6,0)*INDIRECT($N$2),VLOOKUP($O58,INDIRECT($O$3),S$6,0))</f>
        <v>96799.258047328578</v>
      </c>
      <c r="T58" s="345" cm="1">
        <f t="array" aca="1" ref="T58" ca="1">IF($N58="Y",VLOOKUP($O58,INDIRECT($O$3),T$6,0)*INDIRECT($N$2),VLOOKUP($O58,INDIRECT($O$3),T$6,0))</f>
        <v>99703.23578874844</v>
      </c>
      <c r="U58" s="345" cm="1">
        <f t="array" aca="1" ref="U58" ca="1">IF($N58="Y",VLOOKUP($O58,INDIRECT($O$3),U$6,0)*INDIRECT($N$2),VLOOKUP($O58,INDIRECT($O$3),U$6,0))</f>
        <v>102694.33286241088</v>
      </c>
      <c r="W58" s="218" t="str">
        <f>N58</f>
        <v>Y</v>
      </c>
      <c r="X58" s="366" t="str">
        <f>A58</f>
        <v>10011C</v>
      </c>
      <c r="Y58" s="218" t="str">
        <f>D58</f>
        <v>Supervisor Certified Fire Protection Specialist</v>
      </c>
      <c r="Z58" s="367" t="str">
        <f>G58</f>
        <v>E43</v>
      </c>
      <c r="AA58" s="368">
        <f ca="1">ROUNDUP(R58/2080,3)</f>
        <v>45.183</v>
      </c>
      <c r="AB58" s="368">
        <f ca="1">ROUNDUP(S58/2080,3)</f>
        <v>46.538999999999994</v>
      </c>
      <c r="AC58" s="368">
        <f ca="1">ROUNDUP(T58/2080,3)</f>
        <v>47.934999999999995</v>
      </c>
      <c r="AD58" s="368">
        <f ca="1">ROUNDUP(U58/2080,3)</f>
        <v>49.372999999999998</v>
      </c>
    </row>
    <row r="59" spans="1:30" s="19" customFormat="1">
      <c r="A59" s="3"/>
      <c r="D59" s="100"/>
      <c r="H59" s="180"/>
      <c r="I59" s="180"/>
      <c r="J59" s="180"/>
      <c r="K59" s="181"/>
      <c r="L59"/>
      <c r="M59"/>
      <c r="N59" s="347"/>
      <c r="O59" s="347"/>
      <c r="P59" s="346"/>
      <c r="Q59" s="346"/>
      <c r="R59" s="346"/>
      <c r="S59" s="346"/>
      <c r="T59" s="346"/>
      <c r="U59" s="346"/>
      <c r="W59" s="214"/>
      <c r="X59" s="214"/>
      <c r="Y59" s="214"/>
      <c r="Z59" s="214"/>
      <c r="AA59" s="214"/>
      <c r="AB59" s="214"/>
      <c r="AC59" s="214"/>
      <c r="AD59" s="214"/>
    </row>
    <row r="60" spans="1:30" s="19" customFormat="1">
      <c r="D60" s="100"/>
      <c r="H60" s="17"/>
      <c r="I60" s="17"/>
      <c r="J60" s="17"/>
      <c r="K60" s="18"/>
      <c r="L60"/>
      <c r="M60"/>
      <c r="N60" s="347"/>
      <c r="O60" s="347"/>
      <c r="P60" s="346"/>
      <c r="Q60" s="346"/>
      <c r="R60" s="346"/>
      <c r="S60" s="346"/>
      <c r="T60" s="346"/>
      <c r="U60" s="346"/>
      <c r="W60" s="214"/>
      <c r="X60" s="214"/>
      <c r="Y60" s="214"/>
      <c r="Z60" s="214"/>
      <c r="AA60" s="214"/>
      <c r="AB60" s="214"/>
      <c r="AC60" s="214"/>
      <c r="AD60" s="214"/>
    </row>
    <row r="61" spans="1:30" s="19" customFormat="1" ht="26.25" thickBot="1">
      <c r="A61" s="280" t="s">
        <v>2</v>
      </c>
      <c r="B61" s="280" t="s">
        <v>3</v>
      </c>
      <c r="C61" s="280" t="s">
        <v>519</v>
      </c>
      <c r="D61" s="24" t="s">
        <v>626</v>
      </c>
      <c r="E61" s="280" t="s">
        <v>617</v>
      </c>
      <c r="F61" s="280" t="s">
        <v>6</v>
      </c>
      <c r="G61" s="280" t="s">
        <v>7</v>
      </c>
      <c r="H61" s="26" t="s">
        <v>8</v>
      </c>
      <c r="I61" s="26" t="s">
        <v>9</v>
      </c>
      <c r="J61" s="26" t="s">
        <v>10</v>
      </c>
      <c r="K61" s="27" t="s">
        <v>11</v>
      </c>
      <c r="L61"/>
      <c r="M61"/>
      <c r="N61" s="340" t="s">
        <v>610</v>
      </c>
      <c r="O61" s="340" t="s">
        <v>2</v>
      </c>
      <c r="P61" s="341" t="s">
        <v>612</v>
      </c>
      <c r="Q61" s="341" t="s">
        <v>606</v>
      </c>
      <c r="R61" s="342" t="s">
        <v>8</v>
      </c>
      <c r="S61" s="342" t="s">
        <v>9</v>
      </c>
      <c r="T61" s="342" t="s">
        <v>10</v>
      </c>
      <c r="U61" s="340" t="s">
        <v>11</v>
      </c>
      <c r="W61" s="358" t="str">
        <f>N61</f>
        <v>Update</v>
      </c>
      <c r="X61" s="359" t="str">
        <f>A61</f>
        <v>Job Code</v>
      </c>
      <c r="Y61" s="358" t="s">
        <v>612</v>
      </c>
      <c r="Z61" s="360" t="str">
        <f t="shared" ref="Z61:Z90" si="33">G61</f>
        <v>Salary Grade</v>
      </c>
      <c r="AA61" s="361" t="str">
        <f>R61</f>
        <v>Step 1</v>
      </c>
      <c r="AB61" s="361" t="str">
        <f>S61</f>
        <v>Step 2</v>
      </c>
      <c r="AC61" s="361" t="str">
        <f>T61</f>
        <v>Step 3</v>
      </c>
      <c r="AD61" s="361" t="str">
        <f>U61</f>
        <v>Step 4</v>
      </c>
    </row>
    <row r="62" spans="1:30" s="19" customFormat="1">
      <c r="A62" s="3" t="s">
        <v>97</v>
      </c>
      <c r="B62" s="47" t="s">
        <v>12</v>
      </c>
      <c r="C62" s="4">
        <v>528</v>
      </c>
      <c r="D62" s="35" t="s">
        <v>228</v>
      </c>
      <c r="E62" s="47">
        <v>11</v>
      </c>
      <c r="F62" s="47" t="s">
        <v>13</v>
      </c>
      <c r="G62" s="306" t="s">
        <v>92</v>
      </c>
      <c r="H62" s="178">
        <f t="shared" ref="H62:K63" ca="1" si="34">R62</f>
        <v>97895.689772783764</v>
      </c>
      <c r="I62" s="178">
        <f t="shared" ca="1" si="34"/>
        <v>100832.56046596727</v>
      </c>
      <c r="J62" s="178">
        <f t="shared" ca="1" si="34"/>
        <v>103857.53727994631</v>
      </c>
      <c r="K62" s="178">
        <f t="shared" ca="1" si="34"/>
        <v>106973.26339834469</v>
      </c>
      <c r="L62"/>
      <c r="M62"/>
      <c r="N62" s="343" t="s">
        <v>611</v>
      </c>
      <c r="O62" s="337" t="str">
        <f t="shared" ref="O62:O90" si="35">A62</f>
        <v>06815C</v>
      </c>
      <c r="P62" s="339" t="str">
        <f t="shared" ref="P62:P90" si="36">D62</f>
        <v>Assistant Manager Business Licensing</v>
      </c>
      <c r="Q62" s="344" t="str">
        <f t="shared" ref="Q62:Q90" si="37">G62</f>
        <v>E50</v>
      </c>
      <c r="R62" s="345" cm="1">
        <f t="array" aca="1" ref="R62" ca="1">IF($N62="Y",VLOOKUP($O62,INDIRECT($O$3),R$6,0)*INDIRECT($N$2),VLOOKUP($O62,INDIRECT($O$3),R$6,0))</f>
        <v>97895.689772783764</v>
      </c>
      <c r="S62" s="345" cm="1">
        <f t="array" aca="1" ref="S62" ca="1">IF($N62="Y",VLOOKUP($O62,INDIRECT($O$3),S$6,0)*INDIRECT($N$2),VLOOKUP($O62,INDIRECT($O$3),S$6,0))</f>
        <v>100832.56046596727</v>
      </c>
      <c r="T62" s="345" cm="1">
        <f t="array" aca="1" ref="T62" ca="1">IF($N62="Y",VLOOKUP($O62,INDIRECT($O$3),T$6,0)*INDIRECT($N$2),VLOOKUP($O62,INDIRECT($O$3),T$6,0))</f>
        <v>103857.53727994631</v>
      </c>
      <c r="U62" s="345" cm="1">
        <f t="array" aca="1" ref="U62" ca="1">IF($N62="Y",VLOOKUP($O62,INDIRECT($O$3),U$6,0)*INDIRECT($N$2),VLOOKUP($O62,INDIRECT($O$3),U$6,0))</f>
        <v>106973.26339834469</v>
      </c>
      <c r="W62" s="218" t="str">
        <f t="shared" ref="W62:W90" si="38">N62</f>
        <v>Y</v>
      </c>
      <c r="X62" s="366" t="str">
        <f t="shared" ref="X62:X90" si="39">A62</f>
        <v>06815C</v>
      </c>
      <c r="Y62" s="218" t="str">
        <f t="shared" ref="Y62:Y90" si="40">D62</f>
        <v>Assistant Manager Business Licensing</v>
      </c>
      <c r="Z62" s="367" t="str">
        <f t="shared" si="33"/>
        <v>E50</v>
      </c>
      <c r="AA62" s="368">
        <f t="shared" ref="AA62:AD63" ca="1" si="41">ROUNDUP(R62/2080,3)</f>
        <v>47.065999999999995</v>
      </c>
      <c r="AB62" s="368">
        <f t="shared" ca="1" si="41"/>
        <v>48.477999999999994</v>
      </c>
      <c r="AC62" s="368">
        <f t="shared" ca="1" si="41"/>
        <v>49.931999999999995</v>
      </c>
      <c r="AD62" s="368">
        <f t="shared" ca="1" si="41"/>
        <v>51.43</v>
      </c>
    </row>
    <row r="63" spans="1:30" s="19" customFormat="1">
      <c r="A63" s="3" t="s">
        <v>95</v>
      </c>
      <c r="B63" s="47" t="s">
        <v>12</v>
      </c>
      <c r="C63" s="4">
        <v>515</v>
      </c>
      <c r="D63" s="35" t="s">
        <v>96</v>
      </c>
      <c r="E63" s="47">
        <v>11</v>
      </c>
      <c r="F63" s="47" t="s">
        <v>13</v>
      </c>
      <c r="G63" s="306" t="s">
        <v>92</v>
      </c>
      <c r="H63" s="178">
        <f t="shared" ca="1" si="34"/>
        <v>97895.689772783764</v>
      </c>
      <c r="I63" s="178">
        <f t="shared" ca="1" si="34"/>
        <v>100832.56046596727</v>
      </c>
      <c r="J63" s="178">
        <f t="shared" ca="1" si="34"/>
        <v>103857.53727994631</v>
      </c>
      <c r="K63" s="178">
        <f t="shared" ca="1" si="34"/>
        <v>106973.26339834469</v>
      </c>
      <c r="L63"/>
      <c r="M63"/>
      <c r="N63" s="343" t="s">
        <v>611</v>
      </c>
      <c r="O63" s="337" t="str">
        <f t="shared" si="35"/>
        <v>00870C</v>
      </c>
      <c r="P63" s="339" t="str">
        <f t="shared" si="36"/>
        <v>Assistant Superintendent Water Plant Operations</v>
      </c>
      <c r="Q63" s="344" t="str">
        <f t="shared" si="37"/>
        <v>E50</v>
      </c>
      <c r="R63" s="345" cm="1">
        <f t="array" aca="1" ref="R63" ca="1">IF($N63="Y",VLOOKUP($O63,INDIRECT($O$3),R$6,0)*INDIRECT($N$2),VLOOKUP($O63,INDIRECT($O$3),R$6,0))</f>
        <v>97895.689772783764</v>
      </c>
      <c r="S63" s="345" cm="1">
        <f t="array" aca="1" ref="S63" ca="1">IF($N63="Y",VLOOKUP($O63,INDIRECT($O$3),S$6,0)*INDIRECT($N$2),VLOOKUP($O63,INDIRECT($O$3),S$6,0))</f>
        <v>100832.56046596727</v>
      </c>
      <c r="T63" s="345" cm="1">
        <f t="array" aca="1" ref="T63" ca="1">IF($N63="Y",VLOOKUP($O63,INDIRECT($O$3),T$6,0)*INDIRECT($N$2),VLOOKUP($O63,INDIRECT($O$3),T$6,0))</f>
        <v>103857.53727994631</v>
      </c>
      <c r="U63" s="345" cm="1">
        <f t="array" aca="1" ref="U63" ca="1">IF($N63="Y",VLOOKUP($O63,INDIRECT($O$3),U$6,0)*INDIRECT($N$2),VLOOKUP($O63,INDIRECT($O$3),U$6,0))</f>
        <v>106973.26339834469</v>
      </c>
      <c r="W63" s="218" t="str">
        <f t="shared" si="38"/>
        <v>Y</v>
      </c>
      <c r="X63" s="366" t="str">
        <f t="shared" si="39"/>
        <v>00870C</v>
      </c>
      <c r="Y63" s="218" t="str">
        <f t="shared" si="40"/>
        <v>Assistant Superintendent Water Plant Operations</v>
      </c>
      <c r="Z63" s="367" t="str">
        <f t="shared" si="33"/>
        <v>E50</v>
      </c>
      <c r="AA63" s="368">
        <f t="shared" ca="1" si="41"/>
        <v>47.065999999999995</v>
      </c>
      <c r="AB63" s="368">
        <f t="shared" ca="1" si="41"/>
        <v>48.477999999999994</v>
      </c>
      <c r="AC63" s="368">
        <f t="shared" ca="1" si="41"/>
        <v>49.931999999999995</v>
      </c>
      <c r="AD63" s="368">
        <f t="shared" ca="1" si="41"/>
        <v>51.43</v>
      </c>
    </row>
    <row r="64" spans="1:30" s="19" customFormat="1">
      <c r="A64" s="3" t="s">
        <v>677</v>
      </c>
      <c r="B64" s="47" t="s">
        <v>12</v>
      </c>
      <c r="C64" s="4">
        <v>523</v>
      </c>
      <c r="D64" s="35" t="s">
        <v>676</v>
      </c>
      <c r="E64" s="47">
        <v>11</v>
      </c>
      <c r="F64" s="47" t="s">
        <v>13</v>
      </c>
      <c r="G64" s="306" t="s">
        <v>92</v>
      </c>
      <c r="H64" s="178">
        <f>R64</f>
        <v>97895.689772783764</v>
      </c>
      <c r="I64" s="178">
        <f>S64</f>
        <v>100832.56046596727</v>
      </c>
      <c r="J64" s="178">
        <f>T64</f>
        <v>103857.53727994631</v>
      </c>
      <c r="K64" s="178">
        <f>U64</f>
        <v>106973.26339834469</v>
      </c>
      <c r="L64"/>
      <c r="M64"/>
      <c r="N64" s="343" t="s">
        <v>611</v>
      </c>
      <c r="O64" s="337" t="str">
        <f>A64</f>
        <v>53016C</v>
      </c>
      <c r="P64" s="339" t="str">
        <f>D64</f>
        <v>Carbon Sequestration Program Manager</v>
      </c>
      <c r="Q64" s="344" t="str">
        <f>G64</f>
        <v>E50</v>
      </c>
      <c r="R64" s="345">
        <v>97895.689772783764</v>
      </c>
      <c r="S64" s="345">
        <v>100832.56046596727</v>
      </c>
      <c r="T64" s="345">
        <v>103857.53727994631</v>
      </c>
      <c r="U64" s="345">
        <v>106973.26339834469</v>
      </c>
      <c r="W64" s="218"/>
      <c r="X64" s="366"/>
      <c r="Y64" s="218"/>
      <c r="Z64" s="367" t="str">
        <f t="shared" si="33"/>
        <v>E50</v>
      </c>
      <c r="AA64" s="368"/>
      <c r="AB64" s="368"/>
      <c r="AC64" s="368"/>
      <c r="AD64" s="368"/>
    </row>
    <row r="65" spans="1:30" s="19" customFormat="1">
      <c r="A65" s="3" t="s">
        <v>246</v>
      </c>
      <c r="B65" s="47" t="s">
        <v>12</v>
      </c>
      <c r="C65" s="4">
        <v>498</v>
      </c>
      <c r="D65" s="35" t="s">
        <v>234</v>
      </c>
      <c r="E65" s="47">
        <v>11</v>
      </c>
      <c r="F65" s="47" t="s">
        <v>13</v>
      </c>
      <c r="G65" s="306" t="s">
        <v>92</v>
      </c>
      <c r="H65" s="178">
        <f ca="1">R67</f>
        <v>97895.689772783764</v>
      </c>
      <c r="I65" s="178">
        <f ca="1">S67</f>
        <v>100832.56046596727</v>
      </c>
      <c r="J65" s="178">
        <f ca="1">T67</f>
        <v>103857.53727994631</v>
      </c>
      <c r="K65" s="178">
        <f ca="1">U67</f>
        <v>106973.26339834469</v>
      </c>
      <c r="L65"/>
      <c r="M65"/>
      <c r="N65" s="343" t="s">
        <v>611</v>
      </c>
      <c r="O65" s="337" t="str">
        <f t="shared" si="35"/>
        <v>59215C</v>
      </c>
      <c r="P65" s="339" t="str">
        <f t="shared" si="36"/>
        <v>Crime Lab Quality Administrator</v>
      </c>
      <c r="Q65" s="344" t="str">
        <f t="shared" si="37"/>
        <v>E50</v>
      </c>
      <c r="R65" s="345" cm="1">
        <f t="array" aca="1" ref="R65" ca="1">IF($N65="Y",VLOOKUP($O65,INDIRECT($O$3),R$6,0)*INDIRECT($N$2),VLOOKUP($O65,INDIRECT($O$3),R$6,0))</f>
        <v>97895.689772783764</v>
      </c>
      <c r="S65" s="345" cm="1">
        <f t="array" aca="1" ref="S65" ca="1">IF($N65="Y",VLOOKUP($O65,INDIRECT($O$3),S$6,0)*INDIRECT($N$2),VLOOKUP($O65,INDIRECT($O$3),S$6,0))</f>
        <v>100832.56046596727</v>
      </c>
      <c r="T65" s="345" cm="1">
        <f t="array" aca="1" ref="T65" ca="1">IF($N65="Y",VLOOKUP($O65,INDIRECT($O$3),T$6,0)*INDIRECT($N$2),VLOOKUP($O65,INDIRECT($O$3),T$6,0))</f>
        <v>103857.53727994631</v>
      </c>
      <c r="U65" s="345" cm="1">
        <f t="array" aca="1" ref="U65" ca="1">IF($N65="Y",VLOOKUP($O65,INDIRECT($O$3),U$6,0)*INDIRECT($N$2),VLOOKUP($O65,INDIRECT($O$3),U$6,0))</f>
        <v>106973.26339834469</v>
      </c>
      <c r="W65" s="218" t="str">
        <f t="shared" si="38"/>
        <v>Y</v>
      </c>
      <c r="X65" s="366" t="str">
        <f t="shared" si="39"/>
        <v>59215C</v>
      </c>
      <c r="Y65" s="218" t="str">
        <f t="shared" si="40"/>
        <v>Crime Lab Quality Administrator</v>
      </c>
      <c r="Z65" s="367" t="str">
        <f t="shared" si="33"/>
        <v>E50</v>
      </c>
      <c r="AA65" s="368">
        <f t="shared" ref="AA65:AA90" ca="1" si="42">ROUNDUP(R65/2080,3)</f>
        <v>47.065999999999995</v>
      </c>
      <c r="AB65" s="368">
        <f t="shared" ref="AB65:AB90" ca="1" si="43">ROUNDUP(S65/2080,3)</f>
        <v>48.477999999999994</v>
      </c>
      <c r="AC65" s="368">
        <f t="shared" ref="AC65:AC90" ca="1" si="44">ROUNDUP(T65/2080,3)</f>
        <v>49.931999999999995</v>
      </c>
      <c r="AD65" s="368">
        <f t="shared" ref="AD65:AD90" ca="1" si="45">ROUNDUP(U65/2080,3)</f>
        <v>51.43</v>
      </c>
    </row>
    <row r="66" spans="1:30" s="19" customFormat="1">
      <c r="A66" s="3" t="s">
        <v>98</v>
      </c>
      <c r="B66" s="47" t="s">
        <v>12</v>
      </c>
      <c r="C66" s="4">
        <v>503</v>
      </c>
      <c r="D66" s="35" t="s">
        <v>99</v>
      </c>
      <c r="E66" s="47">
        <v>11</v>
      </c>
      <c r="F66" s="47" t="s">
        <v>13</v>
      </c>
      <c r="G66" s="306" t="s">
        <v>92</v>
      </c>
      <c r="H66" s="178">
        <f t="shared" ref="H66:H90" ca="1" si="46">R66</f>
        <v>97895.689772783764</v>
      </c>
      <c r="I66" s="178">
        <f t="shared" ref="I66:I90" ca="1" si="47">S66</f>
        <v>100832.56046596727</v>
      </c>
      <c r="J66" s="178">
        <f t="shared" ref="J66:J90" ca="1" si="48">T66</f>
        <v>103857.53727994631</v>
      </c>
      <c r="K66" s="178">
        <f t="shared" ref="K66:K90" ca="1" si="49">U66</f>
        <v>106973.26339834469</v>
      </c>
      <c r="L66"/>
      <c r="M66"/>
      <c r="N66" s="343" t="s">
        <v>611</v>
      </c>
      <c r="O66" s="337" t="str">
        <f t="shared" si="35"/>
        <v>03610C</v>
      </c>
      <c r="P66" s="339" t="str">
        <f t="shared" si="36"/>
        <v xml:space="preserve">District Street Supervisor II  </v>
      </c>
      <c r="Q66" s="344" t="str">
        <f t="shared" si="37"/>
        <v>E50</v>
      </c>
      <c r="R66" s="345" cm="1">
        <f t="array" aca="1" ref="R66" ca="1">IF($N66="Y",VLOOKUP($O66,INDIRECT($O$3),R$6,0)*INDIRECT($N$2),VLOOKUP($O66,INDIRECT($O$3),R$6,0))</f>
        <v>97895.689772783764</v>
      </c>
      <c r="S66" s="345" cm="1">
        <f t="array" aca="1" ref="S66" ca="1">IF($N66="Y",VLOOKUP($O66,INDIRECT($O$3),S$6,0)*INDIRECT($N$2),VLOOKUP($O66,INDIRECT($O$3),S$6,0))</f>
        <v>100832.56046596727</v>
      </c>
      <c r="T66" s="345" cm="1">
        <f t="array" aca="1" ref="T66" ca="1">IF($N66="Y",VLOOKUP($O66,INDIRECT($O$3),T$6,0)*INDIRECT($N$2),VLOOKUP($O66,INDIRECT($O$3),T$6,0))</f>
        <v>103857.53727994631</v>
      </c>
      <c r="U66" s="345" cm="1">
        <f t="array" aca="1" ref="U66" ca="1">IF($N66="Y",VLOOKUP($O66,INDIRECT($O$3),U$6,0)*INDIRECT($N$2),VLOOKUP($O66,INDIRECT($O$3),U$6,0))</f>
        <v>106973.26339834469</v>
      </c>
      <c r="W66" s="218" t="str">
        <f t="shared" si="38"/>
        <v>Y</v>
      </c>
      <c r="X66" s="366" t="str">
        <f t="shared" si="39"/>
        <v>03610C</v>
      </c>
      <c r="Y66" s="218" t="str">
        <f t="shared" si="40"/>
        <v xml:space="preserve">District Street Supervisor II  </v>
      </c>
      <c r="Z66" s="367" t="str">
        <f t="shared" si="33"/>
        <v>E50</v>
      </c>
      <c r="AA66" s="368">
        <f t="shared" ca="1" si="42"/>
        <v>47.065999999999995</v>
      </c>
      <c r="AB66" s="368">
        <f t="shared" ca="1" si="43"/>
        <v>48.477999999999994</v>
      </c>
      <c r="AC66" s="368">
        <f t="shared" ca="1" si="44"/>
        <v>49.931999999999995</v>
      </c>
      <c r="AD66" s="368">
        <f t="shared" ca="1" si="45"/>
        <v>51.43</v>
      </c>
    </row>
    <row r="67" spans="1:30" s="19" customFormat="1">
      <c r="A67" s="3" t="s">
        <v>88</v>
      </c>
      <c r="B67" s="47" t="s">
        <v>12</v>
      </c>
      <c r="C67" s="4">
        <v>498</v>
      </c>
      <c r="D67" s="35" t="s">
        <v>265</v>
      </c>
      <c r="E67" s="47">
        <v>11</v>
      </c>
      <c r="F67" s="47" t="s">
        <v>13</v>
      </c>
      <c r="G67" s="306" t="s">
        <v>92</v>
      </c>
      <c r="H67" s="178">
        <f t="shared" ca="1" si="46"/>
        <v>97895.689772783764</v>
      </c>
      <c r="I67" s="178">
        <f t="shared" ca="1" si="47"/>
        <v>100832.56046596727</v>
      </c>
      <c r="J67" s="178">
        <f t="shared" ca="1" si="48"/>
        <v>103857.53727994631</v>
      </c>
      <c r="K67" s="178">
        <f t="shared" ca="1" si="49"/>
        <v>106973.26339834469</v>
      </c>
      <c r="L67"/>
      <c r="M67"/>
      <c r="N67" s="343" t="s">
        <v>611</v>
      </c>
      <c r="O67" s="337" t="str">
        <f t="shared" si="35"/>
        <v>03623C</v>
      </c>
      <c r="P67" s="339" t="str">
        <f t="shared" si="36"/>
        <v>District Supervisor Construction Code Services</v>
      </c>
      <c r="Q67" s="344" t="str">
        <f t="shared" si="37"/>
        <v>E50</v>
      </c>
      <c r="R67" s="345" cm="1">
        <f t="array" aca="1" ref="R67" ca="1">IF($N67="Y",VLOOKUP($O67,INDIRECT($O$3),R$6,0)*INDIRECT($N$2),VLOOKUP($O67,INDIRECT($O$3),R$6,0))</f>
        <v>97895.689772783764</v>
      </c>
      <c r="S67" s="345" cm="1">
        <f t="array" aca="1" ref="S67" ca="1">IF($N67="Y",VLOOKUP($O67,INDIRECT($O$3),S$6,0)*INDIRECT($N$2),VLOOKUP($O67,INDIRECT($O$3),S$6,0))</f>
        <v>100832.56046596727</v>
      </c>
      <c r="T67" s="345" cm="1">
        <f t="array" aca="1" ref="T67" ca="1">IF($N67="Y",VLOOKUP($O67,INDIRECT($O$3),T$6,0)*INDIRECT($N$2),VLOOKUP($O67,INDIRECT($O$3),T$6,0))</f>
        <v>103857.53727994631</v>
      </c>
      <c r="U67" s="345" cm="1">
        <f t="array" aca="1" ref="U67" ca="1">IF($N67="Y",VLOOKUP($O67,INDIRECT($O$3),U$6,0)*INDIRECT($N$2),VLOOKUP($O67,INDIRECT($O$3),U$6,0))</f>
        <v>106973.26339834469</v>
      </c>
      <c r="W67" s="218" t="str">
        <f t="shared" si="38"/>
        <v>Y</v>
      </c>
      <c r="X67" s="366" t="str">
        <f t="shared" si="39"/>
        <v>03623C</v>
      </c>
      <c r="Y67" s="218" t="str">
        <f t="shared" si="40"/>
        <v>District Supervisor Construction Code Services</v>
      </c>
      <c r="Z67" s="367" t="str">
        <f t="shared" si="33"/>
        <v>E50</v>
      </c>
      <c r="AA67" s="368">
        <f t="shared" ca="1" si="42"/>
        <v>47.065999999999995</v>
      </c>
      <c r="AB67" s="368">
        <f t="shared" ca="1" si="43"/>
        <v>48.477999999999994</v>
      </c>
      <c r="AC67" s="368">
        <f t="shared" ca="1" si="44"/>
        <v>49.931999999999995</v>
      </c>
      <c r="AD67" s="368">
        <f t="shared" ca="1" si="45"/>
        <v>51.43</v>
      </c>
    </row>
    <row r="68" spans="1:30" s="19" customFormat="1">
      <c r="A68" s="3" t="s">
        <v>100</v>
      </c>
      <c r="B68" s="47" t="s">
        <v>12</v>
      </c>
      <c r="C68" s="4">
        <v>520</v>
      </c>
      <c r="D68" s="35" t="s">
        <v>101</v>
      </c>
      <c r="E68" s="47">
        <v>11</v>
      </c>
      <c r="F68" s="47" t="s">
        <v>13</v>
      </c>
      <c r="G68" s="306" t="s">
        <v>92</v>
      </c>
      <c r="H68" s="178">
        <f t="shared" ca="1" si="46"/>
        <v>97895.689772783764</v>
      </c>
      <c r="I68" s="178">
        <f t="shared" ca="1" si="47"/>
        <v>100832.56046596727</v>
      </c>
      <c r="J68" s="178">
        <f t="shared" ca="1" si="48"/>
        <v>103857.53727994631</v>
      </c>
      <c r="K68" s="178">
        <f t="shared" ca="1" si="49"/>
        <v>106973.26339834469</v>
      </c>
      <c r="L68"/>
      <c r="M68"/>
      <c r="N68" s="343" t="s">
        <v>611</v>
      </c>
      <c r="O68" s="337" t="str">
        <f t="shared" si="35"/>
        <v>04299C</v>
      </c>
      <c r="P68" s="339" t="str">
        <f t="shared" si="36"/>
        <v>Facility Supervisor, Property Services</v>
      </c>
      <c r="Q68" s="344" t="str">
        <f t="shared" si="37"/>
        <v>E50</v>
      </c>
      <c r="R68" s="345" cm="1">
        <f t="array" aca="1" ref="R68" ca="1">IF($N68="Y",VLOOKUP($O68,INDIRECT($O$3),R$6,0)*INDIRECT($N$2),VLOOKUP($O68,INDIRECT($O$3),R$6,0))</f>
        <v>97895.689772783764</v>
      </c>
      <c r="S68" s="345" cm="1">
        <f t="array" aca="1" ref="S68" ca="1">IF($N68="Y",VLOOKUP($O68,INDIRECT($O$3),S$6,0)*INDIRECT($N$2),VLOOKUP($O68,INDIRECT($O$3),S$6,0))</f>
        <v>100832.56046596727</v>
      </c>
      <c r="T68" s="345" cm="1">
        <f t="array" aca="1" ref="T68" ca="1">IF($N68="Y",VLOOKUP($O68,INDIRECT($O$3),T$6,0)*INDIRECT($N$2),VLOOKUP($O68,INDIRECT($O$3),T$6,0))</f>
        <v>103857.53727994631</v>
      </c>
      <c r="U68" s="345" cm="1">
        <f t="array" aca="1" ref="U68" ca="1">IF($N68="Y",VLOOKUP($O68,INDIRECT($O$3),U$6,0)*INDIRECT($N$2),VLOOKUP($O68,INDIRECT($O$3),U$6,0))</f>
        <v>106973.26339834469</v>
      </c>
      <c r="W68" s="218" t="str">
        <f t="shared" si="38"/>
        <v>Y</v>
      </c>
      <c r="X68" s="366" t="str">
        <f t="shared" si="39"/>
        <v>04299C</v>
      </c>
      <c r="Y68" s="218" t="str">
        <f t="shared" si="40"/>
        <v>Facility Supervisor, Property Services</v>
      </c>
      <c r="Z68" s="367" t="str">
        <f t="shared" si="33"/>
        <v>E50</v>
      </c>
      <c r="AA68" s="368">
        <f t="shared" ca="1" si="42"/>
        <v>47.065999999999995</v>
      </c>
      <c r="AB68" s="368">
        <f t="shared" ca="1" si="43"/>
        <v>48.477999999999994</v>
      </c>
      <c r="AC68" s="368">
        <f t="shared" ca="1" si="44"/>
        <v>49.931999999999995</v>
      </c>
      <c r="AD68" s="368">
        <f t="shared" ca="1" si="45"/>
        <v>51.43</v>
      </c>
    </row>
    <row r="69" spans="1:30" s="19" customFormat="1" ht="12" customHeight="1">
      <c r="A69" s="3" t="s">
        <v>23</v>
      </c>
      <c r="B69" s="47" t="s">
        <v>12</v>
      </c>
      <c r="C69" s="2">
        <v>498</v>
      </c>
      <c r="D69" s="35" t="s">
        <v>577</v>
      </c>
      <c r="E69" s="47">
        <v>11</v>
      </c>
      <c r="F69" s="47" t="s">
        <v>13</v>
      </c>
      <c r="G69" s="306" t="s">
        <v>92</v>
      </c>
      <c r="H69" s="178">
        <f t="shared" ca="1" si="46"/>
        <v>97895.689772783764</v>
      </c>
      <c r="I69" s="178">
        <f t="shared" ca="1" si="47"/>
        <v>100832.56046596727</v>
      </c>
      <c r="J69" s="178">
        <f t="shared" ca="1" si="48"/>
        <v>103857.53727994631</v>
      </c>
      <c r="K69" s="178">
        <f t="shared" ca="1" si="49"/>
        <v>106973.26339834469</v>
      </c>
      <c r="L69" s="30"/>
      <c r="N69" s="343" t="s">
        <v>611</v>
      </c>
      <c r="O69" s="337" t="str">
        <f t="shared" si="35"/>
        <v>04308C</v>
      </c>
      <c r="P69" s="339" t="str">
        <f t="shared" si="36"/>
        <v>Field Operations and Investigations Manager</v>
      </c>
      <c r="Q69" s="344" t="str">
        <f t="shared" si="37"/>
        <v>E50</v>
      </c>
      <c r="R69" s="345" cm="1">
        <f t="array" aca="1" ref="R69" ca="1">IF($N69="Y",VLOOKUP($O69,INDIRECT($O$3),R$6,0)*INDIRECT($N$2),VLOOKUP($O69,INDIRECT($O$3),R$6,0))</f>
        <v>97895.689772783764</v>
      </c>
      <c r="S69" s="345" cm="1">
        <f t="array" aca="1" ref="S69" ca="1">IF($N69="Y",VLOOKUP($O69,INDIRECT($O$3),S$6,0)*INDIRECT($N$2),VLOOKUP($O69,INDIRECT($O$3),S$6,0))</f>
        <v>100832.56046596727</v>
      </c>
      <c r="T69" s="345" cm="1">
        <f t="array" aca="1" ref="T69" ca="1">IF($N69="Y",VLOOKUP($O69,INDIRECT($O$3),T$6,0)*INDIRECT($N$2),VLOOKUP($O69,INDIRECT($O$3),T$6,0))</f>
        <v>103857.53727994631</v>
      </c>
      <c r="U69" s="345" cm="1">
        <f t="array" aca="1" ref="U69" ca="1">IF($N69="Y",VLOOKUP($O69,INDIRECT($O$3),U$6,0)*INDIRECT($N$2),VLOOKUP($O69,INDIRECT($O$3),U$6,0))</f>
        <v>106973.26339834469</v>
      </c>
      <c r="V69" s="3"/>
      <c r="W69" s="218" t="str">
        <f t="shared" si="38"/>
        <v>Y</v>
      </c>
      <c r="X69" s="366" t="str">
        <f t="shared" si="39"/>
        <v>04308C</v>
      </c>
      <c r="Y69" s="218" t="str">
        <f t="shared" si="40"/>
        <v>Field Operations and Investigations Manager</v>
      </c>
      <c r="Z69" s="367" t="str">
        <f t="shared" si="33"/>
        <v>E50</v>
      </c>
      <c r="AA69" s="368">
        <f t="shared" ca="1" si="42"/>
        <v>47.065999999999995</v>
      </c>
      <c r="AB69" s="368">
        <f t="shared" ca="1" si="43"/>
        <v>48.477999999999994</v>
      </c>
      <c r="AC69" s="368">
        <f t="shared" ca="1" si="44"/>
        <v>49.931999999999995</v>
      </c>
      <c r="AD69" s="368">
        <f t="shared" ca="1" si="45"/>
        <v>51.43</v>
      </c>
    </row>
    <row r="70" spans="1:30" s="19" customFormat="1">
      <c r="A70" s="3" t="s">
        <v>102</v>
      </c>
      <c r="B70" s="47" t="s">
        <v>12</v>
      </c>
      <c r="C70" s="4">
        <v>520</v>
      </c>
      <c r="D70" s="35" t="s">
        <v>103</v>
      </c>
      <c r="E70" s="47">
        <v>11</v>
      </c>
      <c r="F70" s="47" t="s">
        <v>13</v>
      </c>
      <c r="G70" s="306" t="s">
        <v>92</v>
      </c>
      <c r="H70" s="178">
        <f t="shared" ca="1" si="46"/>
        <v>97895.689772783764</v>
      </c>
      <c r="I70" s="178">
        <f t="shared" ca="1" si="47"/>
        <v>100832.56046596727</v>
      </c>
      <c r="J70" s="178">
        <f t="shared" ca="1" si="48"/>
        <v>103857.53727994631</v>
      </c>
      <c r="K70" s="178">
        <f t="shared" ca="1" si="49"/>
        <v>106973.26339834469</v>
      </c>
      <c r="L70"/>
      <c r="M70"/>
      <c r="N70" s="343" t="s">
        <v>611</v>
      </c>
      <c r="O70" s="337" t="str">
        <f t="shared" si="35"/>
        <v>05120C</v>
      </c>
      <c r="P70" s="339" t="str">
        <f t="shared" si="36"/>
        <v xml:space="preserve">General Foreman Bridge Maintenance &amp; Repair  </v>
      </c>
      <c r="Q70" s="344" t="str">
        <f t="shared" si="37"/>
        <v>E50</v>
      </c>
      <c r="R70" s="345" cm="1">
        <f t="array" aca="1" ref="R70" ca="1">IF($N70="Y",VLOOKUP($O70,INDIRECT($O$3),R$6,0)*INDIRECT($N$2),VLOOKUP($O70,INDIRECT($O$3),R$6,0))</f>
        <v>97895.689772783764</v>
      </c>
      <c r="S70" s="345" cm="1">
        <f t="array" aca="1" ref="S70" ca="1">IF($N70="Y",VLOOKUP($O70,INDIRECT($O$3),S$6,0)*INDIRECT($N$2),VLOOKUP($O70,INDIRECT($O$3),S$6,0))</f>
        <v>100832.56046596727</v>
      </c>
      <c r="T70" s="345" cm="1">
        <f t="array" aca="1" ref="T70" ca="1">IF($N70="Y",VLOOKUP($O70,INDIRECT($O$3),T$6,0)*INDIRECT($N$2),VLOOKUP($O70,INDIRECT($O$3),T$6,0))</f>
        <v>103857.53727994631</v>
      </c>
      <c r="U70" s="345" cm="1">
        <f t="array" aca="1" ref="U70" ca="1">IF($N70="Y",VLOOKUP($O70,INDIRECT($O$3),U$6,0)*INDIRECT($N$2),VLOOKUP($O70,INDIRECT($O$3),U$6,0))</f>
        <v>106973.26339834469</v>
      </c>
      <c r="W70" s="218" t="str">
        <f t="shared" si="38"/>
        <v>Y</v>
      </c>
      <c r="X70" s="366" t="str">
        <f t="shared" si="39"/>
        <v>05120C</v>
      </c>
      <c r="Y70" s="218" t="str">
        <f t="shared" si="40"/>
        <v xml:space="preserve">General Foreman Bridge Maintenance &amp; Repair  </v>
      </c>
      <c r="Z70" s="367" t="str">
        <f t="shared" si="33"/>
        <v>E50</v>
      </c>
      <c r="AA70" s="368">
        <f t="shared" ca="1" si="42"/>
        <v>47.065999999999995</v>
      </c>
      <c r="AB70" s="368">
        <f t="shared" ca="1" si="43"/>
        <v>48.477999999999994</v>
      </c>
      <c r="AC70" s="368">
        <f t="shared" ca="1" si="44"/>
        <v>49.931999999999995</v>
      </c>
      <c r="AD70" s="368">
        <f t="shared" ca="1" si="45"/>
        <v>51.43</v>
      </c>
    </row>
    <row r="71" spans="1:30" s="19" customFormat="1">
      <c r="A71" s="3" t="s">
        <v>104</v>
      </c>
      <c r="B71" s="47" t="s">
        <v>12</v>
      </c>
      <c r="C71" s="4">
        <v>510</v>
      </c>
      <c r="D71" s="35" t="s">
        <v>105</v>
      </c>
      <c r="E71" s="47">
        <v>11</v>
      </c>
      <c r="F71" s="47" t="s">
        <v>13</v>
      </c>
      <c r="G71" s="306" t="s">
        <v>92</v>
      </c>
      <c r="H71" s="178">
        <f t="shared" ca="1" si="46"/>
        <v>97895.689772783764</v>
      </c>
      <c r="I71" s="178">
        <f t="shared" ca="1" si="47"/>
        <v>100832.56046596727</v>
      </c>
      <c r="J71" s="178">
        <f t="shared" ca="1" si="48"/>
        <v>103857.53727994631</v>
      </c>
      <c r="K71" s="178">
        <f t="shared" ca="1" si="49"/>
        <v>106973.26339834469</v>
      </c>
      <c r="L71"/>
      <c r="M71"/>
      <c r="N71" s="343" t="s">
        <v>611</v>
      </c>
      <c r="O71" s="337" t="str">
        <f t="shared" si="35"/>
        <v>05180C</v>
      </c>
      <c r="P71" s="339" t="str">
        <f t="shared" si="36"/>
        <v xml:space="preserve">General Foreman Paving Construction  </v>
      </c>
      <c r="Q71" s="344" t="str">
        <f t="shared" si="37"/>
        <v>E50</v>
      </c>
      <c r="R71" s="345" cm="1">
        <f t="array" aca="1" ref="R71" ca="1">IF($N71="Y",VLOOKUP($O71,INDIRECT($O$3),R$6,0)*INDIRECT($N$2),VLOOKUP($O71,INDIRECT($O$3),R$6,0))</f>
        <v>97895.689772783764</v>
      </c>
      <c r="S71" s="345" cm="1">
        <f t="array" aca="1" ref="S71" ca="1">IF($N71="Y",VLOOKUP($O71,INDIRECT($O$3),S$6,0)*INDIRECT($N$2),VLOOKUP($O71,INDIRECT($O$3),S$6,0))</f>
        <v>100832.56046596727</v>
      </c>
      <c r="T71" s="345" cm="1">
        <f t="array" aca="1" ref="T71" ca="1">IF($N71="Y",VLOOKUP($O71,INDIRECT($O$3),T$6,0)*INDIRECT($N$2),VLOOKUP($O71,INDIRECT($O$3),T$6,0))</f>
        <v>103857.53727994631</v>
      </c>
      <c r="U71" s="345" cm="1">
        <f t="array" aca="1" ref="U71" ca="1">IF($N71="Y",VLOOKUP($O71,INDIRECT($O$3),U$6,0)*INDIRECT($N$2),VLOOKUP($O71,INDIRECT($O$3),U$6,0))</f>
        <v>106973.26339834469</v>
      </c>
      <c r="W71" s="218" t="str">
        <f t="shared" si="38"/>
        <v>Y</v>
      </c>
      <c r="X71" s="366" t="str">
        <f t="shared" si="39"/>
        <v>05180C</v>
      </c>
      <c r="Y71" s="218" t="str">
        <f t="shared" si="40"/>
        <v xml:space="preserve">General Foreman Paving Construction  </v>
      </c>
      <c r="Z71" s="367" t="str">
        <f t="shared" si="33"/>
        <v>E50</v>
      </c>
      <c r="AA71" s="368">
        <f t="shared" ca="1" si="42"/>
        <v>47.065999999999995</v>
      </c>
      <c r="AB71" s="368">
        <f t="shared" ca="1" si="43"/>
        <v>48.477999999999994</v>
      </c>
      <c r="AC71" s="368">
        <f t="shared" ca="1" si="44"/>
        <v>49.931999999999995</v>
      </c>
      <c r="AD71" s="368">
        <f t="shared" ca="1" si="45"/>
        <v>51.43</v>
      </c>
    </row>
    <row r="72" spans="1:30" s="19" customFormat="1">
      <c r="A72" s="3" t="s">
        <v>106</v>
      </c>
      <c r="B72" s="47" t="s">
        <v>12</v>
      </c>
      <c r="C72" s="4">
        <v>520</v>
      </c>
      <c r="D72" s="35" t="s">
        <v>107</v>
      </c>
      <c r="E72" s="47">
        <v>11</v>
      </c>
      <c r="F72" s="47" t="s">
        <v>13</v>
      </c>
      <c r="G72" s="306" t="s">
        <v>92</v>
      </c>
      <c r="H72" s="178">
        <f t="shared" ca="1" si="46"/>
        <v>97895.689772783764</v>
      </c>
      <c r="I72" s="178">
        <f t="shared" ca="1" si="47"/>
        <v>100832.56046596727</v>
      </c>
      <c r="J72" s="178">
        <f t="shared" ca="1" si="48"/>
        <v>103857.53727994631</v>
      </c>
      <c r="K72" s="178">
        <f t="shared" ca="1" si="49"/>
        <v>106973.26339834469</v>
      </c>
      <c r="L72"/>
      <c r="M72"/>
      <c r="N72" s="343" t="s">
        <v>611</v>
      </c>
      <c r="O72" s="337" t="str">
        <f t="shared" si="35"/>
        <v>05200C</v>
      </c>
      <c r="P72" s="339" t="str">
        <f t="shared" si="36"/>
        <v xml:space="preserve">General Foreman Plant Maintenance &amp; New Construction </v>
      </c>
      <c r="Q72" s="344" t="str">
        <f t="shared" si="37"/>
        <v>E50</v>
      </c>
      <c r="R72" s="345" cm="1">
        <f t="array" aca="1" ref="R72" ca="1">IF($N72="Y",VLOOKUP($O72,INDIRECT($O$3),R$6,0)*INDIRECT($N$2),VLOOKUP($O72,INDIRECT($O$3),R$6,0))</f>
        <v>97895.689772783764</v>
      </c>
      <c r="S72" s="345" cm="1">
        <f t="array" aca="1" ref="S72" ca="1">IF($N72="Y",VLOOKUP($O72,INDIRECT($O$3),S$6,0)*INDIRECT($N$2),VLOOKUP($O72,INDIRECT($O$3),S$6,0))</f>
        <v>100832.56046596727</v>
      </c>
      <c r="T72" s="345" cm="1">
        <f t="array" aca="1" ref="T72" ca="1">IF($N72="Y",VLOOKUP($O72,INDIRECT($O$3),T$6,0)*INDIRECT($N$2),VLOOKUP($O72,INDIRECT($O$3),T$6,0))</f>
        <v>103857.53727994631</v>
      </c>
      <c r="U72" s="345" cm="1">
        <f t="array" aca="1" ref="U72" ca="1">IF($N72="Y",VLOOKUP($O72,INDIRECT($O$3),U$6,0)*INDIRECT($N$2),VLOOKUP($O72,INDIRECT($O$3),U$6,0))</f>
        <v>106973.26339834469</v>
      </c>
      <c r="W72" s="218" t="str">
        <f t="shared" si="38"/>
        <v>Y</v>
      </c>
      <c r="X72" s="366" t="str">
        <f t="shared" si="39"/>
        <v>05200C</v>
      </c>
      <c r="Y72" s="218" t="str">
        <f t="shared" si="40"/>
        <v xml:space="preserve">General Foreman Plant Maintenance &amp; New Construction </v>
      </c>
      <c r="Z72" s="367" t="str">
        <f t="shared" si="33"/>
        <v>E50</v>
      </c>
      <c r="AA72" s="368">
        <f t="shared" ca="1" si="42"/>
        <v>47.065999999999995</v>
      </c>
      <c r="AB72" s="368">
        <f t="shared" ca="1" si="43"/>
        <v>48.477999999999994</v>
      </c>
      <c r="AC72" s="368">
        <f t="shared" ca="1" si="44"/>
        <v>49.931999999999995</v>
      </c>
      <c r="AD72" s="368">
        <f t="shared" ca="1" si="45"/>
        <v>51.43</v>
      </c>
    </row>
    <row r="73" spans="1:30" s="19" customFormat="1">
      <c r="A73" s="3" t="s">
        <v>108</v>
      </c>
      <c r="B73" s="47" t="s">
        <v>12</v>
      </c>
      <c r="C73" s="4">
        <v>505</v>
      </c>
      <c r="D73" s="35" t="s">
        <v>109</v>
      </c>
      <c r="E73" s="47">
        <v>11</v>
      </c>
      <c r="F73" s="47" t="s">
        <v>13</v>
      </c>
      <c r="G73" s="306" t="s">
        <v>92</v>
      </c>
      <c r="H73" s="178">
        <f t="shared" ca="1" si="46"/>
        <v>97895.689772783764</v>
      </c>
      <c r="I73" s="178">
        <f t="shared" ca="1" si="47"/>
        <v>100832.56046596727</v>
      </c>
      <c r="J73" s="178">
        <f t="shared" ca="1" si="48"/>
        <v>103857.53727994631</v>
      </c>
      <c r="K73" s="178">
        <f t="shared" ca="1" si="49"/>
        <v>106973.26339834469</v>
      </c>
      <c r="L73"/>
      <c r="M73"/>
      <c r="N73" s="343" t="s">
        <v>611</v>
      </c>
      <c r="O73" s="337" t="str">
        <f t="shared" si="35"/>
        <v>05220C</v>
      </c>
      <c r="P73" s="339" t="str">
        <f t="shared" si="36"/>
        <v xml:space="preserve">General Foreman Sewer Construction  </v>
      </c>
      <c r="Q73" s="344" t="str">
        <f t="shared" si="37"/>
        <v>E50</v>
      </c>
      <c r="R73" s="345" cm="1">
        <f t="array" aca="1" ref="R73" ca="1">IF($N73="Y",VLOOKUP($O73,INDIRECT($O$3),R$6,0)*INDIRECT($N$2),VLOOKUP($O73,INDIRECT($O$3),R$6,0))</f>
        <v>97895.689772783764</v>
      </c>
      <c r="S73" s="345" cm="1">
        <f t="array" aca="1" ref="S73" ca="1">IF($N73="Y",VLOOKUP($O73,INDIRECT($O$3),S$6,0)*INDIRECT($N$2),VLOOKUP($O73,INDIRECT($O$3),S$6,0))</f>
        <v>100832.56046596727</v>
      </c>
      <c r="T73" s="345" cm="1">
        <f t="array" aca="1" ref="T73" ca="1">IF($N73="Y",VLOOKUP($O73,INDIRECT($O$3),T$6,0)*INDIRECT($N$2),VLOOKUP($O73,INDIRECT($O$3),T$6,0))</f>
        <v>103857.53727994631</v>
      </c>
      <c r="U73" s="345" cm="1">
        <f t="array" aca="1" ref="U73" ca="1">IF($N73="Y",VLOOKUP($O73,INDIRECT($O$3),U$6,0)*INDIRECT($N$2),VLOOKUP($O73,INDIRECT($O$3),U$6,0))</f>
        <v>106973.26339834469</v>
      </c>
      <c r="W73" s="218" t="str">
        <f t="shared" si="38"/>
        <v>Y</v>
      </c>
      <c r="X73" s="366" t="str">
        <f t="shared" si="39"/>
        <v>05220C</v>
      </c>
      <c r="Y73" s="218" t="str">
        <f t="shared" si="40"/>
        <v xml:space="preserve">General Foreman Sewer Construction  </v>
      </c>
      <c r="Z73" s="367" t="str">
        <f t="shared" si="33"/>
        <v>E50</v>
      </c>
      <c r="AA73" s="368">
        <f t="shared" ca="1" si="42"/>
        <v>47.065999999999995</v>
      </c>
      <c r="AB73" s="368">
        <f t="shared" ca="1" si="43"/>
        <v>48.477999999999994</v>
      </c>
      <c r="AC73" s="368">
        <f t="shared" ca="1" si="44"/>
        <v>49.931999999999995</v>
      </c>
      <c r="AD73" s="368">
        <f t="shared" ca="1" si="45"/>
        <v>51.43</v>
      </c>
    </row>
    <row r="74" spans="1:30" s="19" customFormat="1">
      <c r="A74" s="3" t="s">
        <v>110</v>
      </c>
      <c r="B74" s="47" t="s">
        <v>12</v>
      </c>
      <c r="C74" s="4">
        <v>520</v>
      </c>
      <c r="D74" s="35" t="s">
        <v>111</v>
      </c>
      <c r="E74" s="47">
        <v>11</v>
      </c>
      <c r="F74" s="47" t="s">
        <v>13</v>
      </c>
      <c r="G74" s="306" t="s">
        <v>92</v>
      </c>
      <c r="H74" s="178">
        <f t="shared" ca="1" si="46"/>
        <v>97895.689772783764</v>
      </c>
      <c r="I74" s="178">
        <f t="shared" ca="1" si="47"/>
        <v>100832.56046596727</v>
      </c>
      <c r="J74" s="178">
        <f t="shared" ca="1" si="48"/>
        <v>103857.53727994631</v>
      </c>
      <c r="K74" s="178">
        <f t="shared" ca="1" si="49"/>
        <v>106973.26339834469</v>
      </c>
      <c r="L74"/>
      <c r="M74"/>
      <c r="N74" s="343" t="s">
        <v>611</v>
      </c>
      <c r="O74" s="337" t="str">
        <f t="shared" si="35"/>
        <v>05250C</v>
      </c>
      <c r="P74" s="339" t="str">
        <f t="shared" si="36"/>
        <v xml:space="preserve">General Foreman Water Service Maintenance </v>
      </c>
      <c r="Q74" s="344" t="str">
        <f t="shared" si="37"/>
        <v>E50</v>
      </c>
      <c r="R74" s="345" cm="1">
        <f t="array" aca="1" ref="R74" ca="1">IF($N74="Y",VLOOKUP($O74,INDIRECT($O$3),R$6,0)*INDIRECT($N$2),VLOOKUP($O74,INDIRECT($O$3),R$6,0))</f>
        <v>97895.689772783764</v>
      </c>
      <c r="S74" s="345" cm="1">
        <f t="array" aca="1" ref="S74" ca="1">IF($N74="Y",VLOOKUP($O74,INDIRECT($O$3),S$6,0)*INDIRECT($N$2),VLOOKUP($O74,INDIRECT($O$3),S$6,0))</f>
        <v>100832.56046596727</v>
      </c>
      <c r="T74" s="345" cm="1">
        <f t="array" aca="1" ref="T74" ca="1">IF($N74="Y",VLOOKUP($O74,INDIRECT($O$3),T$6,0)*INDIRECT($N$2),VLOOKUP($O74,INDIRECT($O$3),T$6,0))</f>
        <v>103857.53727994631</v>
      </c>
      <c r="U74" s="345" cm="1">
        <f t="array" aca="1" ref="U74" ca="1">IF($N74="Y",VLOOKUP($O74,INDIRECT($O$3),U$6,0)*INDIRECT($N$2),VLOOKUP($O74,INDIRECT($O$3),U$6,0))</f>
        <v>106973.26339834469</v>
      </c>
      <c r="W74" s="218" t="str">
        <f t="shared" si="38"/>
        <v>Y</v>
      </c>
      <c r="X74" s="366" t="str">
        <f t="shared" si="39"/>
        <v>05250C</v>
      </c>
      <c r="Y74" s="218" t="str">
        <f t="shared" si="40"/>
        <v xml:space="preserve">General Foreman Water Service Maintenance </v>
      </c>
      <c r="Z74" s="367" t="str">
        <f t="shared" si="33"/>
        <v>E50</v>
      </c>
      <c r="AA74" s="368">
        <f t="shared" ca="1" si="42"/>
        <v>47.065999999999995</v>
      </c>
      <c r="AB74" s="368">
        <f t="shared" ca="1" si="43"/>
        <v>48.477999999999994</v>
      </c>
      <c r="AC74" s="368">
        <f t="shared" ca="1" si="44"/>
        <v>49.931999999999995</v>
      </c>
      <c r="AD74" s="368">
        <f t="shared" ca="1" si="45"/>
        <v>51.43</v>
      </c>
    </row>
    <row r="75" spans="1:30" s="19" customFormat="1">
      <c r="A75" s="111" t="s">
        <v>112</v>
      </c>
      <c r="B75" s="47" t="s">
        <v>12</v>
      </c>
      <c r="C75" s="4">
        <v>510</v>
      </c>
      <c r="D75" s="112" t="s">
        <v>113</v>
      </c>
      <c r="E75" s="47">
        <v>11</v>
      </c>
      <c r="F75" s="47" t="s">
        <v>13</v>
      </c>
      <c r="G75" s="306" t="s">
        <v>92</v>
      </c>
      <c r="H75" s="178">
        <f t="shared" ca="1" si="46"/>
        <v>97895.689772783764</v>
      </c>
      <c r="I75" s="178">
        <f t="shared" ca="1" si="47"/>
        <v>100832.56046596727</v>
      </c>
      <c r="J75" s="178">
        <f t="shared" ca="1" si="48"/>
        <v>103857.53727994631</v>
      </c>
      <c r="K75" s="178">
        <f t="shared" ca="1" si="49"/>
        <v>106973.26339834469</v>
      </c>
      <c r="L75"/>
      <c r="M75"/>
      <c r="N75" s="343" t="s">
        <v>611</v>
      </c>
      <c r="O75" s="337" t="str">
        <f t="shared" si="35"/>
        <v>05235C</v>
      </c>
      <c r="P75" s="339" t="str">
        <f t="shared" si="36"/>
        <v>General Foreman, Solid Waste &amp; Recycling</v>
      </c>
      <c r="Q75" s="344" t="str">
        <f t="shared" si="37"/>
        <v>E50</v>
      </c>
      <c r="R75" s="345" cm="1">
        <f t="array" aca="1" ref="R75" ca="1">IF($N75="Y",VLOOKUP($O75,INDIRECT($O$3),R$6,0)*INDIRECT($N$2),VLOOKUP($O75,INDIRECT($O$3),R$6,0))</f>
        <v>97895.689772783764</v>
      </c>
      <c r="S75" s="345" cm="1">
        <f t="array" aca="1" ref="S75" ca="1">IF($N75="Y",VLOOKUP($O75,INDIRECT($O$3),S$6,0)*INDIRECT($N$2),VLOOKUP($O75,INDIRECT($O$3),S$6,0))</f>
        <v>100832.56046596727</v>
      </c>
      <c r="T75" s="345" cm="1">
        <f t="array" aca="1" ref="T75" ca="1">IF($N75="Y",VLOOKUP($O75,INDIRECT($O$3),T$6,0)*INDIRECT($N$2),VLOOKUP($O75,INDIRECT($O$3),T$6,0))</f>
        <v>103857.53727994631</v>
      </c>
      <c r="U75" s="345" cm="1">
        <f t="array" aca="1" ref="U75" ca="1">IF($N75="Y",VLOOKUP($O75,INDIRECT($O$3),U$6,0)*INDIRECT($N$2),VLOOKUP($O75,INDIRECT($O$3),U$6,0))</f>
        <v>106973.26339834469</v>
      </c>
      <c r="W75" s="218" t="str">
        <f t="shared" si="38"/>
        <v>Y</v>
      </c>
      <c r="X75" s="366" t="str">
        <f t="shared" si="39"/>
        <v>05235C</v>
      </c>
      <c r="Y75" s="218" t="str">
        <f t="shared" si="40"/>
        <v>General Foreman, Solid Waste &amp; Recycling</v>
      </c>
      <c r="Z75" s="367" t="str">
        <f t="shared" si="33"/>
        <v>E50</v>
      </c>
      <c r="AA75" s="368">
        <f t="shared" ca="1" si="42"/>
        <v>47.065999999999995</v>
      </c>
      <c r="AB75" s="368">
        <f t="shared" ca="1" si="43"/>
        <v>48.477999999999994</v>
      </c>
      <c r="AC75" s="368">
        <f t="shared" ca="1" si="44"/>
        <v>49.931999999999995</v>
      </c>
      <c r="AD75" s="368">
        <f t="shared" ca="1" si="45"/>
        <v>51.43</v>
      </c>
    </row>
    <row r="76" spans="1:30" s="19" customFormat="1">
      <c r="A76" s="111" t="s">
        <v>600</v>
      </c>
      <c r="B76" s="47" t="s">
        <v>12</v>
      </c>
      <c r="C76" s="4">
        <v>498</v>
      </c>
      <c r="D76" s="112" t="s">
        <v>599</v>
      </c>
      <c r="E76" s="47">
        <v>11</v>
      </c>
      <c r="F76" s="47" t="s">
        <v>13</v>
      </c>
      <c r="G76" s="306" t="s">
        <v>92</v>
      </c>
      <c r="H76" s="178">
        <f t="shared" ca="1" si="46"/>
        <v>97895.689772783764</v>
      </c>
      <c r="I76" s="178">
        <f t="shared" ca="1" si="47"/>
        <v>100832.56046596727</v>
      </c>
      <c r="J76" s="178">
        <f t="shared" ca="1" si="48"/>
        <v>103857.53727994631</v>
      </c>
      <c r="K76" s="178">
        <f t="shared" ca="1" si="49"/>
        <v>106973.26339834469</v>
      </c>
      <c r="L76"/>
      <c r="M76"/>
      <c r="N76" s="343" t="s">
        <v>611</v>
      </c>
      <c r="O76" s="337" t="str">
        <f t="shared" si="35"/>
        <v>52998C</v>
      </c>
      <c r="P76" s="339" t="str">
        <f t="shared" si="36"/>
        <v>Housing Liaisons Manager</v>
      </c>
      <c r="Q76" s="344" t="str">
        <f t="shared" si="37"/>
        <v>E50</v>
      </c>
      <c r="R76" s="345" cm="1">
        <f t="array" aca="1" ref="R76" ca="1">IF($N76="Y",VLOOKUP($O76,INDIRECT($O$3),R$6,0)*INDIRECT($N$2),VLOOKUP($O76,INDIRECT($O$3),R$6,0))</f>
        <v>97895.689772783764</v>
      </c>
      <c r="S76" s="345" cm="1">
        <f t="array" aca="1" ref="S76" ca="1">IF($N76="Y",VLOOKUP($O76,INDIRECT($O$3),S$6,0)*INDIRECT($N$2),VLOOKUP($O76,INDIRECT($O$3),S$6,0))</f>
        <v>100832.56046596727</v>
      </c>
      <c r="T76" s="345" cm="1">
        <f t="array" aca="1" ref="T76" ca="1">IF($N76="Y",VLOOKUP($O76,INDIRECT($O$3),T$6,0)*INDIRECT($N$2),VLOOKUP($O76,INDIRECT($O$3),T$6,0))</f>
        <v>103857.53727994631</v>
      </c>
      <c r="U76" s="345" cm="1">
        <f t="array" aca="1" ref="U76" ca="1">IF($N76="Y",VLOOKUP($O76,INDIRECT($O$3),U$6,0)*INDIRECT($N$2),VLOOKUP($O76,INDIRECT($O$3),U$6,0))</f>
        <v>106973.26339834469</v>
      </c>
      <c r="W76" s="218" t="str">
        <f t="shared" si="38"/>
        <v>Y</v>
      </c>
      <c r="X76" s="366" t="str">
        <f t="shared" si="39"/>
        <v>52998C</v>
      </c>
      <c r="Y76" s="218" t="str">
        <f t="shared" si="40"/>
        <v>Housing Liaisons Manager</v>
      </c>
      <c r="Z76" s="367" t="str">
        <f t="shared" si="33"/>
        <v>E50</v>
      </c>
      <c r="AA76" s="368">
        <f t="shared" ca="1" si="42"/>
        <v>47.065999999999995</v>
      </c>
      <c r="AB76" s="368">
        <f t="shared" ca="1" si="43"/>
        <v>48.477999999999994</v>
      </c>
      <c r="AC76" s="368">
        <f t="shared" ca="1" si="44"/>
        <v>49.931999999999995</v>
      </c>
      <c r="AD76" s="368">
        <f t="shared" ca="1" si="45"/>
        <v>51.43</v>
      </c>
    </row>
    <row r="77" spans="1:30" s="19" customFormat="1">
      <c r="A77" s="3" t="s">
        <v>114</v>
      </c>
      <c r="B77" s="47" t="s">
        <v>12</v>
      </c>
      <c r="C77" s="4">
        <v>523</v>
      </c>
      <c r="D77" s="35" t="s">
        <v>115</v>
      </c>
      <c r="E77" s="47">
        <v>11</v>
      </c>
      <c r="F77" s="47" t="s">
        <v>13</v>
      </c>
      <c r="G77" s="306" t="s">
        <v>92</v>
      </c>
      <c r="H77" s="178">
        <f t="shared" ca="1" si="46"/>
        <v>97895.689772783764</v>
      </c>
      <c r="I77" s="178">
        <f t="shared" ca="1" si="47"/>
        <v>100832.56046596727</v>
      </c>
      <c r="J77" s="178">
        <f t="shared" ca="1" si="48"/>
        <v>103857.53727994631</v>
      </c>
      <c r="K77" s="178">
        <f t="shared" ca="1" si="49"/>
        <v>106973.26339834469</v>
      </c>
      <c r="L77"/>
      <c r="M77"/>
      <c r="N77" s="343" t="s">
        <v>611</v>
      </c>
      <c r="O77" s="337" t="str">
        <f t="shared" si="35"/>
        <v>06657C</v>
      </c>
      <c r="P77" s="339" t="str">
        <f t="shared" si="36"/>
        <v>Manager Environmental Initiatives</v>
      </c>
      <c r="Q77" s="344" t="str">
        <f t="shared" si="37"/>
        <v>E50</v>
      </c>
      <c r="R77" s="345" cm="1">
        <f t="array" aca="1" ref="R77" ca="1">IF($N77="Y",VLOOKUP($O77,INDIRECT($O$3),R$6,0)*INDIRECT($N$2),VLOOKUP($O77,INDIRECT($O$3),R$6,0))</f>
        <v>97895.689772783764</v>
      </c>
      <c r="S77" s="345" cm="1">
        <f t="array" aca="1" ref="S77" ca="1">IF($N77="Y",VLOOKUP($O77,INDIRECT($O$3),S$6,0)*INDIRECT($N$2),VLOOKUP($O77,INDIRECT($O$3),S$6,0))</f>
        <v>100832.56046596727</v>
      </c>
      <c r="T77" s="345" cm="1">
        <f t="array" aca="1" ref="T77" ca="1">IF($N77="Y",VLOOKUP($O77,INDIRECT($O$3),T$6,0)*INDIRECT($N$2),VLOOKUP($O77,INDIRECT($O$3),T$6,0))</f>
        <v>103857.53727994631</v>
      </c>
      <c r="U77" s="345" cm="1">
        <f t="array" aca="1" ref="U77" ca="1">IF($N77="Y",VLOOKUP($O77,INDIRECT($O$3),U$6,0)*INDIRECT($N$2),VLOOKUP($O77,INDIRECT($O$3),U$6,0))</f>
        <v>106973.26339834469</v>
      </c>
      <c r="W77" s="218" t="str">
        <f t="shared" si="38"/>
        <v>Y</v>
      </c>
      <c r="X77" s="366" t="str">
        <f t="shared" si="39"/>
        <v>06657C</v>
      </c>
      <c r="Y77" s="218" t="str">
        <f t="shared" si="40"/>
        <v>Manager Environmental Initiatives</v>
      </c>
      <c r="Z77" s="367" t="str">
        <f t="shared" si="33"/>
        <v>E50</v>
      </c>
      <c r="AA77" s="368">
        <f t="shared" ca="1" si="42"/>
        <v>47.065999999999995</v>
      </c>
      <c r="AB77" s="368">
        <f t="shared" ca="1" si="43"/>
        <v>48.477999999999994</v>
      </c>
      <c r="AC77" s="368">
        <f t="shared" ca="1" si="44"/>
        <v>49.931999999999995</v>
      </c>
      <c r="AD77" s="368">
        <f t="shared" ca="1" si="45"/>
        <v>51.43</v>
      </c>
    </row>
    <row r="78" spans="1:30" s="19" customFormat="1">
      <c r="A78" s="3" t="s">
        <v>116</v>
      </c>
      <c r="B78" s="47" t="s">
        <v>12</v>
      </c>
      <c r="C78" s="4">
        <v>508</v>
      </c>
      <c r="D78" s="35" t="s">
        <v>117</v>
      </c>
      <c r="E78" s="47">
        <v>11</v>
      </c>
      <c r="F78" s="47" t="s">
        <v>13</v>
      </c>
      <c r="G78" s="306" t="s">
        <v>92</v>
      </c>
      <c r="H78" s="178">
        <f t="shared" ca="1" si="46"/>
        <v>97895.689772783764</v>
      </c>
      <c r="I78" s="178">
        <f t="shared" ca="1" si="47"/>
        <v>100832.56046596727</v>
      </c>
      <c r="J78" s="178">
        <f t="shared" ca="1" si="48"/>
        <v>103857.53727994631</v>
      </c>
      <c r="K78" s="178">
        <f t="shared" ca="1" si="49"/>
        <v>106973.26339834469</v>
      </c>
      <c r="L78"/>
      <c r="M78"/>
      <c r="N78" s="343" t="s">
        <v>611</v>
      </c>
      <c r="O78" s="337" t="str">
        <f t="shared" si="35"/>
        <v>06675C</v>
      </c>
      <c r="P78" s="339" t="str">
        <f t="shared" si="36"/>
        <v>Manager Environmental Services</v>
      </c>
      <c r="Q78" s="344" t="str">
        <f t="shared" si="37"/>
        <v>E50</v>
      </c>
      <c r="R78" s="345" cm="1">
        <f t="array" aca="1" ref="R78" ca="1">IF($N78="Y",VLOOKUP($O78,INDIRECT($O$3),R$6,0)*INDIRECT($N$2),VLOOKUP($O78,INDIRECT($O$3),R$6,0))</f>
        <v>97895.689772783764</v>
      </c>
      <c r="S78" s="345" cm="1">
        <f t="array" aca="1" ref="S78" ca="1">IF($N78="Y",VLOOKUP($O78,INDIRECT($O$3),S$6,0)*INDIRECT($N$2),VLOOKUP($O78,INDIRECT($O$3),S$6,0))</f>
        <v>100832.56046596727</v>
      </c>
      <c r="T78" s="345" cm="1">
        <f t="array" aca="1" ref="T78" ca="1">IF($N78="Y",VLOOKUP($O78,INDIRECT($O$3),T$6,0)*INDIRECT($N$2),VLOOKUP($O78,INDIRECT($O$3),T$6,0))</f>
        <v>103857.53727994631</v>
      </c>
      <c r="U78" s="345" cm="1">
        <f t="array" aca="1" ref="U78" ca="1">IF($N78="Y",VLOOKUP($O78,INDIRECT($O$3),U$6,0)*INDIRECT($N$2),VLOOKUP($O78,INDIRECT($O$3),U$6,0))</f>
        <v>106973.26339834469</v>
      </c>
      <c r="W78" s="218" t="str">
        <f t="shared" si="38"/>
        <v>Y</v>
      </c>
      <c r="X78" s="366" t="str">
        <f t="shared" si="39"/>
        <v>06675C</v>
      </c>
      <c r="Y78" s="218" t="str">
        <f t="shared" si="40"/>
        <v>Manager Environmental Services</v>
      </c>
      <c r="Z78" s="367" t="str">
        <f t="shared" si="33"/>
        <v>E50</v>
      </c>
      <c r="AA78" s="368">
        <f t="shared" ca="1" si="42"/>
        <v>47.065999999999995</v>
      </c>
      <c r="AB78" s="368">
        <f t="shared" ca="1" si="43"/>
        <v>48.477999999999994</v>
      </c>
      <c r="AC78" s="368">
        <f t="shared" ca="1" si="44"/>
        <v>49.931999999999995</v>
      </c>
      <c r="AD78" s="368">
        <f t="shared" ca="1" si="45"/>
        <v>51.43</v>
      </c>
    </row>
    <row r="79" spans="1:30" s="19" customFormat="1">
      <c r="A79" s="3" t="s">
        <v>575</v>
      </c>
      <c r="B79" s="2" t="s">
        <v>12</v>
      </c>
      <c r="C79" s="2">
        <v>503</v>
      </c>
      <c r="D79" s="35" t="s">
        <v>571</v>
      </c>
      <c r="E79" s="47">
        <v>11</v>
      </c>
      <c r="F79" s="47" t="s">
        <v>13</v>
      </c>
      <c r="G79" s="306" t="s">
        <v>92</v>
      </c>
      <c r="H79" s="178">
        <f t="shared" ca="1" si="46"/>
        <v>97895.689772783764</v>
      </c>
      <c r="I79" s="178">
        <f t="shared" ca="1" si="47"/>
        <v>100832.56046596727</v>
      </c>
      <c r="J79" s="178">
        <f t="shared" ca="1" si="48"/>
        <v>103857.53727994631</v>
      </c>
      <c r="K79" s="178">
        <f t="shared" ca="1" si="49"/>
        <v>106973.26339834469</v>
      </c>
      <c r="L79"/>
      <c r="M79"/>
      <c r="N79" s="343" t="s">
        <v>611</v>
      </c>
      <c r="O79" s="337" t="str">
        <f t="shared" si="35"/>
        <v>52987C</v>
      </c>
      <c r="P79" s="339" t="str">
        <f t="shared" si="36"/>
        <v>Manager Field Operations Inspections</v>
      </c>
      <c r="Q79" s="344" t="str">
        <f t="shared" si="37"/>
        <v>E50</v>
      </c>
      <c r="R79" s="345" cm="1">
        <f t="array" aca="1" ref="R79" ca="1">IF($N79="Y",VLOOKUP($O79,INDIRECT($O$3),R$6,0)*INDIRECT($N$2),VLOOKUP($O79,INDIRECT($O$3),R$6,0))</f>
        <v>97895.689772783764</v>
      </c>
      <c r="S79" s="345" cm="1">
        <f t="array" aca="1" ref="S79" ca="1">IF($N79="Y",VLOOKUP($O79,INDIRECT($O$3),S$6,0)*INDIRECT($N$2),VLOOKUP($O79,INDIRECT($O$3),S$6,0))</f>
        <v>100832.56046596727</v>
      </c>
      <c r="T79" s="345" cm="1">
        <f t="array" aca="1" ref="T79" ca="1">IF($N79="Y",VLOOKUP($O79,INDIRECT($O$3),T$6,0)*INDIRECT($N$2),VLOOKUP($O79,INDIRECT($O$3),T$6,0))</f>
        <v>103857.53727994631</v>
      </c>
      <c r="U79" s="345" cm="1">
        <f t="array" aca="1" ref="U79" ca="1">IF($N79="Y",VLOOKUP($O79,INDIRECT($O$3),U$6,0)*INDIRECT($N$2),VLOOKUP($O79,INDIRECT($O$3),U$6,0))</f>
        <v>106973.26339834469</v>
      </c>
      <c r="W79" s="218" t="str">
        <f t="shared" si="38"/>
        <v>Y</v>
      </c>
      <c r="X79" s="366" t="str">
        <f t="shared" si="39"/>
        <v>52987C</v>
      </c>
      <c r="Y79" s="218" t="str">
        <f t="shared" si="40"/>
        <v>Manager Field Operations Inspections</v>
      </c>
      <c r="Z79" s="367" t="str">
        <f t="shared" si="33"/>
        <v>E50</v>
      </c>
      <c r="AA79" s="368">
        <f t="shared" ca="1" si="42"/>
        <v>47.065999999999995</v>
      </c>
      <c r="AB79" s="368">
        <f t="shared" ca="1" si="43"/>
        <v>48.477999999999994</v>
      </c>
      <c r="AC79" s="368">
        <f t="shared" ca="1" si="44"/>
        <v>49.931999999999995</v>
      </c>
      <c r="AD79" s="368">
        <f t="shared" ca="1" si="45"/>
        <v>51.43</v>
      </c>
    </row>
    <row r="80" spans="1:30" s="19" customFormat="1">
      <c r="A80" s="3" t="s">
        <v>118</v>
      </c>
      <c r="B80" s="47" t="s">
        <v>12</v>
      </c>
      <c r="C80" s="4">
        <v>513</v>
      </c>
      <c r="D80" s="35" t="s">
        <v>119</v>
      </c>
      <c r="E80" s="47">
        <v>11</v>
      </c>
      <c r="F80" s="47" t="s">
        <v>13</v>
      </c>
      <c r="G80" s="306" t="s">
        <v>92</v>
      </c>
      <c r="H80" s="178">
        <f t="shared" ca="1" si="46"/>
        <v>97895.689772783764</v>
      </c>
      <c r="I80" s="178">
        <f t="shared" ca="1" si="47"/>
        <v>100832.56046596727</v>
      </c>
      <c r="J80" s="178">
        <f t="shared" ca="1" si="48"/>
        <v>103857.53727994631</v>
      </c>
      <c r="K80" s="178">
        <f t="shared" ca="1" si="49"/>
        <v>106973.26339834469</v>
      </c>
      <c r="L80"/>
      <c r="M80"/>
      <c r="N80" s="343" t="s">
        <v>611</v>
      </c>
      <c r="O80" s="337" t="str">
        <f t="shared" si="35"/>
        <v>06685C</v>
      </c>
      <c r="P80" s="339" t="str">
        <f t="shared" si="36"/>
        <v>Manager Field Operations Housing Inspections</v>
      </c>
      <c r="Q80" s="344" t="str">
        <f t="shared" si="37"/>
        <v>E50</v>
      </c>
      <c r="R80" s="345" cm="1">
        <f t="array" aca="1" ref="R80" ca="1">IF($N80="Y",VLOOKUP($O80,INDIRECT($O$3),R$6,0)*INDIRECT($N$2),VLOOKUP($O80,INDIRECT($O$3),R$6,0))</f>
        <v>97895.689772783764</v>
      </c>
      <c r="S80" s="345" cm="1">
        <f t="array" aca="1" ref="S80" ca="1">IF($N80="Y",VLOOKUP($O80,INDIRECT($O$3),S$6,0)*INDIRECT($N$2),VLOOKUP($O80,INDIRECT($O$3),S$6,0))</f>
        <v>100832.56046596727</v>
      </c>
      <c r="T80" s="345" cm="1">
        <f t="array" aca="1" ref="T80" ca="1">IF($N80="Y",VLOOKUP($O80,INDIRECT($O$3),T$6,0)*INDIRECT($N$2),VLOOKUP($O80,INDIRECT($O$3),T$6,0))</f>
        <v>103857.53727994631</v>
      </c>
      <c r="U80" s="345" cm="1">
        <f t="array" aca="1" ref="U80" ca="1">IF($N80="Y",VLOOKUP($O80,INDIRECT($O$3),U$6,0)*INDIRECT($N$2),VLOOKUP($O80,INDIRECT($O$3),U$6,0))</f>
        <v>106973.26339834469</v>
      </c>
      <c r="W80" s="218" t="str">
        <f t="shared" si="38"/>
        <v>Y</v>
      </c>
      <c r="X80" s="366" t="str">
        <f t="shared" si="39"/>
        <v>06685C</v>
      </c>
      <c r="Y80" s="218" t="str">
        <f t="shared" si="40"/>
        <v>Manager Field Operations Housing Inspections</v>
      </c>
      <c r="Z80" s="367" t="str">
        <f t="shared" si="33"/>
        <v>E50</v>
      </c>
      <c r="AA80" s="368">
        <f t="shared" ca="1" si="42"/>
        <v>47.065999999999995</v>
      </c>
      <c r="AB80" s="368">
        <f t="shared" ca="1" si="43"/>
        <v>48.477999999999994</v>
      </c>
      <c r="AC80" s="368">
        <f t="shared" ca="1" si="44"/>
        <v>49.931999999999995</v>
      </c>
      <c r="AD80" s="368">
        <f t="shared" ca="1" si="45"/>
        <v>51.43</v>
      </c>
    </row>
    <row r="81" spans="1:32" s="19" customFormat="1">
      <c r="A81" s="3" t="s">
        <v>120</v>
      </c>
      <c r="B81" s="47" t="s">
        <v>12</v>
      </c>
      <c r="C81" s="4">
        <v>503</v>
      </c>
      <c r="D81" s="35" t="s">
        <v>229</v>
      </c>
      <c r="E81" s="47">
        <v>11</v>
      </c>
      <c r="F81" s="47" t="s">
        <v>13</v>
      </c>
      <c r="G81" s="306" t="s">
        <v>92</v>
      </c>
      <c r="H81" s="178">
        <f t="shared" ca="1" si="46"/>
        <v>97895.689772783764</v>
      </c>
      <c r="I81" s="178">
        <f t="shared" ca="1" si="47"/>
        <v>100832.56046596727</v>
      </c>
      <c r="J81" s="178">
        <f t="shared" ca="1" si="48"/>
        <v>103857.53727994631</v>
      </c>
      <c r="K81" s="178">
        <f t="shared" ca="1" si="49"/>
        <v>106973.26339834469</v>
      </c>
      <c r="L81"/>
      <c r="M81"/>
      <c r="N81" s="343" t="s">
        <v>611</v>
      </c>
      <c r="O81" s="337" t="str">
        <f t="shared" si="35"/>
        <v>06732C</v>
      </c>
      <c r="P81" s="339" t="str">
        <f t="shared" si="36"/>
        <v>Manager Financial Analysis and Systems Support</v>
      </c>
      <c r="Q81" s="344" t="str">
        <f t="shared" si="37"/>
        <v>E50</v>
      </c>
      <c r="R81" s="345" cm="1">
        <f t="array" aca="1" ref="R81" ca="1">IF($N81="Y",VLOOKUP($O81,INDIRECT($O$3),R$6,0)*INDIRECT($N$2),VLOOKUP($O81,INDIRECT($O$3),R$6,0))</f>
        <v>97895.689772783764</v>
      </c>
      <c r="S81" s="345" cm="1">
        <f t="array" aca="1" ref="S81" ca="1">IF($N81="Y",VLOOKUP($O81,INDIRECT($O$3),S$6,0)*INDIRECT($N$2),VLOOKUP($O81,INDIRECT($O$3),S$6,0))</f>
        <v>100832.56046596727</v>
      </c>
      <c r="T81" s="345" cm="1">
        <f t="array" aca="1" ref="T81" ca="1">IF($N81="Y",VLOOKUP($O81,INDIRECT($O$3),T$6,0)*INDIRECT($N$2),VLOOKUP($O81,INDIRECT($O$3),T$6,0))</f>
        <v>103857.53727994631</v>
      </c>
      <c r="U81" s="345" cm="1">
        <f t="array" aca="1" ref="U81" ca="1">IF($N81="Y",VLOOKUP($O81,INDIRECT($O$3),U$6,0)*INDIRECT($N$2),VLOOKUP($O81,INDIRECT($O$3),U$6,0))</f>
        <v>106973.26339834469</v>
      </c>
      <c r="W81" s="218" t="str">
        <f t="shared" si="38"/>
        <v>Y</v>
      </c>
      <c r="X81" s="366" t="str">
        <f t="shared" si="39"/>
        <v>06732C</v>
      </c>
      <c r="Y81" s="218" t="str">
        <f t="shared" si="40"/>
        <v>Manager Financial Analysis and Systems Support</v>
      </c>
      <c r="Z81" s="367" t="str">
        <f t="shared" si="33"/>
        <v>E50</v>
      </c>
      <c r="AA81" s="368">
        <f t="shared" ca="1" si="42"/>
        <v>47.065999999999995</v>
      </c>
      <c r="AB81" s="368">
        <f t="shared" ca="1" si="43"/>
        <v>48.477999999999994</v>
      </c>
      <c r="AC81" s="368">
        <f t="shared" ca="1" si="44"/>
        <v>49.931999999999995</v>
      </c>
      <c r="AD81" s="368">
        <f t="shared" ca="1" si="45"/>
        <v>51.43</v>
      </c>
    </row>
    <row r="82" spans="1:32" s="19" customFormat="1">
      <c r="A82" s="3" t="s">
        <v>123</v>
      </c>
      <c r="B82" s="47" t="s">
        <v>12</v>
      </c>
      <c r="C82" s="4">
        <v>528</v>
      </c>
      <c r="D82" s="35" t="s">
        <v>124</v>
      </c>
      <c r="E82" s="47">
        <v>11</v>
      </c>
      <c r="F82" s="47" t="s">
        <v>13</v>
      </c>
      <c r="G82" s="306" t="s">
        <v>92</v>
      </c>
      <c r="H82" s="178">
        <f t="shared" ca="1" si="46"/>
        <v>97895.689772783764</v>
      </c>
      <c r="I82" s="178">
        <f t="shared" ca="1" si="47"/>
        <v>100832.56046596727</v>
      </c>
      <c r="J82" s="178">
        <f t="shared" ca="1" si="48"/>
        <v>103857.53727994631</v>
      </c>
      <c r="K82" s="178">
        <f t="shared" ca="1" si="49"/>
        <v>106973.26339834469</v>
      </c>
      <c r="L82"/>
      <c r="M82"/>
      <c r="N82" s="343" t="s">
        <v>611</v>
      </c>
      <c r="O82" s="337" t="str">
        <f t="shared" si="35"/>
        <v>06931C</v>
      </c>
      <c r="P82" s="339" t="str">
        <f t="shared" si="36"/>
        <v>Manager Radio Communications and Electronics</v>
      </c>
      <c r="Q82" s="344" t="str">
        <f t="shared" si="37"/>
        <v>E50</v>
      </c>
      <c r="R82" s="345" cm="1">
        <f t="array" aca="1" ref="R82" ca="1">IF($N82="Y",VLOOKUP($O82,INDIRECT($O$3),R$6,0)*INDIRECT($N$2),VLOOKUP($O82,INDIRECT($O$3),R$6,0))</f>
        <v>97895.689772783764</v>
      </c>
      <c r="S82" s="345" cm="1">
        <f t="array" aca="1" ref="S82" ca="1">IF($N82="Y",VLOOKUP($O82,INDIRECT($O$3),S$6,0)*INDIRECT($N$2),VLOOKUP($O82,INDIRECT($O$3),S$6,0))</f>
        <v>100832.56046596727</v>
      </c>
      <c r="T82" s="345" cm="1">
        <f t="array" aca="1" ref="T82" ca="1">IF($N82="Y",VLOOKUP($O82,INDIRECT($O$3),T$6,0)*INDIRECT($N$2),VLOOKUP($O82,INDIRECT($O$3),T$6,0))</f>
        <v>103857.53727994631</v>
      </c>
      <c r="U82" s="345" cm="1">
        <f t="array" aca="1" ref="U82" ca="1">IF($N82="Y",VLOOKUP($O82,INDIRECT($O$3),U$6,0)*INDIRECT($N$2),VLOOKUP($O82,INDIRECT($O$3),U$6,0))</f>
        <v>106973.26339834469</v>
      </c>
      <c r="W82" s="218" t="str">
        <f t="shared" si="38"/>
        <v>Y</v>
      </c>
      <c r="X82" s="366" t="str">
        <f t="shared" si="39"/>
        <v>06931C</v>
      </c>
      <c r="Y82" s="218" t="str">
        <f t="shared" si="40"/>
        <v>Manager Radio Communications and Electronics</v>
      </c>
      <c r="Z82" s="367" t="str">
        <f t="shared" si="33"/>
        <v>E50</v>
      </c>
      <c r="AA82" s="368">
        <f t="shared" ca="1" si="42"/>
        <v>47.065999999999995</v>
      </c>
      <c r="AB82" s="368">
        <f t="shared" ca="1" si="43"/>
        <v>48.477999999999994</v>
      </c>
      <c r="AC82" s="368">
        <f t="shared" ca="1" si="44"/>
        <v>49.931999999999995</v>
      </c>
      <c r="AD82" s="368">
        <f t="shared" ca="1" si="45"/>
        <v>51.43</v>
      </c>
    </row>
    <row r="83" spans="1:32" s="19" customFormat="1">
      <c r="A83" s="3" t="s">
        <v>127</v>
      </c>
      <c r="B83" s="47" t="s">
        <v>12</v>
      </c>
      <c r="C83" s="4">
        <v>500</v>
      </c>
      <c r="D83" s="35" t="s">
        <v>128</v>
      </c>
      <c r="E83" s="47">
        <v>11</v>
      </c>
      <c r="F83" s="47" t="s">
        <v>13</v>
      </c>
      <c r="G83" s="306" t="s">
        <v>92</v>
      </c>
      <c r="H83" s="178">
        <f t="shared" ca="1" si="46"/>
        <v>97895.689772783764</v>
      </c>
      <c r="I83" s="178">
        <f t="shared" ca="1" si="47"/>
        <v>100832.56046596727</v>
      </c>
      <c r="J83" s="178">
        <f t="shared" ca="1" si="48"/>
        <v>103857.53727994631</v>
      </c>
      <c r="K83" s="178">
        <f t="shared" ca="1" si="49"/>
        <v>106973.26339834469</v>
      </c>
      <c r="L83"/>
      <c r="M83"/>
      <c r="N83" s="343" t="s">
        <v>611</v>
      </c>
      <c r="O83" s="337" t="str">
        <f t="shared" si="35"/>
        <v>10360C</v>
      </c>
      <c r="P83" s="339" t="str">
        <f t="shared" si="36"/>
        <v>Manager Water Quality and Lab Operations</v>
      </c>
      <c r="Q83" s="344" t="str">
        <f t="shared" si="37"/>
        <v>E50</v>
      </c>
      <c r="R83" s="345" cm="1">
        <f t="array" aca="1" ref="R83" ca="1">IF($N83="Y",VLOOKUP($O83,INDIRECT($O$3),R$6,0)*INDIRECT($N$2),VLOOKUP($O83,INDIRECT($O$3),R$6,0))</f>
        <v>97895.689772783764</v>
      </c>
      <c r="S83" s="345" cm="1">
        <f t="array" aca="1" ref="S83" ca="1">IF($N83="Y",VLOOKUP($O83,INDIRECT($O$3),S$6,0)*INDIRECT($N$2),VLOOKUP($O83,INDIRECT($O$3),S$6,0))</f>
        <v>100832.56046596727</v>
      </c>
      <c r="T83" s="345" cm="1">
        <f t="array" aca="1" ref="T83" ca="1">IF($N83="Y",VLOOKUP($O83,INDIRECT($O$3),T$6,0)*INDIRECT($N$2),VLOOKUP($O83,INDIRECT($O$3),T$6,0))</f>
        <v>103857.53727994631</v>
      </c>
      <c r="U83" s="345" cm="1">
        <f t="array" aca="1" ref="U83" ca="1">IF($N83="Y",VLOOKUP($O83,INDIRECT($O$3),U$6,0)*INDIRECT($N$2),VLOOKUP($O83,INDIRECT($O$3),U$6,0))</f>
        <v>106973.26339834469</v>
      </c>
      <c r="W83" s="218" t="str">
        <f t="shared" si="38"/>
        <v>Y</v>
      </c>
      <c r="X83" s="366" t="str">
        <f t="shared" si="39"/>
        <v>10360C</v>
      </c>
      <c r="Y83" s="218" t="str">
        <f t="shared" si="40"/>
        <v>Manager Water Quality and Lab Operations</v>
      </c>
      <c r="Z83" s="367" t="str">
        <f t="shared" si="33"/>
        <v>E50</v>
      </c>
      <c r="AA83" s="368">
        <f t="shared" ca="1" si="42"/>
        <v>47.065999999999995</v>
      </c>
      <c r="AB83" s="368">
        <f t="shared" ca="1" si="43"/>
        <v>48.477999999999994</v>
      </c>
      <c r="AC83" s="368">
        <f t="shared" ca="1" si="44"/>
        <v>49.931999999999995</v>
      </c>
      <c r="AD83" s="368">
        <f t="shared" ca="1" si="45"/>
        <v>51.43</v>
      </c>
    </row>
    <row r="84" spans="1:32" s="19" customFormat="1">
      <c r="A84" s="3" t="s">
        <v>129</v>
      </c>
      <c r="B84" s="47" t="s">
        <v>12</v>
      </c>
      <c r="C84" s="4">
        <v>511</v>
      </c>
      <c r="D84" s="35" t="s">
        <v>130</v>
      </c>
      <c r="E84" s="47">
        <v>11</v>
      </c>
      <c r="F84" s="47" t="s">
        <v>13</v>
      </c>
      <c r="G84" s="306" t="s">
        <v>92</v>
      </c>
      <c r="H84" s="178">
        <f t="shared" ca="1" si="46"/>
        <v>97895.689772783764</v>
      </c>
      <c r="I84" s="178">
        <f t="shared" ca="1" si="47"/>
        <v>100832.56046596727</v>
      </c>
      <c r="J84" s="178">
        <f t="shared" ca="1" si="48"/>
        <v>103857.53727994631</v>
      </c>
      <c r="K84" s="178">
        <f t="shared" ca="1" si="49"/>
        <v>106973.26339834469</v>
      </c>
      <c r="L84"/>
      <c r="M84"/>
      <c r="N84" s="343" t="s">
        <v>611</v>
      </c>
      <c r="O84" s="337" t="str">
        <f t="shared" si="35"/>
        <v>09145C</v>
      </c>
      <c r="P84" s="339" t="str">
        <f t="shared" si="36"/>
        <v>Security Manager</v>
      </c>
      <c r="Q84" s="344" t="str">
        <f t="shared" si="37"/>
        <v>E50</v>
      </c>
      <c r="R84" s="345" cm="1">
        <f t="array" aca="1" ref="R84" ca="1">IF($N84="Y",VLOOKUP($O84,INDIRECT($O$3),R$6,0)*INDIRECT($N$2),VLOOKUP($O84,INDIRECT($O$3),R$6,0))</f>
        <v>97895.689772783764</v>
      </c>
      <c r="S84" s="345" cm="1">
        <f t="array" aca="1" ref="S84" ca="1">IF($N84="Y",VLOOKUP($O84,INDIRECT($O$3),S$6,0)*INDIRECT($N$2),VLOOKUP($O84,INDIRECT($O$3),S$6,0))</f>
        <v>100832.56046596727</v>
      </c>
      <c r="T84" s="345" cm="1">
        <f t="array" aca="1" ref="T84" ca="1">IF($N84="Y",VLOOKUP($O84,INDIRECT($O$3),T$6,0)*INDIRECT($N$2),VLOOKUP($O84,INDIRECT($O$3),T$6,0))</f>
        <v>103857.53727994631</v>
      </c>
      <c r="U84" s="345" cm="1">
        <f t="array" aca="1" ref="U84" ca="1">IF($N84="Y",VLOOKUP($O84,INDIRECT($O$3),U$6,0)*INDIRECT($N$2),VLOOKUP($O84,INDIRECT($O$3),U$6,0))</f>
        <v>106973.26339834469</v>
      </c>
      <c r="W84" s="218" t="str">
        <f t="shared" si="38"/>
        <v>Y</v>
      </c>
      <c r="X84" s="366" t="str">
        <f t="shared" si="39"/>
        <v>09145C</v>
      </c>
      <c r="Y84" s="218" t="str">
        <f t="shared" si="40"/>
        <v>Security Manager</v>
      </c>
      <c r="Z84" s="367" t="str">
        <f t="shared" si="33"/>
        <v>E50</v>
      </c>
      <c r="AA84" s="368">
        <f t="shared" ca="1" si="42"/>
        <v>47.065999999999995</v>
      </c>
      <c r="AB84" s="368">
        <f t="shared" ca="1" si="43"/>
        <v>48.477999999999994</v>
      </c>
      <c r="AC84" s="368">
        <f t="shared" ca="1" si="44"/>
        <v>49.931999999999995</v>
      </c>
      <c r="AD84" s="368">
        <f t="shared" ca="1" si="45"/>
        <v>51.43</v>
      </c>
    </row>
    <row r="85" spans="1:32" s="19" customFormat="1">
      <c r="A85" s="3" t="s">
        <v>131</v>
      </c>
      <c r="B85" s="47" t="s">
        <v>12</v>
      </c>
      <c r="C85" s="4">
        <v>535</v>
      </c>
      <c r="D85" s="35" t="s">
        <v>132</v>
      </c>
      <c r="E85" s="47">
        <v>11</v>
      </c>
      <c r="F85" s="47" t="s">
        <v>13</v>
      </c>
      <c r="G85" s="306" t="s">
        <v>92</v>
      </c>
      <c r="H85" s="178">
        <f t="shared" ca="1" si="46"/>
        <v>97895.689772783764</v>
      </c>
      <c r="I85" s="178">
        <f t="shared" ca="1" si="47"/>
        <v>100832.56046596727</v>
      </c>
      <c r="J85" s="178">
        <f t="shared" ca="1" si="48"/>
        <v>103857.53727994631</v>
      </c>
      <c r="K85" s="178">
        <f t="shared" ca="1" si="49"/>
        <v>106973.26339834469</v>
      </c>
      <c r="L85"/>
      <c r="M85"/>
      <c r="N85" s="343" t="s">
        <v>611</v>
      </c>
      <c r="O85" s="337" t="str">
        <f t="shared" si="35"/>
        <v>10000C</v>
      </c>
      <c r="P85" s="339" t="str">
        <f t="shared" si="36"/>
        <v xml:space="preserve">Supervisor Equipment </v>
      </c>
      <c r="Q85" s="344" t="str">
        <f t="shared" si="37"/>
        <v>E50</v>
      </c>
      <c r="R85" s="345" cm="1">
        <f t="array" aca="1" ref="R85" ca="1">IF($N85="Y",VLOOKUP($O85,INDIRECT($O$3),R$6,0)*INDIRECT($N$2),VLOOKUP($O85,INDIRECT($O$3),R$6,0))</f>
        <v>97895.689772783764</v>
      </c>
      <c r="S85" s="345" cm="1">
        <f t="array" aca="1" ref="S85" ca="1">IF($N85="Y",VLOOKUP($O85,INDIRECT($O$3),S$6,0)*INDIRECT($N$2),VLOOKUP($O85,INDIRECT($O$3),S$6,0))</f>
        <v>100832.56046596727</v>
      </c>
      <c r="T85" s="345" cm="1">
        <f t="array" aca="1" ref="T85" ca="1">IF($N85="Y",VLOOKUP($O85,INDIRECT($O$3),T$6,0)*INDIRECT($N$2),VLOOKUP($O85,INDIRECT($O$3),T$6,0))</f>
        <v>103857.53727994631</v>
      </c>
      <c r="U85" s="345" cm="1">
        <f t="array" aca="1" ref="U85" ca="1">IF($N85="Y",VLOOKUP($O85,INDIRECT($O$3),U$6,0)*INDIRECT($N$2),VLOOKUP($O85,INDIRECT($O$3),U$6,0))</f>
        <v>106973.26339834469</v>
      </c>
      <c r="W85" s="218" t="str">
        <f t="shared" si="38"/>
        <v>Y</v>
      </c>
      <c r="X85" s="366" t="str">
        <f t="shared" si="39"/>
        <v>10000C</v>
      </c>
      <c r="Y85" s="218" t="str">
        <f t="shared" si="40"/>
        <v xml:space="preserve">Supervisor Equipment </v>
      </c>
      <c r="Z85" s="367" t="str">
        <f t="shared" si="33"/>
        <v>E50</v>
      </c>
      <c r="AA85" s="368">
        <f t="shared" ca="1" si="42"/>
        <v>47.065999999999995</v>
      </c>
      <c r="AB85" s="368">
        <f t="shared" ca="1" si="43"/>
        <v>48.477999999999994</v>
      </c>
      <c r="AC85" s="368">
        <f t="shared" ca="1" si="44"/>
        <v>49.931999999999995</v>
      </c>
      <c r="AD85" s="368">
        <f t="shared" ca="1" si="45"/>
        <v>51.43</v>
      </c>
    </row>
    <row r="86" spans="1:32" s="19" customFormat="1">
      <c r="A86" s="3" t="s">
        <v>133</v>
      </c>
      <c r="B86" s="47" t="s">
        <v>12</v>
      </c>
      <c r="C86" s="4">
        <v>503</v>
      </c>
      <c r="D86" s="35" t="s">
        <v>134</v>
      </c>
      <c r="E86" s="47">
        <v>11</v>
      </c>
      <c r="F86" s="47" t="s">
        <v>13</v>
      </c>
      <c r="G86" s="306" t="s">
        <v>92</v>
      </c>
      <c r="H86" s="178">
        <f t="shared" ca="1" si="46"/>
        <v>97895.689772783764</v>
      </c>
      <c r="I86" s="178">
        <f t="shared" ca="1" si="47"/>
        <v>100832.56046596727</v>
      </c>
      <c r="J86" s="178">
        <f t="shared" ca="1" si="48"/>
        <v>103857.53727994631</v>
      </c>
      <c r="K86" s="178">
        <f t="shared" ca="1" si="49"/>
        <v>106973.26339834469</v>
      </c>
      <c r="L86"/>
      <c r="M86"/>
      <c r="N86" s="343" t="s">
        <v>611</v>
      </c>
      <c r="O86" s="337" t="str">
        <f t="shared" si="35"/>
        <v>10230C</v>
      </c>
      <c r="P86" s="339" t="str">
        <f t="shared" si="36"/>
        <v>Supervisor Ramp Repair and Restoration</v>
      </c>
      <c r="Q86" s="344" t="str">
        <f t="shared" si="37"/>
        <v>E50</v>
      </c>
      <c r="R86" s="345" cm="1">
        <f t="array" aca="1" ref="R86" ca="1">IF($N86="Y",VLOOKUP($O86,INDIRECT($O$3),R$6,0)*INDIRECT($N$2),VLOOKUP($O86,INDIRECT($O$3),R$6,0))</f>
        <v>97895.689772783764</v>
      </c>
      <c r="S86" s="345" cm="1">
        <f t="array" aca="1" ref="S86" ca="1">IF($N86="Y",VLOOKUP($O86,INDIRECT($O$3),S$6,0)*INDIRECT($N$2),VLOOKUP($O86,INDIRECT($O$3),S$6,0))</f>
        <v>100832.56046596727</v>
      </c>
      <c r="T86" s="345" cm="1">
        <f t="array" aca="1" ref="T86" ca="1">IF($N86="Y",VLOOKUP($O86,INDIRECT($O$3),T$6,0)*INDIRECT($N$2),VLOOKUP($O86,INDIRECT($O$3),T$6,0))</f>
        <v>103857.53727994631</v>
      </c>
      <c r="U86" s="345" cm="1">
        <f t="array" aca="1" ref="U86" ca="1">IF($N86="Y",VLOOKUP($O86,INDIRECT($O$3),U$6,0)*INDIRECT($N$2),VLOOKUP($O86,INDIRECT($O$3),U$6,0))</f>
        <v>106973.26339834469</v>
      </c>
      <c r="W86" s="218" t="str">
        <f t="shared" si="38"/>
        <v>Y</v>
      </c>
      <c r="X86" s="366" t="str">
        <f t="shared" si="39"/>
        <v>10230C</v>
      </c>
      <c r="Y86" s="218" t="str">
        <f t="shared" si="40"/>
        <v>Supervisor Ramp Repair and Restoration</v>
      </c>
      <c r="Z86" s="367" t="str">
        <f t="shared" si="33"/>
        <v>E50</v>
      </c>
      <c r="AA86" s="368">
        <f t="shared" ca="1" si="42"/>
        <v>47.065999999999995</v>
      </c>
      <c r="AB86" s="368">
        <f t="shared" ca="1" si="43"/>
        <v>48.477999999999994</v>
      </c>
      <c r="AC86" s="368">
        <f t="shared" ca="1" si="44"/>
        <v>49.931999999999995</v>
      </c>
      <c r="AD86" s="368">
        <f t="shared" ca="1" si="45"/>
        <v>51.43</v>
      </c>
    </row>
    <row r="87" spans="1:32" s="19" customFormat="1">
      <c r="A87" s="3" t="s">
        <v>135</v>
      </c>
      <c r="B87" s="47" t="s">
        <v>12</v>
      </c>
      <c r="C87" s="4">
        <v>500</v>
      </c>
      <c r="D87" s="35" t="s">
        <v>136</v>
      </c>
      <c r="E87" s="47">
        <v>11</v>
      </c>
      <c r="F87" s="47" t="s">
        <v>13</v>
      </c>
      <c r="G87" s="306" t="s">
        <v>92</v>
      </c>
      <c r="H87" s="178">
        <f t="shared" ca="1" si="46"/>
        <v>97895.689772783764</v>
      </c>
      <c r="I87" s="178">
        <f t="shared" ca="1" si="47"/>
        <v>100832.56046596727</v>
      </c>
      <c r="J87" s="178">
        <f t="shared" ca="1" si="48"/>
        <v>103857.53727994631</v>
      </c>
      <c r="K87" s="178">
        <f t="shared" ca="1" si="49"/>
        <v>106973.26339834469</v>
      </c>
      <c r="L87"/>
      <c r="M87"/>
      <c r="N87" s="343" t="s">
        <v>611</v>
      </c>
      <c r="O87" s="337" t="str">
        <f t="shared" si="35"/>
        <v>10270C</v>
      </c>
      <c r="P87" s="339" t="str">
        <f t="shared" si="36"/>
        <v xml:space="preserve">Supervisor Sewer Maintenance </v>
      </c>
      <c r="Q87" s="344" t="str">
        <f t="shared" si="37"/>
        <v>E50</v>
      </c>
      <c r="R87" s="345" cm="1">
        <f t="array" aca="1" ref="R87" ca="1">IF($N87="Y",VLOOKUP($O87,INDIRECT($O$3),R$6,0)*INDIRECT($N$2),VLOOKUP($O87,INDIRECT($O$3),R$6,0))</f>
        <v>97895.689772783764</v>
      </c>
      <c r="S87" s="345" cm="1">
        <f t="array" aca="1" ref="S87" ca="1">IF($N87="Y",VLOOKUP($O87,INDIRECT($O$3),S$6,0)*INDIRECT($N$2),VLOOKUP($O87,INDIRECT($O$3),S$6,0))</f>
        <v>100832.56046596727</v>
      </c>
      <c r="T87" s="345" cm="1">
        <f t="array" aca="1" ref="T87" ca="1">IF($N87="Y",VLOOKUP($O87,INDIRECT($O$3),T$6,0)*INDIRECT($N$2),VLOOKUP($O87,INDIRECT($O$3),T$6,0))</f>
        <v>103857.53727994631</v>
      </c>
      <c r="U87" s="345" cm="1">
        <f t="array" aca="1" ref="U87" ca="1">IF($N87="Y",VLOOKUP($O87,INDIRECT($O$3),U$6,0)*INDIRECT($N$2),VLOOKUP($O87,INDIRECT($O$3),U$6,0))</f>
        <v>106973.26339834469</v>
      </c>
      <c r="W87" s="218" t="str">
        <f t="shared" si="38"/>
        <v>Y</v>
      </c>
      <c r="X87" s="366" t="str">
        <f t="shared" si="39"/>
        <v>10270C</v>
      </c>
      <c r="Y87" s="218" t="str">
        <f t="shared" si="40"/>
        <v xml:space="preserve">Supervisor Sewer Maintenance </v>
      </c>
      <c r="Z87" s="367" t="str">
        <f t="shared" si="33"/>
        <v>E50</v>
      </c>
      <c r="AA87" s="368">
        <f t="shared" ca="1" si="42"/>
        <v>47.065999999999995</v>
      </c>
      <c r="AB87" s="368">
        <f t="shared" ca="1" si="43"/>
        <v>48.477999999999994</v>
      </c>
      <c r="AC87" s="368">
        <f t="shared" ca="1" si="44"/>
        <v>49.931999999999995</v>
      </c>
      <c r="AD87" s="368">
        <f t="shared" ca="1" si="45"/>
        <v>51.43</v>
      </c>
    </row>
    <row r="88" spans="1:32" s="19" customFormat="1">
      <c r="A88" s="3" t="s">
        <v>137</v>
      </c>
      <c r="B88" s="47" t="s">
        <v>12</v>
      </c>
      <c r="C88" s="4">
        <v>513</v>
      </c>
      <c r="D88" s="35" t="s">
        <v>138</v>
      </c>
      <c r="E88" s="47">
        <v>11</v>
      </c>
      <c r="F88" s="47" t="s">
        <v>13</v>
      </c>
      <c r="G88" s="306" t="s">
        <v>92</v>
      </c>
      <c r="H88" s="178">
        <f t="shared" ca="1" si="46"/>
        <v>97895.689772783764</v>
      </c>
      <c r="I88" s="178">
        <f t="shared" ca="1" si="47"/>
        <v>100832.56046596727</v>
      </c>
      <c r="J88" s="178">
        <f t="shared" ca="1" si="48"/>
        <v>103857.53727994631</v>
      </c>
      <c r="K88" s="178">
        <f t="shared" ca="1" si="49"/>
        <v>106973.26339834469</v>
      </c>
      <c r="L88"/>
      <c r="M88"/>
      <c r="N88" s="343" t="s">
        <v>611</v>
      </c>
      <c r="O88" s="337" t="str">
        <f t="shared" si="35"/>
        <v>09001C</v>
      </c>
      <c r="P88" s="339" t="str">
        <f t="shared" si="36"/>
        <v>Supervisor Shelter Veterinarian</v>
      </c>
      <c r="Q88" s="344" t="str">
        <f t="shared" si="37"/>
        <v>E50</v>
      </c>
      <c r="R88" s="345" cm="1">
        <f t="array" aca="1" ref="R88" ca="1">IF($N88="Y",VLOOKUP($O88,INDIRECT($O$3),R$6,0)*INDIRECT($N$2),VLOOKUP($O88,INDIRECT($O$3),R$6,0))</f>
        <v>97895.689772783764</v>
      </c>
      <c r="S88" s="345" cm="1">
        <f t="array" aca="1" ref="S88" ca="1">IF($N88="Y",VLOOKUP($O88,INDIRECT($O$3),S$6,0)*INDIRECT($N$2),VLOOKUP($O88,INDIRECT($O$3),S$6,0))</f>
        <v>100832.56046596727</v>
      </c>
      <c r="T88" s="345" cm="1">
        <f t="array" aca="1" ref="T88" ca="1">IF($N88="Y",VLOOKUP($O88,INDIRECT($O$3),T$6,0)*INDIRECT($N$2),VLOOKUP($O88,INDIRECT($O$3),T$6,0))</f>
        <v>103857.53727994631</v>
      </c>
      <c r="U88" s="345" cm="1">
        <f t="array" aca="1" ref="U88" ca="1">IF($N88="Y",VLOOKUP($O88,INDIRECT($O$3),U$6,0)*INDIRECT($N$2),VLOOKUP($O88,INDIRECT($O$3),U$6,0))</f>
        <v>106973.26339834469</v>
      </c>
      <c r="W88" s="218" t="str">
        <f t="shared" si="38"/>
        <v>Y</v>
      </c>
      <c r="X88" s="366" t="str">
        <f t="shared" si="39"/>
        <v>09001C</v>
      </c>
      <c r="Y88" s="218" t="str">
        <f t="shared" si="40"/>
        <v>Supervisor Shelter Veterinarian</v>
      </c>
      <c r="Z88" s="367" t="str">
        <f t="shared" si="33"/>
        <v>E50</v>
      </c>
      <c r="AA88" s="368">
        <f t="shared" ca="1" si="42"/>
        <v>47.065999999999995</v>
      </c>
      <c r="AB88" s="368">
        <f t="shared" ca="1" si="43"/>
        <v>48.477999999999994</v>
      </c>
      <c r="AC88" s="368">
        <f t="shared" ca="1" si="44"/>
        <v>49.931999999999995</v>
      </c>
      <c r="AD88" s="368">
        <f t="shared" ca="1" si="45"/>
        <v>51.43</v>
      </c>
    </row>
    <row r="89" spans="1:32" s="19" customFormat="1">
      <c r="A89" s="3" t="s">
        <v>139</v>
      </c>
      <c r="B89" s="47" t="s">
        <v>12</v>
      </c>
      <c r="C89" s="4">
        <v>505</v>
      </c>
      <c r="D89" s="35" t="s">
        <v>140</v>
      </c>
      <c r="E89" s="47">
        <v>11</v>
      </c>
      <c r="F89" s="47" t="s">
        <v>13</v>
      </c>
      <c r="G89" s="306" t="s">
        <v>92</v>
      </c>
      <c r="H89" s="178">
        <f t="shared" ca="1" si="46"/>
        <v>97895.689772783764</v>
      </c>
      <c r="I89" s="178">
        <f t="shared" ca="1" si="47"/>
        <v>100832.56046596727</v>
      </c>
      <c r="J89" s="178">
        <f t="shared" ca="1" si="48"/>
        <v>103857.53727994631</v>
      </c>
      <c r="K89" s="178">
        <f t="shared" ca="1" si="49"/>
        <v>106973.26339834469</v>
      </c>
      <c r="L89"/>
      <c r="M89"/>
      <c r="N89" s="343" t="s">
        <v>611</v>
      </c>
      <c r="O89" s="337" t="str">
        <f t="shared" si="35"/>
        <v>10095C</v>
      </c>
      <c r="P89" s="339" t="str">
        <f t="shared" si="36"/>
        <v>Supervisor Water Distribution</v>
      </c>
      <c r="Q89" s="344" t="str">
        <f t="shared" si="37"/>
        <v>E50</v>
      </c>
      <c r="R89" s="345" cm="1">
        <f t="array" aca="1" ref="R89" ca="1">IF($N89="Y",VLOOKUP($O89,INDIRECT($O$3),R$6,0)*INDIRECT($N$2),VLOOKUP($O89,INDIRECT($O$3),R$6,0))</f>
        <v>97895.689772783764</v>
      </c>
      <c r="S89" s="345" cm="1">
        <f t="array" aca="1" ref="S89" ca="1">IF($N89="Y",VLOOKUP($O89,INDIRECT($O$3),S$6,0)*INDIRECT($N$2),VLOOKUP($O89,INDIRECT($O$3),S$6,0))</f>
        <v>100832.56046596727</v>
      </c>
      <c r="T89" s="345" cm="1">
        <f t="array" aca="1" ref="T89" ca="1">IF($N89="Y",VLOOKUP($O89,INDIRECT($O$3),T$6,0)*INDIRECT($N$2),VLOOKUP($O89,INDIRECT($O$3),T$6,0))</f>
        <v>103857.53727994631</v>
      </c>
      <c r="U89" s="345" cm="1">
        <f t="array" aca="1" ref="U89" ca="1">IF($N89="Y",VLOOKUP($O89,INDIRECT($O$3),U$6,0)*INDIRECT($N$2),VLOOKUP($O89,INDIRECT($O$3),U$6,0))</f>
        <v>106973.26339834469</v>
      </c>
      <c r="W89" s="218" t="str">
        <f t="shared" si="38"/>
        <v>Y</v>
      </c>
      <c r="X89" s="366" t="str">
        <f t="shared" si="39"/>
        <v>10095C</v>
      </c>
      <c r="Y89" s="218" t="str">
        <f t="shared" si="40"/>
        <v>Supervisor Water Distribution</v>
      </c>
      <c r="Z89" s="367" t="str">
        <f t="shared" si="33"/>
        <v>E50</v>
      </c>
      <c r="AA89" s="368">
        <f t="shared" ca="1" si="42"/>
        <v>47.065999999999995</v>
      </c>
      <c r="AB89" s="368">
        <f t="shared" ca="1" si="43"/>
        <v>48.477999999999994</v>
      </c>
      <c r="AC89" s="368">
        <f t="shared" ca="1" si="44"/>
        <v>49.931999999999995</v>
      </c>
      <c r="AD89" s="368">
        <f t="shared" ca="1" si="45"/>
        <v>51.43</v>
      </c>
    </row>
    <row r="90" spans="1:32" s="19" customFormat="1">
      <c r="A90" s="3" t="s">
        <v>141</v>
      </c>
      <c r="B90" s="47" t="s">
        <v>12</v>
      </c>
      <c r="C90" s="4">
        <v>498</v>
      </c>
      <c r="D90" s="35" t="s">
        <v>142</v>
      </c>
      <c r="E90" s="47">
        <v>11</v>
      </c>
      <c r="F90" s="47" t="s">
        <v>13</v>
      </c>
      <c r="G90" s="306" t="s">
        <v>92</v>
      </c>
      <c r="H90" s="178">
        <f t="shared" ca="1" si="46"/>
        <v>97895.689772783764</v>
      </c>
      <c r="I90" s="178">
        <f t="shared" ca="1" si="47"/>
        <v>100832.56046596727</v>
      </c>
      <c r="J90" s="178">
        <f t="shared" ca="1" si="48"/>
        <v>103857.53727994631</v>
      </c>
      <c r="K90" s="178">
        <f t="shared" ca="1" si="49"/>
        <v>106973.26339834469</v>
      </c>
      <c r="L90"/>
      <c r="M90"/>
      <c r="N90" s="343" t="s">
        <v>611</v>
      </c>
      <c r="O90" s="337" t="str">
        <f t="shared" si="35"/>
        <v>10907C</v>
      </c>
      <c r="P90" s="339" t="str">
        <f t="shared" si="36"/>
        <v>Water Resources Regulatory Coordinator</v>
      </c>
      <c r="Q90" s="344" t="str">
        <f t="shared" si="37"/>
        <v>E50</v>
      </c>
      <c r="R90" s="345" cm="1">
        <f t="array" aca="1" ref="R90" ca="1">IF($N90="Y",VLOOKUP($O90,INDIRECT($O$3),R$6,0)*INDIRECT($N$2),VLOOKUP($O90,INDIRECT($O$3),R$6,0))</f>
        <v>97895.689772783764</v>
      </c>
      <c r="S90" s="345" cm="1">
        <f t="array" aca="1" ref="S90" ca="1">IF($N90="Y",VLOOKUP($O90,INDIRECT($O$3),S$6,0)*INDIRECT($N$2),VLOOKUP($O90,INDIRECT($O$3),S$6,0))</f>
        <v>100832.56046596727</v>
      </c>
      <c r="T90" s="345" cm="1">
        <f t="array" aca="1" ref="T90" ca="1">IF($N90="Y",VLOOKUP($O90,INDIRECT($O$3),T$6,0)*INDIRECT($N$2),VLOOKUP($O90,INDIRECT($O$3),T$6,0))</f>
        <v>103857.53727994631</v>
      </c>
      <c r="U90" s="345" cm="1">
        <f t="array" aca="1" ref="U90" ca="1">IF($N90="Y",VLOOKUP($O90,INDIRECT($O$3),U$6,0)*INDIRECT($N$2),VLOOKUP($O90,INDIRECT($O$3),U$6,0))</f>
        <v>106973.26339834469</v>
      </c>
      <c r="W90" s="218" t="str">
        <f t="shared" si="38"/>
        <v>Y</v>
      </c>
      <c r="X90" s="366" t="str">
        <f t="shared" si="39"/>
        <v>10907C</v>
      </c>
      <c r="Y90" s="218" t="str">
        <f t="shared" si="40"/>
        <v>Water Resources Regulatory Coordinator</v>
      </c>
      <c r="Z90" s="367" t="str">
        <f t="shared" si="33"/>
        <v>E50</v>
      </c>
      <c r="AA90" s="368">
        <f t="shared" ca="1" si="42"/>
        <v>47.065999999999995</v>
      </c>
      <c r="AB90" s="368">
        <f t="shared" ca="1" si="43"/>
        <v>48.477999999999994</v>
      </c>
      <c r="AC90" s="368">
        <f t="shared" ca="1" si="44"/>
        <v>49.931999999999995</v>
      </c>
      <c r="AD90" s="368">
        <f t="shared" ca="1" si="45"/>
        <v>51.43</v>
      </c>
    </row>
    <row r="91" spans="1:32" s="19" customFormat="1">
      <c r="A91" s="3"/>
      <c r="B91" s="47"/>
      <c r="C91" s="4"/>
      <c r="D91" s="35"/>
      <c r="E91" s="47"/>
      <c r="F91" s="47"/>
      <c r="G91" s="306"/>
      <c r="H91" s="178"/>
      <c r="I91" s="178"/>
      <c r="J91" s="178"/>
      <c r="K91" s="178"/>
      <c r="L91"/>
      <c r="M91"/>
      <c r="N91" s="343"/>
      <c r="O91" s="337"/>
      <c r="P91" s="339"/>
      <c r="Q91" s="344"/>
      <c r="R91" s="345"/>
      <c r="S91" s="345"/>
      <c r="T91" s="345"/>
      <c r="U91" s="345"/>
      <c r="W91" s="218"/>
      <c r="X91" s="366"/>
      <c r="Y91" s="218"/>
      <c r="Z91" s="367"/>
      <c r="AA91" s="368"/>
      <c r="AB91" s="368"/>
      <c r="AC91" s="368"/>
      <c r="AD91" s="368"/>
    </row>
    <row r="92" spans="1:32" s="19" customFormat="1" ht="26.25" thickBot="1">
      <c r="A92" s="280" t="s">
        <v>2</v>
      </c>
      <c r="B92" s="280" t="s">
        <v>3</v>
      </c>
      <c r="C92" s="280" t="s">
        <v>519</v>
      </c>
      <c r="D92" s="24" t="s">
        <v>626</v>
      </c>
      <c r="E92" s="280" t="s">
        <v>617</v>
      </c>
      <c r="F92" s="280" t="s">
        <v>6</v>
      </c>
      <c r="G92" s="280" t="s">
        <v>7</v>
      </c>
      <c r="H92" s="26" t="s">
        <v>8</v>
      </c>
      <c r="I92" s="26" t="s">
        <v>9</v>
      </c>
      <c r="J92" s="26" t="s">
        <v>10</v>
      </c>
      <c r="K92" s="27" t="s">
        <v>11</v>
      </c>
      <c r="L92"/>
      <c r="M92"/>
      <c r="N92" s="340" t="s">
        <v>610</v>
      </c>
      <c r="O92" s="340" t="s">
        <v>2</v>
      </c>
      <c r="P92" s="341" t="s">
        <v>612</v>
      </c>
      <c r="Q92" s="341" t="s">
        <v>606</v>
      </c>
      <c r="R92" s="342" t="s">
        <v>8</v>
      </c>
      <c r="S92" s="342" t="s">
        <v>9</v>
      </c>
      <c r="T92" s="342" t="s">
        <v>10</v>
      </c>
      <c r="U92" s="340" t="s">
        <v>11</v>
      </c>
      <c r="W92" s="358" t="str">
        <f>N92</f>
        <v>Update</v>
      </c>
      <c r="X92" s="359" t="str">
        <f>A92</f>
        <v>Job Code</v>
      </c>
      <c r="Y92" s="358" t="s">
        <v>612</v>
      </c>
      <c r="Z92" s="360" t="str">
        <f>G92</f>
        <v>Salary Grade</v>
      </c>
      <c r="AA92" s="361" t="str">
        <f>R92</f>
        <v>Step 1</v>
      </c>
      <c r="AB92" s="361" t="str">
        <f>S92</f>
        <v>Step 2</v>
      </c>
      <c r="AC92" s="361" t="str">
        <f>T92</f>
        <v>Step 3</v>
      </c>
      <c r="AD92" s="361" t="str">
        <f>U92</f>
        <v>Step 4</v>
      </c>
    </row>
    <row r="93" spans="1:32" s="19" customFormat="1">
      <c r="A93" s="3" t="s">
        <v>93</v>
      </c>
      <c r="B93" s="47" t="s">
        <v>12</v>
      </c>
      <c r="C93" s="4">
        <v>506</v>
      </c>
      <c r="D93" s="35" t="s">
        <v>94</v>
      </c>
      <c r="E93" s="47">
        <v>11</v>
      </c>
      <c r="F93" s="47" t="s">
        <v>13</v>
      </c>
      <c r="G93" s="306">
        <v>48</v>
      </c>
      <c r="H93" s="178">
        <f>R93</f>
        <v>113597</v>
      </c>
      <c r="I93" s="178">
        <f>S93</f>
        <v>117005</v>
      </c>
      <c r="J93" s="178">
        <f>T93</f>
        <v>120515</v>
      </c>
      <c r="K93" s="178">
        <f>U93</f>
        <v>124131</v>
      </c>
      <c r="L93"/>
      <c r="M93"/>
      <c r="N93" s="343" t="s">
        <v>611</v>
      </c>
      <c r="O93" s="337" t="str">
        <f>A93</f>
        <v>00484C</v>
      </c>
      <c r="P93" s="339" t="str">
        <f>D93</f>
        <v>Appraisal Supervisor</v>
      </c>
      <c r="Q93" s="394">
        <f>G93</f>
        <v>48</v>
      </c>
      <c r="R93" s="345">
        <v>113597</v>
      </c>
      <c r="S93" s="345">
        <v>117005</v>
      </c>
      <c r="T93" s="345">
        <v>120515</v>
      </c>
      <c r="U93" s="345">
        <v>124131</v>
      </c>
      <c r="W93" s="218" t="str">
        <f>N93</f>
        <v>Y</v>
      </c>
      <c r="X93" s="366" t="str">
        <f>A93</f>
        <v>00484C</v>
      </c>
      <c r="Y93" s="218" t="str">
        <f>D93</f>
        <v>Appraisal Supervisor</v>
      </c>
      <c r="Z93" s="393">
        <f>G93</f>
        <v>48</v>
      </c>
      <c r="AA93" s="368">
        <f>ROUNDUP(R93/2080,3)</f>
        <v>54.613999999999997</v>
      </c>
      <c r="AB93" s="368">
        <f>ROUNDUP(S93/2080,3)</f>
        <v>56.253</v>
      </c>
      <c r="AC93" s="368">
        <f>ROUNDUP(T93/2080,3)</f>
        <v>57.94</v>
      </c>
      <c r="AD93" s="368">
        <f>ROUNDUP(U93/2080,3)</f>
        <v>59.678999999999995</v>
      </c>
      <c r="AF93" s="331"/>
    </row>
    <row r="94" spans="1:32" s="19" customFormat="1">
      <c r="A94" s="3"/>
      <c r="B94" s="4"/>
      <c r="C94" s="4"/>
      <c r="D94" s="35"/>
      <c r="E94" s="4"/>
      <c r="F94" s="4"/>
      <c r="G94" s="30"/>
      <c r="H94" s="179"/>
      <c r="I94" s="179"/>
      <c r="J94" s="179"/>
      <c r="K94" s="179"/>
      <c r="L94"/>
      <c r="M94"/>
      <c r="N94" s="347"/>
      <c r="O94" s="347"/>
      <c r="P94" s="346"/>
      <c r="Q94" s="346"/>
      <c r="R94" s="346"/>
      <c r="S94" s="346"/>
      <c r="T94" s="346"/>
      <c r="U94" s="346"/>
      <c r="W94" s="214"/>
      <c r="X94" s="214"/>
      <c r="Y94" s="214"/>
      <c r="Z94" s="214"/>
      <c r="AA94" s="214"/>
      <c r="AB94" s="214"/>
      <c r="AC94" s="214"/>
      <c r="AD94" s="214"/>
    </row>
    <row r="95" spans="1:32" s="19" customFormat="1" ht="26.25" thickBot="1">
      <c r="A95" s="280" t="s">
        <v>2</v>
      </c>
      <c r="B95" s="280" t="s">
        <v>3</v>
      </c>
      <c r="C95" s="280" t="s">
        <v>519</v>
      </c>
      <c r="D95" s="24" t="s">
        <v>627</v>
      </c>
      <c r="E95" s="280" t="s">
        <v>617</v>
      </c>
      <c r="F95" s="280" t="s">
        <v>6</v>
      </c>
      <c r="G95" s="280" t="s">
        <v>7</v>
      </c>
      <c r="H95" s="26" t="s">
        <v>8</v>
      </c>
      <c r="I95" s="26" t="s">
        <v>9</v>
      </c>
      <c r="J95" s="26" t="s">
        <v>10</v>
      </c>
      <c r="K95" s="27" t="s">
        <v>11</v>
      </c>
      <c r="L95"/>
      <c r="M95"/>
      <c r="N95" s="340" t="s">
        <v>610</v>
      </c>
      <c r="O95" s="340" t="s">
        <v>2</v>
      </c>
      <c r="P95" s="341" t="s">
        <v>612</v>
      </c>
      <c r="Q95" s="341" t="s">
        <v>606</v>
      </c>
      <c r="R95" s="342" t="s">
        <v>8</v>
      </c>
      <c r="S95" s="342" t="s">
        <v>9</v>
      </c>
      <c r="T95" s="342" t="s">
        <v>10</v>
      </c>
      <c r="U95" s="340" t="s">
        <v>11</v>
      </c>
      <c r="W95" s="358" t="str">
        <f t="shared" ref="W95:W101" si="50">N95</f>
        <v>Update</v>
      </c>
      <c r="X95" s="359" t="str">
        <f t="shared" ref="X95:X101" si="51">A95</f>
        <v>Job Code</v>
      </c>
      <c r="Y95" s="358" t="s">
        <v>612</v>
      </c>
      <c r="Z95" s="360" t="str">
        <f t="shared" ref="Z95:Z101" si="52">G95</f>
        <v>Salary Grade</v>
      </c>
      <c r="AA95" s="361" t="str">
        <f>R95</f>
        <v>Step 1</v>
      </c>
      <c r="AB95" s="361" t="str">
        <f>S95</f>
        <v>Step 2</v>
      </c>
      <c r="AC95" s="361" t="str">
        <f>T95</f>
        <v>Step 3</v>
      </c>
      <c r="AD95" s="361" t="str">
        <f>U95</f>
        <v>Step 4</v>
      </c>
    </row>
    <row r="96" spans="1:32" s="19" customFormat="1">
      <c r="A96" s="3" t="s">
        <v>145</v>
      </c>
      <c r="B96" s="47" t="s">
        <v>12</v>
      </c>
      <c r="C96" s="4">
        <v>550</v>
      </c>
      <c r="D96" s="35" t="s">
        <v>146</v>
      </c>
      <c r="E96" s="47">
        <v>12</v>
      </c>
      <c r="F96" s="47" t="s">
        <v>13</v>
      </c>
      <c r="G96" s="306" t="s">
        <v>144</v>
      </c>
      <c r="H96" s="178">
        <f t="shared" ref="H96:K101" ca="1" si="53">R96</f>
        <v>104906.89403910775</v>
      </c>
      <c r="I96" s="178">
        <f t="shared" ca="1" si="53"/>
        <v>108054.100860281</v>
      </c>
      <c r="J96" s="178">
        <f t="shared" ca="1" si="53"/>
        <v>111295.72388608944</v>
      </c>
      <c r="K96" s="178">
        <f t="shared" ca="1" si="53"/>
        <v>114634.59560267211</v>
      </c>
      <c r="L96"/>
      <c r="M96"/>
      <c r="N96" s="343" t="s">
        <v>611</v>
      </c>
      <c r="O96" s="337" t="str">
        <f t="shared" ref="O96:O101" si="54">A96</f>
        <v>03620C</v>
      </c>
      <c r="P96" s="339" t="str">
        <f t="shared" ref="P96:P101" si="55">D96</f>
        <v xml:space="preserve">District Street Supervisor III  </v>
      </c>
      <c r="Q96" s="344" t="str">
        <f t="shared" ref="Q96:Q101" si="56">G96</f>
        <v>E60</v>
      </c>
      <c r="R96" s="345" cm="1">
        <f t="array" aca="1" ref="R96" ca="1">IF($N96="Y",VLOOKUP($O96,INDIRECT($O$3),R$6,0)*INDIRECT($N$2),VLOOKUP($O96,INDIRECT($O$3),R$6,0))</f>
        <v>104906.89403910775</v>
      </c>
      <c r="S96" s="345" cm="1">
        <f t="array" aca="1" ref="S96" ca="1">IF($N96="Y",VLOOKUP($O96,INDIRECT($O$3),S$6,0)*INDIRECT($N$2),VLOOKUP($O96,INDIRECT($O$3),S$6,0))</f>
        <v>108054.100860281</v>
      </c>
      <c r="T96" s="345" cm="1">
        <f t="array" aca="1" ref="T96" ca="1">IF($N96="Y",VLOOKUP($O96,INDIRECT($O$3),T$6,0)*INDIRECT($N$2),VLOOKUP($O96,INDIRECT($O$3),T$6,0))</f>
        <v>111295.72388608944</v>
      </c>
      <c r="U96" s="345" cm="1">
        <f t="array" aca="1" ref="U96" ca="1">IF($N96="Y",VLOOKUP($O96,INDIRECT($O$3),U$6,0)*INDIRECT($N$2),VLOOKUP($O96,INDIRECT($O$3),U$6,0))</f>
        <v>114634.59560267211</v>
      </c>
      <c r="W96" s="218" t="str">
        <f t="shared" si="50"/>
        <v>Y</v>
      </c>
      <c r="X96" s="366" t="str">
        <f t="shared" si="51"/>
        <v>03620C</v>
      </c>
      <c r="Y96" s="218" t="str">
        <f t="shared" ref="Y96:Y101" si="57">D96</f>
        <v xml:space="preserve">District Street Supervisor III  </v>
      </c>
      <c r="Z96" s="367" t="str">
        <f t="shared" si="52"/>
        <v>E60</v>
      </c>
      <c r="AA96" s="368">
        <f t="shared" ref="AA96:AD101" ca="1" si="58">ROUNDUP(R96/2080,3)</f>
        <v>50.436999999999998</v>
      </c>
      <c r="AB96" s="368">
        <f t="shared" ca="1" si="58"/>
        <v>51.949999999999996</v>
      </c>
      <c r="AC96" s="368">
        <f t="shared" ca="1" si="58"/>
        <v>53.507999999999996</v>
      </c>
      <c r="AD96" s="368">
        <f t="shared" ca="1" si="58"/>
        <v>55.113</v>
      </c>
    </row>
    <row r="97" spans="1:30">
      <c r="A97" s="3" t="s">
        <v>147</v>
      </c>
      <c r="B97" s="47" t="s">
        <v>12</v>
      </c>
      <c r="C97" s="4">
        <v>543</v>
      </c>
      <c r="D97" s="35" t="s">
        <v>148</v>
      </c>
      <c r="E97" s="47">
        <v>12</v>
      </c>
      <c r="F97" s="47" t="s">
        <v>13</v>
      </c>
      <c r="G97" s="306" t="s">
        <v>144</v>
      </c>
      <c r="H97" s="178">
        <f t="shared" ca="1" si="53"/>
        <v>104906.89403910775</v>
      </c>
      <c r="I97" s="178">
        <f t="shared" ca="1" si="53"/>
        <v>108054.100860281</v>
      </c>
      <c r="J97" s="178">
        <f t="shared" ca="1" si="53"/>
        <v>111295.72388608944</v>
      </c>
      <c r="K97" s="178">
        <f t="shared" ca="1" si="53"/>
        <v>114634.59560267211</v>
      </c>
      <c r="N97" s="343" t="s">
        <v>611</v>
      </c>
      <c r="O97" s="337" t="str">
        <f t="shared" si="54"/>
        <v>06637C</v>
      </c>
      <c r="P97" s="339" t="str">
        <f t="shared" si="55"/>
        <v>Manager Crime Lab</v>
      </c>
      <c r="Q97" s="344" t="str">
        <f t="shared" si="56"/>
        <v>E60</v>
      </c>
      <c r="R97" s="345" cm="1">
        <f t="array" aca="1" ref="R97" ca="1">IF($N97="Y",VLOOKUP($O97,INDIRECT($O$3),R$6,0)*INDIRECT($N$2),VLOOKUP($O97,INDIRECT($O$3),R$6,0))</f>
        <v>104906.89403910775</v>
      </c>
      <c r="S97" s="345" cm="1">
        <f t="array" aca="1" ref="S97" ca="1">IF($N97="Y",VLOOKUP($O97,INDIRECT($O$3),S$6,0)*INDIRECT($N$2),VLOOKUP($O97,INDIRECT($O$3),S$6,0))</f>
        <v>108054.100860281</v>
      </c>
      <c r="T97" s="345" cm="1">
        <f t="array" aca="1" ref="T97" ca="1">IF($N97="Y",VLOOKUP($O97,INDIRECT($O$3),T$6,0)*INDIRECT($N$2),VLOOKUP($O97,INDIRECT($O$3),T$6,0))</f>
        <v>111295.72388608944</v>
      </c>
      <c r="U97" s="345" cm="1">
        <f t="array" aca="1" ref="U97" ca="1">IF($N97="Y",VLOOKUP($O97,INDIRECT($O$3),U$6,0)*INDIRECT($N$2),VLOOKUP($O97,INDIRECT($O$3),U$6,0))</f>
        <v>114634.59560267211</v>
      </c>
      <c r="W97" s="218" t="str">
        <f t="shared" si="50"/>
        <v>Y</v>
      </c>
      <c r="X97" s="366" t="str">
        <f t="shared" si="51"/>
        <v>06637C</v>
      </c>
      <c r="Y97" s="218" t="str">
        <f t="shared" si="57"/>
        <v>Manager Crime Lab</v>
      </c>
      <c r="Z97" s="367" t="str">
        <f t="shared" si="52"/>
        <v>E60</v>
      </c>
      <c r="AA97" s="368">
        <f t="shared" ca="1" si="58"/>
        <v>50.436999999999998</v>
      </c>
      <c r="AB97" s="368">
        <f t="shared" ca="1" si="58"/>
        <v>51.949999999999996</v>
      </c>
      <c r="AC97" s="368">
        <f t="shared" ca="1" si="58"/>
        <v>53.507999999999996</v>
      </c>
      <c r="AD97" s="368">
        <f t="shared" ca="1" si="58"/>
        <v>55.113</v>
      </c>
    </row>
    <row r="98" spans="1:30">
      <c r="A98" s="3" t="s">
        <v>149</v>
      </c>
      <c r="B98" s="47" t="s">
        <v>12</v>
      </c>
      <c r="C98" s="4">
        <v>548</v>
      </c>
      <c r="D98" s="3" t="s">
        <v>150</v>
      </c>
      <c r="E98" s="47">
        <v>12</v>
      </c>
      <c r="F98" s="47" t="s">
        <v>13</v>
      </c>
      <c r="G98" s="306" t="s">
        <v>144</v>
      </c>
      <c r="H98" s="178">
        <f t="shared" ca="1" si="53"/>
        <v>104906.89403910775</v>
      </c>
      <c r="I98" s="178">
        <f t="shared" ca="1" si="53"/>
        <v>108054.100860281</v>
      </c>
      <c r="J98" s="178">
        <f t="shared" ca="1" si="53"/>
        <v>111295.72388608944</v>
      </c>
      <c r="K98" s="178">
        <f t="shared" ca="1" si="53"/>
        <v>114634.59560267211</v>
      </c>
      <c r="N98" s="343" t="s">
        <v>611</v>
      </c>
      <c r="O98" s="337" t="str">
        <f t="shared" si="54"/>
        <v>06641C</v>
      </c>
      <c r="P98" s="339" t="str">
        <f t="shared" si="55"/>
        <v>Manager Construction Code Inspection Services</v>
      </c>
      <c r="Q98" s="344" t="str">
        <f t="shared" si="56"/>
        <v>E60</v>
      </c>
      <c r="R98" s="345" cm="1">
        <f t="array" aca="1" ref="R98" ca="1">IF($N98="Y",VLOOKUP($O98,INDIRECT($O$3),R$6,0)*INDIRECT($N$2),VLOOKUP($O98,INDIRECT($O$3),R$6,0))</f>
        <v>104906.89403910775</v>
      </c>
      <c r="S98" s="345" cm="1">
        <f t="array" aca="1" ref="S98" ca="1">IF($N98="Y",VLOOKUP($O98,INDIRECT($O$3),S$6,0)*INDIRECT($N$2),VLOOKUP($O98,INDIRECT($O$3),S$6,0))</f>
        <v>108054.100860281</v>
      </c>
      <c r="T98" s="345" cm="1">
        <f t="array" aca="1" ref="T98" ca="1">IF($N98="Y",VLOOKUP($O98,INDIRECT($O$3),T$6,0)*INDIRECT($N$2),VLOOKUP($O98,INDIRECT($O$3),T$6,0))</f>
        <v>111295.72388608944</v>
      </c>
      <c r="U98" s="345" cm="1">
        <f t="array" aca="1" ref="U98" ca="1">IF($N98="Y",VLOOKUP($O98,INDIRECT($O$3),U$6,0)*INDIRECT($N$2),VLOOKUP($O98,INDIRECT($O$3),U$6,0))</f>
        <v>114634.59560267211</v>
      </c>
      <c r="W98" s="218" t="str">
        <f t="shared" si="50"/>
        <v>Y</v>
      </c>
      <c r="X98" s="366" t="str">
        <f t="shared" si="51"/>
        <v>06641C</v>
      </c>
      <c r="Y98" s="218" t="str">
        <f t="shared" si="57"/>
        <v>Manager Construction Code Inspection Services</v>
      </c>
      <c r="Z98" s="367" t="str">
        <f t="shared" si="52"/>
        <v>E60</v>
      </c>
      <c r="AA98" s="368">
        <f t="shared" ca="1" si="58"/>
        <v>50.436999999999998</v>
      </c>
      <c r="AB98" s="368">
        <f t="shared" ca="1" si="58"/>
        <v>51.949999999999996</v>
      </c>
      <c r="AC98" s="368">
        <f t="shared" ca="1" si="58"/>
        <v>53.507999999999996</v>
      </c>
      <c r="AD98" s="368">
        <f t="shared" ca="1" si="58"/>
        <v>55.113</v>
      </c>
    </row>
    <row r="99" spans="1:30" s="19" customFormat="1">
      <c r="A99" s="3" t="s">
        <v>121</v>
      </c>
      <c r="B99" s="47" t="s">
        <v>12</v>
      </c>
      <c r="C99" s="4">
        <v>545</v>
      </c>
      <c r="D99" s="35" t="s">
        <v>122</v>
      </c>
      <c r="E99" s="47">
        <v>12</v>
      </c>
      <c r="F99" s="47" t="s">
        <v>13</v>
      </c>
      <c r="G99" s="306" t="s">
        <v>144</v>
      </c>
      <c r="H99" s="178">
        <f t="shared" ca="1" si="53"/>
        <v>104906.89403910775</v>
      </c>
      <c r="I99" s="178">
        <f t="shared" ca="1" si="53"/>
        <v>108054.100860281</v>
      </c>
      <c r="J99" s="178">
        <f t="shared" ca="1" si="53"/>
        <v>111295.72388608944</v>
      </c>
      <c r="K99" s="178">
        <f t="shared" ca="1" si="53"/>
        <v>114634.59560267211</v>
      </c>
      <c r="L99"/>
      <c r="M99"/>
      <c r="N99" s="343" t="s">
        <v>611</v>
      </c>
      <c r="O99" s="337" t="str">
        <f t="shared" si="54"/>
        <v>00560C</v>
      </c>
      <c r="P99" s="339" t="str">
        <f t="shared" si="55"/>
        <v>Manager Fire Inspection Services</v>
      </c>
      <c r="Q99" s="344" t="str">
        <f t="shared" si="56"/>
        <v>E60</v>
      </c>
      <c r="R99" s="345" cm="1">
        <f t="array" aca="1" ref="R99" ca="1">IF($N99="Y",VLOOKUP($O99,INDIRECT($O$3),R$6,0)*INDIRECT($N$2),VLOOKUP($O99,INDIRECT($O$3),R$6,0))</f>
        <v>104906.89403910775</v>
      </c>
      <c r="S99" s="345" cm="1">
        <f t="array" aca="1" ref="S99" ca="1">IF($N99="Y",VLOOKUP($O99,INDIRECT($O$3),S$6,0)*INDIRECT($N$2),VLOOKUP($O99,INDIRECT($O$3),S$6,0))</f>
        <v>108054.100860281</v>
      </c>
      <c r="T99" s="345" cm="1">
        <f t="array" aca="1" ref="T99" ca="1">IF($N99="Y",VLOOKUP($O99,INDIRECT($O$3),T$6,0)*INDIRECT($N$2),VLOOKUP($O99,INDIRECT($O$3),T$6,0))</f>
        <v>111295.72388608944</v>
      </c>
      <c r="U99" s="345" cm="1">
        <f t="array" aca="1" ref="U99" ca="1">IF($N99="Y",VLOOKUP($O99,INDIRECT($O$3),U$6,0)*INDIRECT($N$2),VLOOKUP($O99,INDIRECT($O$3),U$6,0))</f>
        <v>114634.59560267211</v>
      </c>
      <c r="W99" s="218" t="str">
        <f t="shared" si="50"/>
        <v>Y</v>
      </c>
      <c r="X99" s="366" t="str">
        <f t="shared" si="51"/>
        <v>00560C</v>
      </c>
      <c r="Y99" s="218" t="str">
        <f t="shared" si="57"/>
        <v>Manager Fire Inspection Services</v>
      </c>
      <c r="Z99" s="367" t="str">
        <f t="shared" si="52"/>
        <v>E60</v>
      </c>
      <c r="AA99" s="368">
        <f t="shared" ca="1" si="58"/>
        <v>50.436999999999998</v>
      </c>
      <c r="AB99" s="368">
        <f t="shared" ca="1" si="58"/>
        <v>51.949999999999996</v>
      </c>
      <c r="AC99" s="368">
        <f t="shared" ca="1" si="58"/>
        <v>53.507999999999996</v>
      </c>
      <c r="AD99" s="368">
        <f t="shared" ca="1" si="58"/>
        <v>55.113</v>
      </c>
    </row>
    <row r="100" spans="1:30" s="19" customFormat="1">
      <c r="A100" s="3" t="s">
        <v>387</v>
      </c>
      <c r="B100" s="47" t="s">
        <v>12</v>
      </c>
      <c r="C100" s="4">
        <v>548</v>
      </c>
      <c r="D100" s="35" t="s">
        <v>524</v>
      </c>
      <c r="E100" s="47">
        <v>12</v>
      </c>
      <c r="F100" s="47" t="s">
        <v>13</v>
      </c>
      <c r="G100" s="306" t="s">
        <v>144</v>
      </c>
      <c r="H100" s="178">
        <f t="shared" ca="1" si="53"/>
        <v>104906.89403910775</v>
      </c>
      <c r="I100" s="178">
        <f t="shared" ca="1" si="53"/>
        <v>108054.100860281</v>
      </c>
      <c r="J100" s="178">
        <f t="shared" ca="1" si="53"/>
        <v>111295.72388608944</v>
      </c>
      <c r="K100" s="178">
        <f t="shared" ca="1" si="53"/>
        <v>114634.59560267211</v>
      </c>
      <c r="L100"/>
      <c r="M100"/>
      <c r="N100" s="343" t="s">
        <v>611</v>
      </c>
      <c r="O100" s="337" t="str">
        <f t="shared" si="54"/>
        <v>06917C</v>
      </c>
      <c r="P100" s="339" t="str">
        <f t="shared" si="55"/>
        <v>Manager Problem Properties</v>
      </c>
      <c r="Q100" s="344" t="str">
        <f t="shared" si="56"/>
        <v>E60</v>
      </c>
      <c r="R100" s="345" cm="1">
        <f t="array" aca="1" ref="R100" ca="1">IF($N100="Y",VLOOKUP($O100,INDIRECT($O$3),R$6,0)*INDIRECT($N$2),VLOOKUP($O100,INDIRECT($O$3),R$6,0))</f>
        <v>104906.89403910775</v>
      </c>
      <c r="S100" s="345" cm="1">
        <f t="array" aca="1" ref="S100" ca="1">IF($N100="Y",VLOOKUP($O100,INDIRECT($O$3),S$6,0)*INDIRECT($N$2),VLOOKUP($O100,INDIRECT($O$3),S$6,0))</f>
        <v>108054.100860281</v>
      </c>
      <c r="T100" s="345" cm="1">
        <f t="array" aca="1" ref="T100" ca="1">IF($N100="Y",VLOOKUP($O100,INDIRECT($O$3),T$6,0)*INDIRECT($N$2),VLOOKUP($O100,INDIRECT($O$3),T$6,0))</f>
        <v>111295.72388608944</v>
      </c>
      <c r="U100" s="345" cm="1">
        <f t="array" aca="1" ref="U100" ca="1">IF($N100="Y",VLOOKUP($O100,INDIRECT($O$3),U$6,0)*INDIRECT($N$2),VLOOKUP($O100,INDIRECT($O$3),U$6,0))</f>
        <v>114634.59560267211</v>
      </c>
      <c r="W100" s="218" t="str">
        <f t="shared" si="50"/>
        <v>Y</v>
      </c>
      <c r="X100" s="366" t="str">
        <f t="shared" si="51"/>
        <v>06917C</v>
      </c>
      <c r="Y100" s="218" t="str">
        <f t="shared" si="57"/>
        <v>Manager Problem Properties</v>
      </c>
      <c r="Z100" s="367" t="str">
        <f t="shared" si="52"/>
        <v>E60</v>
      </c>
      <c r="AA100" s="368">
        <f t="shared" ca="1" si="58"/>
        <v>50.436999999999998</v>
      </c>
      <c r="AB100" s="368">
        <f t="shared" ca="1" si="58"/>
        <v>51.949999999999996</v>
      </c>
      <c r="AC100" s="368">
        <f t="shared" ca="1" si="58"/>
        <v>53.507999999999996</v>
      </c>
      <c r="AD100" s="368">
        <f t="shared" ca="1" si="58"/>
        <v>55.113</v>
      </c>
    </row>
    <row r="101" spans="1:30" s="19" customFormat="1">
      <c r="A101" s="3" t="s">
        <v>151</v>
      </c>
      <c r="B101" s="47" t="s">
        <v>12</v>
      </c>
      <c r="C101" s="4">
        <v>568</v>
      </c>
      <c r="D101" s="35" t="s">
        <v>152</v>
      </c>
      <c r="E101" s="47">
        <v>12</v>
      </c>
      <c r="F101" s="47" t="s">
        <v>13</v>
      </c>
      <c r="G101" s="306" t="s">
        <v>144</v>
      </c>
      <c r="H101" s="178">
        <f t="shared" ca="1" si="53"/>
        <v>104906.89403910775</v>
      </c>
      <c r="I101" s="178">
        <f t="shared" ca="1" si="53"/>
        <v>108054.100860281</v>
      </c>
      <c r="J101" s="178">
        <f t="shared" ca="1" si="53"/>
        <v>111295.72388608944</v>
      </c>
      <c r="K101" s="178">
        <f t="shared" ca="1" si="53"/>
        <v>114634.59560267211</v>
      </c>
      <c r="L101"/>
      <c r="M101"/>
      <c r="N101" s="343" t="s">
        <v>611</v>
      </c>
      <c r="O101" s="337" t="str">
        <f t="shared" si="54"/>
        <v>10903C</v>
      </c>
      <c r="P101" s="339" t="str">
        <f t="shared" si="55"/>
        <v xml:space="preserve">Manager Water Resources Programs </v>
      </c>
      <c r="Q101" s="344" t="str">
        <f t="shared" si="56"/>
        <v>E60</v>
      </c>
      <c r="R101" s="345" cm="1">
        <f t="array" aca="1" ref="R101" ca="1">IF($N101="Y",VLOOKUP($O101,INDIRECT($O$3),R$6,0)*INDIRECT($N$2),VLOOKUP($O101,INDIRECT($O$3),R$6,0))</f>
        <v>104906.89403910775</v>
      </c>
      <c r="S101" s="345" cm="1">
        <f t="array" aca="1" ref="S101" ca="1">IF($N101="Y",VLOOKUP($O101,INDIRECT($O$3),S$6,0)*INDIRECT($N$2),VLOOKUP($O101,INDIRECT($O$3),S$6,0))</f>
        <v>108054.100860281</v>
      </c>
      <c r="T101" s="345" cm="1">
        <f t="array" aca="1" ref="T101" ca="1">IF($N101="Y",VLOOKUP($O101,INDIRECT($O$3),T$6,0)*INDIRECT($N$2),VLOOKUP($O101,INDIRECT($O$3),T$6,0))</f>
        <v>111295.72388608944</v>
      </c>
      <c r="U101" s="345" cm="1">
        <f t="array" aca="1" ref="U101" ca="1">IF($N101="Y",VLOOKUP($O101,INDIRECT($O$3),U$6,0)*INDIRECT($N$2),VLOOKUP($O101,INDIRECT($O$3),U$6,0))</f>
        <v>114634.59560267211</v>
      </c>
      <c r="W101" s="218" t="str">
        <f t="shared" si="50"/>
        <v>Y</v>
      </c>
      <c r="X101" s="366" t="str">
        <f t="shared" si="51"/>
        <v>10903C</v>
      </c>
      <c r="Y101" s="218" t="str">
        <f t="shared" si="57"/>
        <v xml:space="preserve">Manager Water Resources Programs </v>
      </c>
      <c r="Z101" s="367" t="str">
        <f t="shared" si="52"/>
        <v>E60</v>
      </c>
      <c r="AA101" s="368">
        <f t="shared" ca="1" si="58"/>
        <v>50.436999999999998</v>
      </c>
      <c r="AB101" s="368">
        <f t="shared" ca="1" si="58"/>
        <v>51.949999999999996</v>
      </c>
      <c r="AC101" s="368">
        <f t="shared" ca="1" si="58"/>
        <v>53.507999999999996</v>
      </c>
      <c r="AD101" s="368">
        <f t="shared" ca="1" si="58"/>
        <v>55.113</v>
      </c>
    </row>
    <row r="102" spans="1:30" s="19" customFormat="1">
      <c r="A102" s="3"/>
      <c r="B102" s="4"/>
      <c r="C102" s="4"/>
      <c r="D102" s="35"/>
      <c r="E102" s="4"/>
      <c r="F102" s="4"/>
      <c r="G102" s="30"/>
      <c r="H102" s="179"/>
      <c r="I102" s="179"/>
      <c r="J102" s="179"/>
      <c r="K102" s="179"/>
      <c r="L102"/>
      <c r="M102"/>
      <c r="N102" s="347"/>
      <c r="O102" s="347"/>
      <c r="P102" s="346"/>
      <c r="Q102" s="346"/>
      <c r="R102" s="346"/>
      <c r="S102" s="346"/>
      <c r="T102" s="346"/>
      <c r="U102" s="346"/>
      <c r="W102" s="214"/>
      <c r="X102" s="214"/>
      <c r="Y102" s="214"/>
      <c r="Z102" s="214"/>
      <c r="AA102" s="214"/>
      <c r="AB102" s="214"/>
      <c r="AC102" s="214"/>
      <c r="AD102" s="214"/>
    </row>
    <row r="103" spans="1:30" s="19" customFormat="1">
      <c r="A103" s="3"/>
      <c r="B103" s="4"/>
      <c r="C103" s="4"/>
      <c r="D103" s="35"/>
      <c r="E103" s="4"/>
      <c r="F103" s="4"/>
      <c r="G103" s="30"/>
      <c r="H103" s="179"/>
      <c r="I103" s="179"/>
      <c r="J103" s="179"/>
      <c r="K103" s="179"/>
      <c r="L103"/>
      <c r="M103"/>
      <c r="N103" s="347"/>
      <c r="O103" s="347"/>
      <c r="P103" s="346"/>
      <c r="Q103" s="346"/>
      <c r="R103" s="346"/>
      <c r="S103" s="346"/>
      <c r="T103" s="346"/>
      <c r="U103" s="346"/>
      <c r="W103" s="214"/>
      <c r="X103" s="214"/>
      <c r="Y103" s="214"/>
      <c r="Z103" s="214"/>
      <c r="AA103" s="214"/>
      <c r="AB103" s="214"/>
      <c r="AC103" s="214"/>
      <c r="AD103" s="214"/>
    </row>
    <row r="104" spans="1:30">
      <c r="A104" s="7" t="s">
        <v>153</v>
      </c>
      <c r="B104" s="19"/>
      <c r="C104" s="19"/>
      <c r="D104" s="281"/>
      <c r="E104" s="19"/>
      <c r="F104" s="19"/>
      <c r="G104" s="19"/>
      <c r="H104" s="17"/>
      <c r="I104" s="17"/>
      <c r="J104" s="17"/>
      <c r="K104" s="18"/>
    </row>
    <row r="105" spans="1:30" s="19" customFormat="1" ht="26.25" thickBot="1">
      <c r="A105" s="280" t="s">
        <v>2</v>
      </c>
      <c r="B105" s="280" t="s">
        <v>3</v>
      </c>
      <c r="C105" s="280"/>
      <c r="D105" s="24" t="s">
        <v>628</v>
      </c>
      <c r="E105" s="280" t="s">
        <v>617</v>
      </c>
      <c r="F105" s="280" t="s">
        <v>6</v>
      </c>
      <c r="G105" s="280" t="s">
        <v>7</v>
      </c>
      <c r="H105" s="26" t="s">
        <v>8</v>
      </c>
      <c r="I105" s="26" t="s">
        <v>9</v>
      </c>
      <c r="J105" s="26" t="s">
        <v>10</v>
      </c>
      <c r="K105" s="26" t="s">
        <v>11</v>
      </c>
      <c r="L105"/>
      <c r="M105"/>
      <c r="N105" s="340" t="s">
        <v>610</v>
      </c>
      <c r="O105" s="340" t="s">
        <v>2</v>
      </c>
      <c r="P105" s="341" t="s">
        <v>612</v>
      </c>
      <c r="Q105" s="341" t="s">
        <v>606</v>
      </c>
      <c r="R105" s="342" t="s">
        <v>8</v>
      </c>
      <c r="S105" s="342" t="s">
        <v>9</v>
      </c>
      <c r="T105" s="342" t="s">
        <v>10</v>
      </c>
      <c r="U105" s="340" t="s">
        <v>11</v>
      </c>
      <c r="W105" s="358" t="str">
        <f>N105</f>
        <v>Update</v>
      </c>
      <c r="X105" s="359" t="str">
        <f>A105</f>
        <v>Job Code</v>
      </c>
      <c r="Y105" s="358" t="s">
        <v>612</v>
      </c>
      <c r="Z105" s="360" t="str">
        <f t="shared" ref="Z105:Z111" si="59">G105</f>
        <v>Salary Grade</v>
      </c>
      <c r="AA105" s="361" t="str">
        <f>R105</f>
        <v>Step 1</v>
      </c>
      <c r="AB105" s="361" t="str">
        <f>S105</f>
        <v>Step 2</v>
      </c>
      <c r="AC105" s="361" t="str">
        <f>T105</f>
        <v>Step 3</v>
      </c>
      <c r="AD105" s="361" t="str">
        <f>U105</f>
        <v>Step 4</v>
      </c>
    </row>
    <row r="106" spans="1:30">
      <c r="A106" s="34" t="s">
        <v>521</v>
      </c>
      <c r="B106" s="47" t="s">
        <v>155</v>
      </c>
      <c r="C106" s="4">
        <v>338</v>
      </c>
      <c r="D106" s="34" t="s">
        <v>323</v>
      </c>
      <c r="E106" s="47">
        <v>7</v>
      </c>
      <c r="F106" s="47" t="s">
        <v>156</v>
      </c>
      <c r="G106" s="247" t="s">
        <v>157</v>
      </c>
      <c r="H106" s="76">
        <f t="shared" ref="H106:K111" ca="1" si="60">R106</f>
        <v>32.65458788572235</v>
      </c>
      <c r="I106" s="76">
        <f t="shared" ca="1" si="60"/>
        <v>33.634225522294017</v>
      </c>
      <c r="J106" s="76">
        <f t="shared" ca="1" si="60"/>
        <v>34.643252287962838</v>
      </c>
      <c r="K106" s="76">
        <f t="shared" ca="1" si="60"/>
        <v>35.682549856601725</v>
      </c>
      <c r="N106" s="343" t="s">
        <v>611</v>
      </c>
      <c r="O106" s="337" t="str">
        <f t="shared" ref="O106:O111" si="61">A106</f>
        <v xml:space="preserve">52949C </v>
      </c>
      <c r="P106" s="339" t="str">
        <f t="shared" ref="P106:P111" si="62">D106</f>
        <v>Shop Repair Supervisor</v>
      </c>
      <c r="Q106" s="344" t="str">
        <f t="shared" ref="Q106:Q111" si="63">G106</f>
        <v>N10</v>
      </c>
      <c r="R106" s="350" cm="1">
        <f t="array" aca="1" ref="R106" ca="1">IF($N106="Y",VLOOKUP($O106,INDIRECT($O$3),R$6,0)*INDIRECT($N$2),VLOOKUP($O106,INDIRECT($O$3),R$6,0))</f>
        <v>32.65458788572235</v>
      </c>
      <c r="S106" s="350" cm="1">
        <f t="array" aca="1" ref="S106" ca="1">IF($N106="Y",VLOOKUP($O106,INDIRECT($O$3),S$6,0)*INDIRECT($N$2),VLOOKUP($O106,INDIRECT($O$3),S$6,0))</f>
        <v>33.634225522294017</v>
      </c>
      <c r="T106" s="350" cm="1">
        <f t="array" aca="1" ref="T106" ca="1">IF($N106="Y",VLOOKUP($O106,INDIRECT($O$3),T$6,0)*INDIRECT($N$2),VLOOKUP($O106,INDIRECT($O$3),T$6,0))</f>
        <v>34.643252287962838</v>
      </c>
      <c r="U106" s="350" cm="1">
        <f t="array" aca="1" ref="U106" ca="1">IF($N106="Y",VLOOKUP($O106,INDIRECT($O$3),U$6,0)*INDIRECT($N$2),VLOOKUP($O106,INDIRECT($O$3),U$6,0))</f>
        <v>35.682549856601725</v>
      </c>
      <c r="W106" s="218" t="str">
        <f t="shared" ref="W106:W111" si="64">N106</f>
        <v>Y</v>
      </c>
      <c r="X106" s="366" t="str">
        <f t="shared" ref="X106:X111" si="65">A106</f>
        <v xml:space="preserve">52949C </v>
      </c>
      <c r="Y106" s="218" t="str">
        <f t="shared" ref="Y106:Y111" si="66">D106</f>
        <v>Shop Repair Supervisor</v>
      </c>
      <c r="Z106" s="367" t="str">
        <f t="shared" si="59"/>
        <v>N10</v>
      </c>
      <c r="AA106" s="368">
        <f t="shared" ref="AA106:AD111" ca="1" si="67">ROUND(R106,3)</f>
        <v>32.655000000000001</v>
      </c>
      <c r="AB106" s="368">
        <f t="shared" ca="1" si="67"/>
        <v>33.634</v>
      </c>
      <c r="AC106" s="368">
        <f t="shared" ca="1" si="67"/>
        <v>34.643000000000001</v>
      </c>
      <c r="AD106" s="368">
        <f t="shared" ca="1" si="67"/>
        <v>35.683</v>
      </c>
    </row>
    <row r="107" spans="1:30" s="19" customFormat="1">
      <c r="A107" s="3" t="s">
        <v>158</v>
      </c>
      <c r="B107" s="47" t="s">
        <v>155</v>
      </c>
      <c r="C107" s="4">
        <v>333</v>
      </c>
      <c r="D107" s="35" t="s">
        <v>159</v>
      </c>
      <c r="E107" s="47">
        <v>7</v>
      </c>
      <c r="F107" s="47" t="s">
        <v>156</v>
      </c>
      <c r="G107" s="247" t="s">
        <v>157</v>
      </c>
      <c r="H107" s="76">
        <f t="shared" ca="1" si="60"/>
        <v>32.65458788572235</v>
      </c>
      <c r="I107" s="76">
        <f t="shared" ca="1" si="60"/>
        <v>33.634225522294017</v>
      </c>
      <c r="J107" s="76">
        <f t="shared" ca="1" si="60"/>
        <v>34.643252287962838</v>
      </c>
      <c r="K107" s="76">
        <f t="shared" ca="1" si="60"/>
        <v>35.682549856601725</v>
      </c>
      <c r="L107"/>
      <c r="M107"/>
      <c r="N107" s="343" t="s">
        <v>611</v>
      </c>
      <c r="O107" s="337" t="str">
        <f t="shared" si="61"/>
        <v>09932C</v>
      </c>
      <c r="P107" s="339" t="str">
        <f t="shared" si="62"/>
        <v xml:space="preserve">Supervisor Customer Services - Field </v>
      </c>
      <c r="Q107" s="344" t="str">
        <f t="shared" si="63"/>
        <v>N10</v>
      </c>
      <c r="R107" s="350" cm="1">
        <f t="array" aca="1" ref="R107" ca="1">IF($N107="Y",VLOOKUP($O107,INDIRECT($O$3),R$6,0)*INDIRECT($N$2),VLOOKUP($O107,INDIRECT($O$3),R$6,0))</f>
        <v>32.65458788572235</v>
      </c>
      <c r="S107" s="350" cm="1">
        <f t="array" aca="1" ref="S107" ca="1">IF($N107="Y",VLOOKUP($O107,INDIRECT($O$3),S$6,0)*INDIRECT($N$2),VLOOKUP($O107,INDIRECT($O$3),S$6,0))</f>
        <v>33.634225522294017</v>
      </c>
      <c r="T107" s="350" cm="1">
        <f t="array" aca="1" ref="T107" ca="1">IF($N107="Y",VLOOKUP($O107,INDIRECT($O$3),T$6,0)*INDIRECT($N$2),VLOOKUP($O107,INDIRECT($O$3),T$6,0))</f>
        <v>34.643252287962838</v>
      </c>
      <c r="U107" s="350" cm="1">
        <f t="array" aca="1" ref="U107" ca="1">IF($N107="Y",VLOOKUP($O107,INDIRECT($O$3),U$6,0)*INDIRECT($N$2),VLOOKUP($O107,INDIRECT($O$3),U$6,0))</f>
        <v>35.682549856601725</v>
      </c>
      <c r="W107" s="218" t="str">
        <f t="shared" si="64"/>
        <v>Y</v>
      </c>
      <c r="X107" s="366" t="str">
        <f t="shared" si="65"/>
        <v>09932C</v>
      </c>
      <c r="Y107" s="218" t="str">
        <f t="shared" si="66"/>
        <v xml:space="preserve">Supervisor Customer Services - Field </v>
      </c>
      <c r="Z107" s="367" t="str">
        <f t="shared" si="59"/>
        <v>N10</v>
      </c>
      <c r="AA107" s="368">
        <f t="shared" ca="1" si="67"/>
        <v>32.655000000000001</v>
      </c>
      <c r="AB107" s="368">
        <f t="shared" ca="1" si="67"/>
        <v>33.634</v>
      </c>
      <c r="AC107" s="368">
        <f t="shared" ca="1" si="67"/>
        <v>34.643000000000001</v>
      </c>
      <c r="AD107" s="368">
        <f t="shared" ca="1" si="67"/>
        <v>35.683</v>
      </c>
    </row>
    <row r="108" spans="1:30" s="19" customFormat="1">
      <c r="A108" s="3" t="s">
        <v>160</v>
      </c>
      <c r="B108" s="47" t="s">
        <v>155</v>
      </c>
      <c r="C108" s="4">
        <v>328</v>
      </c>
      <c r="D108" s="35" t="s">
        <v>161</v>
      </c>
      <c r="E108" s="47">
        <v>7</v>
      </c>
      <c r="F108" s="47" t="s">
        <v>156</v>
      </c>
      <c r="G108" s="247" t="s">
        <v>157</v>
      </c>
      <c r="H108" s="76">
        <f t="shared" ca="1" si="60"/>
        <v>32.65458788572235</v>
      </c>
      <c r="I108" s="76">
        <f t="shared" ca="1" si="60"/>
        <v>33.634225522294017</v>
      </c>
      <c r="J108" s="76">
        <f t="shared" ca="1" si="60"/>
        <v>34.643252287962838</v>
      </c>
      <c r="K108" s="76">
        <f t="shared" ca="1" si="60"/>
        <v>35.682549856601725</v>
      </c>
      <c r="L108"/>
      <c r="M108"/>
      <c r="N108" s="343" t="s">
        <v>611</v>
      </c>
      <c r="O108" s="337" t="str">
        <f t="shared" si="61"/>
        <v>10200C</v>
      </c>
      <c r="P108" s="339" t="str">
        <f t="shared" si="62"/>
        <v xml:space="preserve">Supervisor Police Warehouse Facility  </v>
      </c>
      <c r="Q108" s="344" t="str">
        <f t="shared" si="63"/>
        <v>N10</v>
      </c>
      <c r="R108" s="350" cm="1">
        <f t="array" aca="1" ref="R108" ca="1">IF($N108="Y",VLOOKUP($O108,INDIRECT($O$3),R$6,0)*INDIRECT($N$2),VLOOKUP($O108,INDIRECT($O$3),R$6,0))</f>
        <v>32.65458788572235</v>
      </c>
      <c r="S108" s="350" cm="1">
        <f t="array" aca="1" ref="S108" ca="1">IF($N108="Y",VLOOKUP($O108,INDIRECT($O$3),S$6,0)*INDIRECT($N$2),VLOOKUP($O108,INDIRECT($O$3),S$6,0))</f>
        <v>33.634225522294017</v>
      </c>
      <c r="T108" s="350" cm="1">
        <f t="array" aca="1" ref="T108" ca="1">IF($N108="Y",VLOOKUP($O108,INDIRECT($O$3),T$6,0)*INDIRECT($N$2),VLOOKUP($O108,INDIRECT($O$3),T$6,0))</f>
        <v>34.643252287962838</v>
      </c>
      <c r="U108" s="350" cm="1">
        <f t="array" aca="1" ref="U108" ca="1">IF($N108="Y",VLOOKUP($O108,INDIRECT($O$3),U$6,0)*INDIRECT($N$2),VLOOKUP($O108,INDIRECT($O$3),U$6,0))</f>
        <v>35.682549856601725</v>
      </c>
      <c r="W108" s="218" t="str">
        <f t="shared" si="64"/>
        <v>Y</v>
      </c>
      <c r="X108" s="366" t="str">
        <f t="shared" si="65"/>
        <v>10200C</v>
      </c>
      <c r="Y108" s="218" t="str">
        <f t="shared" si="66"/>
        <v xml:space="preserve">Supervisor Police Warehouse Facility  </v>
      </c>
      <c r="Z108" s="367" t="str">
        <f t="shared" si="59"/>
        <v>N10</v>
      </c>
      <c r="AA108" s="368">
        <f t="shared" ca="1" si="67"/>
        <v>32.655000000000001</v>
      </c>
      <c r="AB108" s="368">
        <f t="shared" ca="1" si="67"/>
        <v>33.634</v>
      </c>
      <c r="AC108" s="368">
        <f t="shared" ca="1" si="67"/>
        <v>34.643000000000001</v>
      </c>
      <c r="AD108" s="368">
        <f t="shared" ca="1" si="67"/>
        <v>35.683</v>
      </c>
    </row>
    <row r="109" spans="1:30" s="19" customFormat="1">
      <c r="A109" s="3" t="s">
        <v>162</v>
      </c>
      <c r="B109" s="47" t="s">
        <v>155</v>
      </c>
      <c r="C109" s="4">
        <v>350</v>
      </c>
      <c r="D109" s="35" t="s">
        <v>163</v>
      </c>
      <c r="E109" s="47">
        <v>7</v>
      </c>
      <c r="F109" s="47" t="s">
        <v>156</v>
      </c>
      <c r="G109" s="247" t="s">
        <v>157</v>
      </c>
      <c r="H109" s="76">
        <f t="shared" ca="1" si="60"/>
        <v>32.65458788572235</v>
      </c>
      <c r="I109" s="76">
        <f t="shared" ca="1" si="60"/>
        <v>33.634225522294017</v>
      </c>
      <c r="J109" s="76">
        <f t="shared" ca="1" si="60"/>
        <v>34.643252287962838</v>
      </c>
      <c r="K109" s="76">
        <f t="shared" ca="1" si="60"/>
        <v>35.682549856601725</v>
      </c>
      <c r="L109"/>
      <c r="M109"/>
      <c r="N109" s="343" t="s">
        <v>611</v>
      </c>
      <c r="O109" s="337" t="str">
        <f t="shared" si="61"/>
        <v>00945C</v>
      </c>
      <c r="P109" s="339" t="str">
        <f t="shared" si="62"/>
        <v>Water Meter Operations Specialist</v>
      </c>
      <c r="Q109" s="344" t="str">
        <f t="shared" si="63"/>
        <v>N10</v>
      </c>
      <c r="R109" s="350" cm="1">
        <f t="array" aca="1" ref="R109" ca="1">IF($N109="Y",VLOOKUP($O109,INDIRECT($O$3),R$6,0)*INDIRECT($N$2),VLOOKUP($O109,INDIRECT($O$3),R$6,0))</f>
        <v>32.65458788572235</v>
      </c>
      <c r="S109" s="350" cm="1">
        <f t="array" aca="1" ref="S109" ca="1">IF($N109="Y",VLOOKUP($O109,INDIRECT($O$3),S$6,0)*INDIRECT($N$2),VLOOKUP($O109,INDIRECT($O$3),S$6,0))</f>
        <v>33.634225522294017</v>
      </c>
      <c r="T109" s="350" cm="1">
        <f t="array" aca="1" ref="T109" ca="1">IF($N109="Y",VLOOKUP($O109,INDIRECT($O$3),T$6,0)*INDIRECT($N$2),VLOOKUP($O109,INDIRECT($O$3),T$6,0))</f>
        <v>34.643252287962838</v>
      </c>
      <c r="U109" s="350" cm="1">
        <f t="array" aca="1" ref="U109" ca="1">IF($N109="Y",VLOOKUP($O109,INDIRECT($O$3),U$6,0)*INDIRECT($N$2),VLOOKUP($O109,INDIRECT($O$3),U$6,0))</f>
        <v>35.682549856601725</v>
      </c>
      <c r="W109" s="218" t="str">
        <f t="shared" si="64"/>
        <v>Y</v>
      </c>
      <c r="X109" s="366" t="str">
        <f t="shared" si="65"/>
        <v>00945C</v>
      </c>
      <c r="Y109" s="218" t="str">
        <f t="shared" si="66"/>
        <v>Water Meter Operations Specialist</v>
      </c>
      <c r="Z109" s="367" t="str">
        <f t="shared" si="59"/>
        <v>N10</v>
      </c>
      <c r="AA109" s="368">
        <f t="shared" ca="1" si="67"/>
        <v>32.655000000000001</v>
      </c>
      <c r="AB109" s="368">
        <f t="shared" ca="1" si="67"/>
        <v>33.634</v>
      </c>
      <c r="AC109" s="368">
        <f t="shared" ca="1" si="67"/>
        <v>34.643000000000001</v>
      </c>
      <c r="AD109" s="368">
        <f t="shared" ca="1" si="67"/>
        <v>35.683</v>
      </c>
    </row>
    <row r="110" spans="1:30" s="19" customFormat="1">
      <c r="A110" s="3" t="s">
        <v>164</v>
      </c>
      <c r="B110" s="47" t="s">
        <v>155</v>
      </c>
      <c r="C110" s="4">
        <v>318</v>
      </c>
      <c r="D110" s="43" t="s">
        <v>165</v>
      </c>
      <c r="E110" s="47">
        <v>7</v>
      </c>
      <c r="F110" s="47" t="s">
        <v>156</v>
      </c>
      <c r="G110" s="247" t="s">
        <v>157</v>
      </c>
      <c r="H110" s="76">
        <f t="shared" ca="1" si="60"/>
        <v>32.65458788572235</v>
      </c>
      <c r="I110" s="76">
        <f t="shared" ca="1" si="60"/>
        <v>33.634225522294017</v>
      </c>
      <c r="J110" s="76">
        <f t="shared" ca="1" si="60"/>
        <v>34.643252287962838</v>
      </c>
      <c r="K110" s="76">
        <f t="shared" ca="1" si="60"/>
        <v>35.682549856601725</v>
      </c>
      <c r="L110"/>
      <c r="M110"/>
      <c r="N110" s="343" t="s">
        <v>611</v>
      </c>
      <c r="O110" s="337" t="str">
        <f t="shared" si="61"/>
        <v>10905C</v>
      </c>
      <c r="P110" s="339" t="str">
        <f t="shared" si="62"/>
        <v>Water Service Maintenance Repair Coordinator</v>
      </c>
      <c r="Q110" s="344" t="str">
        <f t="shared" si="63"/>
        <v>N10</v>
      </c>
      <c r="R110" s="350" cm="1">
        <f t="array" aca="1" ref="R110" ca="1">IF($N110="Y",VLOOKUP($O110,INDIRECT($O$3),R$6,0)*INDIRECT($N$2),VLOOKUP($O110,INDIRECT($O$3),R$6,0))</f>
        <v>32.65458788572235</v>
      </c>
      <c r="S110" s="350" cm="1">
        <f t="array" aca="1" ref="S110" ca="1">IF($N110="Y",VLOOKUP($O110,INDIRECT($O$3),S$6,0)*INDIRECT($N$2),VLOOKUP($O110,INDIRECT($O$3),S$6,0))</f>
        <v>33.634225522294017</v>
      </c>
      <c r="T110" s="350" cm="1">
        <f t="array" aca="1" ref="T110" ca="1">IF($N110="Y",VLOOKUP($O110,INDIRECT($O$3),T$6,0)*INDIRECT($N$2),VLOOKUP($O110,INDIRECT($O$3),T$6,0))</f>
        <v>34.643252287962838</v>
      </c>
      <c r="U110" s="350" cm="1">
        <f t="array" aca="1" ref="U110" ca="1">IF($N110="Y",VLOOKUP($O110,INDIRECT($O$3),U$6,0)*INDIRECT($N$2),VLOOKUP($O110,INDIRECT($O$3),U$6,0))</f>
        <v>35.682549856601725</v>
      </c>
      <c r="W110" s="218" t="str">
        <f t="shared" si="64"/>
        <v>Y</v>
      </c>
      <c r="X110" s="366" t="str">
        <f t="shared" si="65"/>
        <v>10905C</v>
      </c>
      <c r="Y110" s="218" t="str">
        <f t="shared" si="66"/>
        <v>Water Service Maintenance Repair Coordinator</v>
      </c>
      <c r="Z110" s="367" t="str">
        <f t="shared" si="59"/>
        <v>N10</v>
      </c>
      <c r="AA110" s="368">
        <f t="shared" ca="1" si="67"/>
        <v>32.655000000000001</v>
      </c>
      <c r="AB110" s="368">
        <f t="shared" ca="1" si="67"/>
        <v>33.634</v>
      </c>
      <c r="AC110" s="368">
        <f t="shared" ca="1" si="67"/>
        <v>34.643000000000001</v>
      </c>
      <c r="AD110" s="368">
        <f t="shared" ca="1" si="67"/>
        <v>35.683</v>
      </c>
    </row>
    <row r="111" spans="1:30" s="19" customFormat="1">
      <c r="A111" s="3" t="s">
        <v>166</v>
      </c>
      <c r="B111" s="47" t="s">
        <v>155</v>
      </c>
      <c r="C111" s="4">
        <v>333</v>
      </c>
      <c r="D111" s="35" t="s">
        <v>167</v>
      </c>
      <c r="E111" s="47">
        <v>7</v>
      </c>
      <c r="F111" s="47" t="s">
        <v>156</v>
      </c>
      <c r="G111" s="247" t="s">
        <v>157</v>
      </c>
      <c r="H111" s="76">
        <f t="shared" ca="1" si="60"/>
        <v>32.65458788572235</v>
      </c>
      <c r="I111" s="76">
        <f t="shared" ca="1" si="60"/>
        <v>33.634225522294017</v>
      </c>
      <c r="J111" s="76">
        <f t="shared" ca="1" si="60"/>
        <v>34.643252287962838</v>
      </c>
      <c r="K111" s="76">
        <f t="shared" ca="1" si="60"/>
        <v>35.682549856601725</v>
      </c>
      <c r="L111"/>
      <c r="M111"/>
      <c r="N111" s="343" t="s">
        <v>611</v>
      </c>
      <c r="O111" s="337" t="str">
        <f t="shared" si="61"/>
        <v>11045C</v>
      </c>
      <c r="P111" s="339" t="str">
        <f t="shared" si="62"/>
        <v xml:space="preserve">Yard Supervisor Impound Lot  </v>
      </c>
      <c r="Q111" s="344" t="str">
        <f t="shared" si="63"/>
        <v>N10</v>
      </c>
      <c r="R111" s="350" cm="1">
        <f t="array" aca="1" ref="R111" ca="1">IF($N111="Y",VLOOKUP($O111,INDIRECT($O$3),R$6,0)*INDIRECT($N$2),VLOOKUP($O111,INDIRECT($O$3),R$6,0))</f>
        <v>32.65458788572235</v>
      </c>
      <c r="S111" s="350" cm="1">
        <f t="array" aca="1" ref="S111" ca="1">IF($N111="Y",VLOOKUP($O111,INDIRECT($O$3),S$6,0)*INDIRECT($N$2),VLOOKUP($O111,INDIRECT($O$3),S$6,0))</f>
        <v>33.634225522294017</v>
      </c>
      <c r="T111" s="350" cm="1">
        <f t="array" aca="1" ref="T111" ca="1">IF($N111="Y",VLOOKUP($O111,INDIRECT($O$3),T$6,0)*INDIRECT($N$2),VLOOKUP($O111,INDIRECT($O$3),T$6,0))</f>
        <v>34.643252287962838</v>
      </c>
      <c r="U111" s="350" cm="1">
        <f t="array" aca="1" ref="U111" ca="1">IF($N111="Y",VLOOKUP($O111,INDIRECT($O$3),U$6,0)*INDIRECT($N$2),VLOOKUP($O111,INDIRECT($O$3),U$6,0))</f>
        <v>35.682549856601725</v>
      </c>
      <c r="W111" s="218" t="str">
        <f t="shared" si="64"/>
        <v>Y</v>
      </c>
      <c r="X111" s="366" t="str">
        <f t="shared" si="65"/>
        <v>11045C</v>
      </c>
      <c r="Y111" s="218" t="str">
        <f t="shared" si="66"/>
        <v xml:space="preserve">Yard Supervisor Impound Lot  </v>
      </c>
      <c r="Z111" s="367" t="str">
        <f t="shared" si="59"/>
        <v>N10</v>
      </c>
      <c r="AA111" s="368">
        <f t="shared" ca="1" si="67"/>
        <v>32.655000000000001</v>
      </c>
      <c r="AB111" s="368">
        <f t="shared" ca="1" si="67"/>
        <v>33.634</v>
      </c>
      <c r="AC111" s="368">
        <f t="shared" ca="1" si="67"/>
        <v>34.643000000000001</v>
      </c>
      <c r="AD111" s="368">
        <f t="shared" ca="1" si="67"/>
        <v>35.683</v>
      </c>
    </row>
    <row r="112" spans="1:30" s="19" customFormat="1">
      <c r="A112" s="3"/>
      <c r="B112" s="4"/>
      <c r="C112" s="4"/>
      <c r="D112" s="35"/>
      <c r="E112" s="4"/>
      <c r="F112" s="15"/>
      <c r="G112" s="16"/>
      <c r="H112" s="39"/>
      <c r="I112" s="39"/>
      <c r="J112" s="39"/>
      <c r="L112"/>
      <c r="M112"/>
      <c r="N112" s="347"/>
      <c r="O112" s="347"/>
      <c r="P112" s="346"/>
      <c r="Q112" s="346"/>
      <c r="R112" s="346"/>
      <c r="S112" s="346"/>
      <c r="T112" s="346"/>
      <c r="U112" s="346"/>
      <c r="W112" s="214"/>
      <c r="X112" s="214"/>
      <c r="Y112" s="214"/>
      <c r="Z112" s="214"/>
      <c r="AA112" s="214"/>
      <c r="AB112" s="214"/>
      <c r="AC112" s="214"/>
      <c r="AD112" s="214"/>
    </row>
    <row r="113" spans="1:30">
      <c r="A113" s="19"/>
      <c r="B113" s="19"/>
      <c r="C113" s="19"/>
      <c r="D113" s="281"/>
      <c r="E113" s="19"/>
      <c r="F113" s="19"/>
      <c r="G113" s="19"/>
      <c r="H113" s="17"/>
      <c r="I113" s="17"/>
      <c r="J113" s="17"/>
      <c r="K113" s="18"/>
    </row>
    <row r="114" spans="1:30" s="19" customFormat="1" ht="26.25" thickBot="1">
      <c r="A114" s="280" t="s">
        <v>2</v>
      </c>
      <c r="B114" s="280" t="s">
        <v>3</v>
      </c>
      <c r="C114" s="280"/>
      <c r="D114" s="24" t="s">
        <v>629</v>
      </c>
      <c r="E114" s="280" t="s">
        <v>617</v>
      </c>
      <c r="F114" s="280" t="s">
        <v>6</v>
      </c>
      <c r="G114" s="280" t="s">
        <v>7</v>
      </c>
      <c r="H114" s="26" t="s">
        <v>8</v>
      </c>
      <c r="I114" s="26" t="s">
        <v>9</v>
      </c>
      <c r="J114" s="26" t="s">
        <v>10</v>
      </c>
      <c r="K114" s="27" t="s">
        <v>11</v>
      </c>
      <c r="L114"/>
      <c r="M114"/>
      <c r="N114" s="340" t="s">
        <v>610</v>
      </c>
      <c r="O114" s="340" t="s">
        <v>2</v>
      </c>
      <c r="P114" s="341" t="s">
        <v>612</v>
      </c>
      <c r="Q114" s="341" t="s">
        <v>606</v>
      </c>
      <c r="R114" s="342" t="s">
        <v>8</v>
      </c>
      <c r="S114" s="342" t="s">
        <v>9</v>
      </c>
      <c r="T114" s="342" t="s">
        <v>10</v>
      </c>
      <c r="U114" s="340" t="s">
        <v>11</v>
      </c>
      <c r="W114" s="358" t="str">
        <f>N114</f>
        <v>Update</v>
      </c>
      <c r="X114" s="359" t="str">
        <f>A114</f>
        <v>Job Code</v>
      </c>
      <c r="Y114" s="358" t="s">
        <v>612</v>
      </c>
      <c r="Z114" s="360" t="str">
        <f t="shared" ref="Z114:Z122" si="68">G114</f>
        <v>Salary Grade</v>
      </c>
      <c r="AA114" s="361" t="str">
        <f>R114</f>
        <v>Step 1</v>
      </c>
      <c r="AB114" s="361" t="str">
        <f>S114</f>
        <v>Step 2</v>
      </c>
      <c r="AC114" s="361" t="str">
        <f>T114</f>
        <v>Step 3</v>
      </c>
      <c r="AD114" s="361" t="str">
        <f>U114</f>
        <v>Step 4</v>
      </c>
    </row>
    <row r="115" spans="1:30" s="19" customFormat="1">
      <c r="A115" s="3" t="s">
        <v>172</v>
      </c>
      <c r="B115" s="47" t="s">
        <v>155</v>
      </c>
      <c r="C115" s="4">
        <v>393</v>
      </c>
      <c r="D115" s="35" t="s">
        <v>173</v>
      </c>
      <c r="E115" s="47">
        <v>8</v>
      </c>
      <c r="F115" s="47" t="s">
        <v>156</v>
      </c>
      <c r="G115" s="247" t="s">
        <v>169</v>
      </c>
      <c r="H115" s="76">
        <f t="shared" ref="H115:K122" ca="1" si="69">R115</f>
        <v>35.990375212571671</v>
      </c>
      <c r="I115" s="76">
        <f t="shared" ca="1" si="69"/>
        <v>37.07008646894883</v>
      </c>
      <c r="J115" s="76">
        <f t="shared" ca="1" si="69"/>
        <v>38.18218906301729</v>
      </c>
      <c r="K115" s="76">
        <f t="shared" ca="1" si="69"/>
        <v>39.32765473490781</v>
      </c>
      <c r="L115"/>
      <c r="M115"/>
      <c r="N115" s="343" t="s">
        <v>611</v>
      </c>
      <c r="O115" s="337" t="str">
        <f>A115</f>
        <v>04315C</v>
      </c>
      <c r="P115" s="339" t="str">
        <f>D115</f>
        <v>Field Supervisor Code Compliance (Traffic)</v>
      </c>
      <c r="Q115" s="344" t="str">
        <f>G115</f>
        <v>N20</v>
      </c>
      <c r="R115" s="350" cm="1">
        <f t="array" aca="1" ref="R115" ca="1">IF($N115="Y",VLOOKUP($O115,INDIRECT($O$3),R$6,0)*INDIRECT($N$2),VLOOKUP($O115,INDIRECT($O$3),R$6,0))</f>
        <v>35.990375212571671</v>
      </c>
      <c r="S115" s="350" cm="1">
        <f t="array" aca="1" ref="S115" ca="1">IF($N115="Y",VLOOKUP($O115,INDIRECT($O$3),S$6,0)*INDIRECT($N$2),VLOOKUP($O115,INDIRECT($O$3),S$6,0))</f>
        <v>37.07008646894883</v>
      </c>
      <c r="T115" s="350" cm="1">
        <f t="array" aca="1" ref="T115" ca="1">IF($N115="Y",VLOOKUP($O115,INDIRECT($O$3),T$6,0)*INDIRECT($N$2),VLOOKUP($O115,INDIRECT($O$3),T$6,0))</f>
        <v>38.18218906301729</v>
      </c>
      <c r="U115" s="350" cm="1">
        <f t="array" aca="1" ref="U115" ca="1">IF($N115="Y",VLOOKUP($O115,INDIRECT($O$3),U$6,0)*INDIRECT($N$2),VLOOKUP($O115,INDIRECT($O$3),U$6,0))</f>
        <v>39.32765473490781</v>
      </c>
      <c r="W115" s="218" t="str">
        <f>N115</f>
        <v>Y</v>
      </c>
      <c r="X115" s="366" t="str">
        <f>A115</f>
        <v>04315C</v>
      </c>
      <c r="Y115" s="218" t="str">
        <f>D115</f>
        <v>Field Supervisor Code Compliance (Traffic)</v>
      </c>
      <c r="Z115" s="367" t="str">
        <f t="shared" si="68"/>
        <v>N20</v>
      </c>
      <c r="AA115" s="368">
        <f t="shared" ref="AA115:AD122" ca="1" si="70">ROUND(R115,3)</f>
        <v>35.99</v>
      </c>
      <c r="AB115" s="368">
        <f t="shared" ca="1" si="70"/>
        <v>37.07</v>
      </c>
      <c r="AC115" s="368">
        <f t="shared" ca="1" si="70"/>
        <v>38.182000000000002</v>
      </c>
      <c r="AD115" s="368">
        <f t="shared" ca="1" si="70"/>
        <v>39.328000000000003</v>
      </c>
    </row>
    <row r="116" spans="1:30" s="19" customFormat="1">
      <c r="A116" s="34" t="s">
        <v>679</v>
      </c>
      <c r="B116" s="47" t="s">
        <v>155</v>
      </c>
      <c r="C116" s="4">
        <v>388</v>
      </c>
      <c r="D116" s="35" t="s">
        <v>680</v>
      </c>
      <c r="E116" s="47">
        <v>8</v>
      </c>
      <c r="F116" s="47" t="s">
        <v>156</v>
      </c>
      <c r="G116" s="247" t="s">
        <v>169</v>
      </c>
      <c r="H116" s="76">
        <f>R116</f>
        <v>35.990375212571671</v>
      </c>
      <c r="I116" s="76">
        <f>S116</f>
        <v>37.07008646894883</v>
      </c>
      <c r="J116" s="76">
        <f>T116</f>
        <v>38.18218906301729</v>
      </c>
      <c r="K116" s="76">
        <f>U116</f>
        <v>39.32765473490781</v>
      </c>
      <c r="L116"/>
      <c r="M116"/>
      <c r="N116" s="343" t="s">
        <v>611</v>
      </c>
      <c r="O116" s="337" t="s">
        <v>679</v>
      </c>
      <c r="P116" s="339" t="str">
        <f>D116</f>
        <v>Property &amp; Evidence Shift Supervisor</v>
      </c>
      <c r="Q116" s="344" t="str">
        <f>G116</f>
        <v>N20</v>
      </c>
      <c r="R116" s="350">
        <v>35.990375212571671</v>
      </c>
      <c r="S116" s="350">
        <v>37.07008646894883</v>
      </c>
      <c r="T116" s="350">
        <v>38.18218906301729</v>
      </c>
      <c r="U116" s="350">
        <v>39.32765473490781</v>
      </c>
      <c r="W116" s="218"/>
      <c r="X116" s="366"/>
      <c r="Y116" s="218"/>
      <c r="Z116" s="367"/>
      <c r="AA116" s="368"/>
      <c r="AB116" s="368"/>
      <c r="AC116" s="368"/>
      <c r="AD116" s="368"/>
    </row>
    <row r="117" spans="1:30" s="19" customFormat="1">
      <c r="A117" s="3" t="s">
        <v>176</v>
      </c>
      <c r="B117" s="47" t="s">
        <v>155</v>
      </c>
      <c r="C117" s="4">
        <v>368</v>
      </c>
      <c r="D117" s="35" t="s">
        <v>177</v>
      </c>
      <c r="E117" s="47">
        <v>8</v>
      </c>
      <c r="F117" s="47" t="s">
        <v>156</v>
      </c>
      <c r="G117" s="247" t="s">
        <v>169</v>
      </c>
      <c r="H117" s="76">
        <f t="shared" ca="1" si="69"/>
        <v>35.990375212571671</v>
      </c>
      <c r="I117" s="76">
        <f t="shared" ca="1" si="69"/>
        <v>37.07008646894883</v>
      </c>
      <c r="J117" s="76">
        <f t="shared" ca="1" si="69"/>
        <v>38.18218906301729</v>
      </c>
      <c r="K117" s="76">
        <f t="shared" ca="1" si="69"/>
        <v>39.32765473490781</v>
      </c>
      <c r="L117"/>
      <c r="M117"/>
      <c r="N117" s="343" t="s">
        <v>611</v>
      </c>
      <c r="O117" s="337" t="str">
        <f t="shared" ref="O117:O122" si="71">A117</f>
        <v>09927C</v>
      </c>
      <c r="P117" s="339" t="str">
        <f t="shared" ref="P117:P122" si="72">D117</f>
        <v>Supervisor Custodial Operations</v>
      </c>
      <c r="Q117" s="344" t="str">
        <f t="shared" ref="Q117:Q122" si="73">G117</f>
        <v>N20</v>
      </c>
      <c r="R117" s="350" cm="1">
        <f t="array" aca="1" ref="R117" ca="1">IF($N117="Y",VLOOKUP($O117,INDIRECT($O$3),R$6,0)*INDIRECT($N$2),VLOOKUP($O117,INDIRECT($O$3),R$6,0))</f>
        <v>35.990375212571671</v>
      </c>
      <c r="S117" s="350" cm="1">
        <f t="array" aca="1" ref="S117" ca="1">IF($N117="Y",VLOOKUP($O117,INDIRECT($O$3),S$6,0)*INDIRECT($N$2),VLOOKUP($O117,INDIRECT($O$3),S$6,0))</f>
        <v>37.07008646894883</v>
      </c>
      <c r="T117" s="350" cm="1">
        <f t="array" aca="1" ref="T117" ca="1">IF($N117="Y",VLOOKUP($O117,INDIRECT($O$3),T$6,0)*INDIRECT($N$2),VLOOKUP($O117,INDIRECT($O$3),T$6,0))</f>
        <v>38.18218906301729</v>
      </c>
      <c r="U117" s="350" cm="1">
        <f t="array" aca="1" ref="U117" ca="1">IF($N117="Y",VLOOKUP($O117,INDIRECT($O$3),U$6,0)*INDIRECT($N$2),VLOOKUP($O117,INDIRECT($O$3),U$6,0))</f>
        <v>39.32765473490781</v>
      </c>
      <c r="W117" s="218" t="str">
        <f t="shared" ref="W117:W122" si="74">N117</f>
        <v>Y</v>
      </c>
      <c r="X117" s="366" t="str">
        <f t="shared" ref="X117:X122" si="75">A117</f>
        <v>09927C</v>
      </c>
      <c r="Y117" s="218" t="str">
        <f t="shared" ref="Y117:Y122" si="76">D117</f>
        <v>Supervisor Custodial Operations</v>
      </c>
      <c r="Z117" s="367" t="str">
        <f t="shared" si="68"/>
        <v>N20</v>
      </c>
      <c r="AA117" s="368">
        <f t="shared" ca="1" si="70"/>
        <v>35.99</v>
      </c>
      <c r="AB117" s="368">
        <f t="shared" ca="1" si="70"/>
        <v>37.07</v>
      </c>
      <c r="AC117" s="368">
        <f t="shared" ca="1" si="70"/>
        <v>38.182000000000002</v>
      </c>
      <c r="AD117" s="368">
        <f t="shared" ca="1" si="70"/>
        <v>39.328000000000003</v>
      </c>
    </row>
    <row r="118" spans="1:30" s="19" customFormat="1">
      <c r="A118" s="3" t="s">
        <v>178</v>
      </c>
      <c r="B118" s="47" t="s">
        <v>155</v>
      </c>
      <c r="C118" s="4">
        <v>388</v>
      </c>
      <c r="D118" s="35" t="s">
        <v>179</v>
      </c>
      <c r="E118" s="47">
        <v>8</v>
      </c>
      <c r="F118" s="47" t="s">
        <v>156</v>
      </c>
      <c r="G118" s="247" t="s">
        <v>169</v>
      </c>
      <c r="H118" s="76">
        <f t="shared" ca="1" si="69"/>
        <v>35.990375212571671</v>
      </c>
      <c r="I118" s="76">
        <f t="shared" ca="1" si="69"/>
        <v>37.07008646894883</v>
      </c>
      <c r="J118" s="76">
        <f t="shared" ca="1" si="69"/>
        <v>38.18218906301729</v>
      </c>
      <c r="K118" s="76">
        <f t="shared" ca="1" si="69"/>
        <v>39.32765473490781</v>
      </c>
      <c r="L118"/>
      <c r="M118"/>
      <c r="N118" s="343" t="s">
        <v>611</v>
      </c>
      <c r="O118" s="337" t="str">
        <f t="shared" si="71"/>
        <v>09950C</v>
      </c>
      <c r="P118" s="339" t="str">
        <f t="shared" si="72"/>
        <v xml:space="preserve">Supervisor Distribution Center  </v>
      </c>
      <c r="Q118" s="344" t="str">
        <f t="shared" si="73"/>
        <v>N20</v>
      </c>
      <c r="R118" s="350" cm="1">
        <f t="array" aca="1" ref="R118" ca="1">IF($N118="Y",VLOOKUP($O118,INDIRECT($O$3),R$6,0)*INDIRECT($N$2),VLOOKUP($O118,INDIRECT($O$3),R$6,0))</f>
        <v>35.990375212571671</v>
      </c>
      <c r="S118" s="350" cm="1">
        <f t="array" aca="1" ref="S118" ca="1">IF($N118="Y",VLOOKUP($O118,INDIRECT($O$3),S$6,0)*INDIRECT($N$2),VLOOKUP($O118,INDIRECT($O$3),S$6,0))</f>
        <v>37.07008646894883</v>
      </c>
      <c r="T118" s="350" cm="1">
        <f t="array" aca="1" ref="T118" ca="1">IF($N118="Y",VLOOKUP($O118,INDIRECT($O$3),T$6,0)*INDIRECT($N$2),VLOOKUP($O118,INDIRECT($O$3),T$6,0))</f>
        <v>38.18218906301729</v>
      </c>
      <c r="U118" s="350" cm="1">
        <f t="array" aca="1" ref="U118" ca="1">IF($N118="Y",VLOOKUP($O118,INDIRECT($O$3),U$6,0)*INDIRECT($N$2),VLOOKUP($O118,INDIRECT($O$3),U$6,0))</f>
        <v>39.32765473490781</v>
      </c>
      <c r="W118" s="218" t="str">
        <f t="shared" si="74"/>
        <v>Y</v>
      </c>
      <c r="X118" s="366" t="str">
        <f t="shared" si="75"/>
        <v>09950C</v>
      </c>
      <c r="Y118" s="218" t="str">
        <f t="shared" si="76"/>
        <v xml:space="preserve">Supervisor Distribution Center  </v>
      </c>
      <c r="Z118" s="367" t="str">
        <f t="shared" si="68"/>
        <v>N20</v>
      </c>
      <c r="AA118" s="368">
        <f t="shared" ca="1" si="70"/>
        <v>35.99</v>
      </c>
      <c r="AB118" s="368">
        <f t="shared" ca="1" si="70"/>
        <v>37.07</v>
      </c>
      <c r="AC118" s="368">
        <f t="shared" ca="1" si="70"/>
        <v>38.182000000000002</v>
      </c>
      <c r="AD118" s="368">
        <f t="shared" ca="1" si="70"/>
        <v>39.328000000000003</v>
      </c>
    </row>
    <row r="119" spans="1:30" s="19" customFormat="1">
      <c r="A119" s="3" t="s">
        <v>180</v>
      </c>
      <c r="B119" s="47" t="s">
        <v>155</v>
      </c>
      <c r="C119" s="4">
        <v>390</v>
      </c>
      <c r="D119" s="35" t="s">
        <v>181</v>
      </c>
      <c r="E119" s="47">
        <v>8</v>
      </c>
      <c r="F119" s="47" t="s">
        <v>156</v>
      </c>
      <c r="G119" s="247" t="s">
        <v>169</v>
      </c>
      <c r="H119" s="76">
        <f t="shared" ca="1" si="69"/>
        <v>35.990375212571671</v>
      </c>
      <c r="I119" s="76">
        <f t="shared" ca="1" si="69"/>
        <v>37.07008646894883</v>
      </c>
      <c r="J119" s="76">
        <f t="shared" ca="1" si="69"/>
        <v>38.18218906301729</v>
      </c>
      <c r="K119" s="76">
        <f t="shared" ca="1" si="69"/>
        <v>39.32765473490781</v>
      </c>
      <c r="L119"/>
      <c r="M119"/>
      <c r="N119" s="343" t="s">
        <v>611</v>
      </c>
      <c r="O119" s="337" t="str">
        <f t="shared" si="71"/>
        <v>09983C</v>
      </c>
      <c r="P119" s="339" t="str">
        <f t="shared" si="72"/>
        <v xml:space="preserve">Supervisor Engineering Technician I   </v>
      </c>
      <c r="Q119" s="344" t="str">
        <f t="shared" si="73"/>
        <v>N20</v>
      </c>
      <c r="R119" s="350" cm="1">
        <f t="array" aca="1" ref="R119" ca="1">IF($N119="Y",VLOOKUP($O119,INDIRECT($O$3),R$6,0)*INDIRECT($N$2),VLOOKUP($O119,INDIRECT($O$3),R$6,0))</f>
        <v>35.990375212571671</v>
      </c>
      <c r="S119" s="350" cm="1">
        <f t="array" aca="1" ref="S119" ca="1">IF($N119="Y",VLOOKUP($O119,INDIRECT($O$3),S$6,0)*INDIRECT($N$2),VLOOKUP($O119,INDIRECT($O$3),S$6,0))</f>
        <v>37.07008646894883</v>
      </c>
      <c r="T119" s="350" cm="1">
        <f t="array" aca="1" ref="T119" ca="1">IF($N119="Y",VLOOKUP($O119,INDIRECT($O$3),T$6,0)*INDIRECT($N$2),VLOOKUP($O119,INDIRECT($O$3),T$6,0))</f>
        <v>38.18218906301729</v>
      </c>
      <c r="U119" s="350" cm="1">
        <f t="array" aca="1" ref="U119" ca="1">IF($N119="Y",VLOOKUP($O119,INDIRECT($O$3),U$6,0)*INDIRECT($N$2),VLOOKUP($O119,INDIRECT($O$3),U$6,0))</f>
        <v>39.32765473490781</v>
      </c>
      <c r="W119" s="218" t="str">
        <f t="shared" si="74"/>
        <v>Y</v>
      </c>
      <c r="X119" s="366" t="str">
        <f t="shared" si="75"/>
        <v>09983C</v>
      </c>
      <c r="Y119" s="218" t="str">
        <f t="shared" si="76"/>
        <v xml:space="preserve">Supervisor Engineering Technician I   </v>
      </c>
      <c r="Z119" s="367" t="str">
        <f t="shared" si="68"/>
        <v>N20</v>
      </c>
      <c r="AA119" s="368">
        <f t="shared" ca="1" si="70"/>
        <v>35.99</v>
      </c>
      <c r="AB119" s="368">
        <f t="shared" ca="1" si="70"/>
        <v>37.07</v>
      </c>
      <c r="AC119" s="368">
        <f t="shared" ca="1" si="70"/>
        <v>38.182000000000002</v>
      </c>
      <c r="AD119" s="368">
        <f t="shared" ca="1" si="70"/>
        <v>39.328000000000003</v>
      </c>
    </row>
    <row r="120" spans="1:30" s="19" customFormat="1">
      <c r="A120" s="3" t="s">
        <v>182</v>
      </c>
      <c r="B120" s="47" t="s">
        <v>155</v>
      </c>
      <c r="C120" s="4">
        <v>390</v>
      </c>
      <c r="D120" s="35" t="s">
        <v>183</v>
      </c>
      <c r="E120" s="47">
        <v>8</v>
      </c>
      <c r="F120" s="47" t="s">
        <v>156</v>
      </c>
      <c r="G120" s="247" t="s">
        <v>169</v>
      </c>
      <c r="H120" s="76">
        <f t="shared" ca="1" si="69"/>
        <v>35.990375212571671</v>
      </c>
      <c r="I120" s="76">
        <f t="shared" ca="1" si="69"/>
        <v>37.07008646894883</v>
      </c>
      <c r="J120" s="76">
        <f t="shared" ca="1" si="69"/>
        <v>38.18218906301729</v>
      </c>
      <c r="K120" s="76">
        <f t="shared" ca="1" si="69"/>
        <v>39.32765473490781</v>
      </c>
      <c r="L120"/>
      <c r="M120"/>
      <c r="N120" s="343" t="s">
        <v>611</v>
      </c>
      <c r="O120" s="337" t="str">
        <f t="shared" si="71"/>
        <v>09984C</v>
      </c>
      <c r="P120" s="339" t="str">
        <f t="shared" si="72"/>
        <v>Supervisor Engineering Technician I - Laboratory</v>
      </c>
      <c r="Q120" s="344" t="str">
        <f t="shared" si="73"/>
        <v>N20</v>
      </c>
      <c r="R120" s="350" cm="1">
        <f t="array" aca="1" ref="R120" ca="1">IF($N120="Y",VLOOKUP($O120,INDIRECT($O$3),R$6,0)*INDIRECT($N$2),VLOOKUP($O120,INDIRECT($O$3),R$6,0))</f>
        <v>35.990375212571671</v>
      </c>
      <c r="S120" s="350" cm="1">
        <f t="array" aca="1" ref="S120" ca="1">IF($N120="Y",VLOOKUP($O120,INDIRECT($O$3),S$6,0)*INDIRECT($N$2),VLOOKUP($O120,INDIRECT($O$3),S$6,0))</f>
        <v>37.07008646894883</v>
      </c>
      <c r="T120" s="350" cm="1">
        <f t="array" aca="1" ref="T120" ca="1">IF($N120="Y",VLOOKUP($O120,INDIRECT($O$3),T$6,0)*INDIRECT($N$2),VLOOKUP($O120,INDIRECT($O$3),T$6,0))</f>
        <v>38.18218906301729</v>
      </c>
      <c r="U120" s="350" cm="1">
        <f t="array" aca="1" ref="U120" ca="1">IF($N120="Y",VLOOKUP($O120,INDIRECT($O$3),U$6,0)*INDIRECT($N$2),VLOOKUP($O120,INDIRECT($O$3),U$6,0))</f>
        <v>39.32765473490781</v>
      </c>
      <c r="W120" s="218" t="str">
        <f t="shared" si="74"/>
        <v>Y</v>
      </c>
      <c r="X120" s="366" t="str">
        <f t="shared" si="75"/>
        <v>09984C</v>
      </c>
      <c r="Y120" s="218" t="str">
        <f t="shared" si="76"/>
        <v>Supervisor Engineering Technician I - Laboratory</v>
      </c>
      <c r="Z120" s="367" t="str">
        <f t="shared" si="68"/>
        <v>N20</v>
      </c>
      <c r="AA120" s="368">
        <f t="shared" ca="1" si="70"/>
        <v>35.99</v>
      </c>
      <c r="AB120" s="368">
        <f t="shared" ca="1" si="70"/>
        <v>37.07</v>
      </c>
      <c r="AC120" s="368">
        <f t="shared" ca="1" si="70"/>
        <v>38.182000000000002</v>
      </c>
      <c r="AD120" s="368">
        <f t="shared" ca="1" si="70"/>
        <v>39.328000000000003</v>
      </c>
    </row>
    <row r="121" spans="1:30" s="19" customFormat="1">
      <c r="A121" s="3" t="s">
        <v>186</v>
      </c>
      <c r="B121" s="47" t="s">
        <v>155</v>
      </c>
      <c r="C121" s="4">
        <v>370</v>
      </c>
      <c r="D121" s="35" t="s">
        <v>187</v>
      </c>
      <c r="E121" s="47">
        <v>8</v>
      </c>
      <c r="F121" s="47" t="s">
        <v>156</v>
      </c>
      <c r="G121" s="247" t="s">
        <v>169</v>
      </c>
      <c r="H121" s="76">
        <f t="shared" ca="1" si="69"/>
        <v>35.990375212571671</v>
      </c>
      <c r="I121" s="76">
        <f t="shared" ca="1" si="69"/>
        <v>37.07008646894883</v>
      </c>
      <c r="J121" s="76">
        <f t="shared" ca="1" si="69"/>
        <v>38.18218906301729</v>
      </c>
      <c r="K121" s="76">
        <f t="shared" ca="1" si="69"/>
        <v>39.32765473490781</v>
      </c>
      <c r="L121"/>
      <c r="M121"/>
      <c r="N121" s="343" t="s">
        <v>611</v>
      </c>
      <c r="O121" s="337" t="str">
        <f t="shared" si="71"/>
        <v>10081C</v>
      </c>
      <c r="P121" s="339" t="str">
        <f t="shared" si="72"/>
        <v xml:space="preserve">Supervisor Meter Service Workers  </v>
      </c>
      <c r="Q121" s="344" t="str">
        <f t="shared" si="73"/>
        <v>N20</v>
      </c>
      <c r="R121" s="350" cm="1">
        <f t="array" aca="1" ref="R121" ca="1">IF($N121="Y",VLOOKUP($O121,INDIRECT($O$3),R$6,0)*INDIRECT($N$2),VLOOKUP($O121,INDIRECT($O$3),R$6,0))</f>
        <v>35.990375212571671</v>
      </c>
      <c r="S121" s="350" cm="1">
        <f t="array" aca="1" ref="S121" ca="1">IF($N121="Y",VLOOKUP($O121,INDIRECT($O$3),S$6,0)*INDIRECT($N$2),VLOOKUP($O121,INDIRECT($O$3),S$6,0))</f>
        <v>37.07008646894883</v>
      </c>
      <c r="T121" s="350" cm="1">
        <f t="array" aca="1" ref="T121" ca="1">IF($N121="Y",VLOOKUP($O121,INDIRECT($O$3),T$6,0)*INDIRECT($N$2),VLOOKUP($O121,INDIRECT($O$3),T$6,0))</f>
        <v>38.18218906301729</v>
      </c>
      <c r="U121" s="350" cm="1">
        <f t="array" aca="1" ref="U121" ca="1">IF($N121="Y",VLOOKUP($O121,INDIRECT($O$3),U$6,0)*INDIRECT($N$2),VLOOKUP($O121,INDIRECT($O$3),U$6,0))</f>
        <v>39.32765473490781</v>
      </c>
      <c r="W121" s="218" t="str">
        <f t="shared" si="74"/>
        <v>Y</v>
      </c>
      <c r="X121" s="366" t="str">
        <f t="shared" si="75"/>
        <v>10081C</v>
      </c>
      <c r="Y121" s="218" t="str">
        <f t="shared" si="76"/>
        <v xml:space="preserve">Supervisor Meter Service Workers  </v>
      </c>
      <c r="Z121" s="367" t="str">
        <f t="shared" si="68"/>
        <v>N20</v>
      </c>
      <c r="AA121" s="368">
        <f t="shared" ca="1" si="70"/>
        <v>35.99</v>
      </c>
      <c r="AB121" s="368">
        <f t="shared" ca="1" si="70"/>
        <v>37.07</v>
      </c>
      <c r="AC121" s="368">
        <f t="shared" ca="1" si="70"/>
        <v>38.182000000000002</v>
      </c>
      <c r="AD121" s="368">
        <f t="shared" ca="1" si="70"/>
        <v>39.328000000000003</v>
      </c>
    </row>
    <row r="122" spans="1:30" s="19" customFormat="1">
      <c r="A122" s="3" t="s">
        <v>188</v>
      </c>
      <c r="B122" s="47" t="s">
        <v>155</v>
      </c>
      <c r="C122" s="4">
        <v>368</v>
      </c>
      <c r="D122" s="35" t="s">
        <v>189</v>
      </c>
      <c r="E122" s="47">
        <v>8</v>
      </c>
      <c r="F122" s="47" t="s">
        <v>156</v>
      </c>
      <c r="G122" s="247" t="s">
        <v>169</v>
      </c>
      <c r="H122" s="76">
        <f t="shared" ca="1" si="69"/>
        <v>35.990375212571671</v>
      </c>
      <c r="I122" s="76">
        <f t="shared" ca="1" si="69"/>
        <v>37.07008646894883</v>
      </c>
      <c r="J122" s="76">
        <f t="shared" ca="1" si="69"/>
        <v>38.18218906301729</v>
      </c>
      <c r="K122" s="76">
        <f t="shared" ca="1" si="69"/>
        <v>39.32765473490781</v>
      </c>
      <c r="L122"/>
      <c r="M122"/>
      <c r="N122" s="343" t="s">
        <v>611</v>
      </c>
      <c r="O122" s="337" t="str">
        <f t="shared" si="71"/>
        <v>10079C</v>
      </c>
      <c r="P122" s="339" t="str">
        <f t="shared" si="72"/>
        <v>Supervisor Operations Support</v>
      </c>
      <c r="Q122" s="344" t="str">
        <f t="shared" si="73"/>
        <v>N20</v>
      </c>
      <c r="R122" s="350" cm="1">
        <f t="array" aca="1" ref="R122" ca="1">IF($N122="Y",VLOOKUP($O122,INDIRECT($O$3),R$6,0)*INDIRECT($N$2),VLOOKUP($O122,INDIRECT($O$3),R$6,0))</f>
        <v>35.990375212571671</v>
      </c>
      <c r="S122" s="350" cm="1">
        <f t="array" aca="1" ref="S122" ca="1">IF($N122="Y",VLOOKUP($O122,INDIRECT($O$3),S$6,0)*INDIRECT($N$2),VLOOKUP($O122,INDIRECT($O$3),S$6,0))</f>
        <v>37.07008646894883</v>
      </c>
      <c r="T122" s="350" cm="1">
        <f t="array" aca="1" ref="T122" ca="1">IF($N122="Y",VLOOKUP($O122,INDIRECT($O$3),T$6,0)*INDIRECT($N$2),VLOOKUP($O122,INDIRECT($O$3),T$6,0))</f>
        <v>38.18218906301729</v>
      </c>
      <c r="U122" s="350" cm="1">
        <f t="array" aca="1" ref="U122" ca="1">IF($N122="Y",VLOOKUP($O122,INDIRECT($O$3),U$6,0)*INDIRECT($N$2),VLOOKUP($O122,INDIRECT($O$3),U$6,0))</f>
        <v>39.32765473490781</v>
      </c>
      <c r="W122" s="218" t="str">
        <f t="shared" si="74"/>
        <v>Y</v>
      </c>
      <c r="X122" s="366" t="str">
        <f t="shared" si="75"/>
        <v>10079C</v>
      </c>
      <c r="Y122" s="218" t="str">
        <f t="shared" si="76"/>
        <v>Supervisor Operations Support</v>
      </c>
      <c r="Z122" s="367" t="str">
        <f t="shared" si="68"/>
        <v>N20</v>
      </c>
      <c r="AA122" s="368">
        <f t="shared" ca="1" si="70"/>
        <v>35.99</v>
      </c>
      <c r="AB122" s="368">
        <f t="shared" ca="1" si="70"/>
        <v>37.07</v>
      </c>
      <c r="AC122" s="368">
        <f t="shared" ca="1" si="70"/>
        <v>38.182000000000002</v>
      </c>
      <c r="AD122" s="368">
        <f t="shared" ca="1" si="70"/>
        <v>39.328000000000003</v>
      </c>
    </row>
    <row r="123" spans="1:30" s="19" customFormat="1">
      <c r="A123" s="3"/>
      <c r="B123" s="4"/>
      <c r="C123" s="4"/>
      <c r="D123" s="35"/>
      <c r="E123" s="4"/>
      <c r="F123" s="15"/>
      <c r="G123" s="16"/>
      <c r="H123" s="39"/>
      <c r="I123" s="39"/>
      <c r="J123" s="39"/>
      <c r="K123" s="18"/>
      <c r="L123"/>
      <c r="M123"/>
      <c r="N123" s="347"/>
      <c r="O123" s="347"/>
      <c r="P123" s="346"/>
      <c r="Q123" s="346"/>
      <c r="R123" s="346"/>
      <c r="S123" s="346"/>
      <c r="T123" s="346"/>
      <c r="U123" s="346"/>
      <c r="W123" s="214"/>
      <c r="X123" s="214"/>
      <c r="Y123" s="214"/>
      <c r="Z123" s="214"/>
      <c r="AA123" s="214"/>
      <c r="AB123" s="214"/>
      <c r="AC123" s="214"/>
      <c r="AD123" s="214"/>
    </row>
    <row r="124" spans="1:30">
      <c r="A124" s="19"/>
      <c r="B124" s="19"/>
      <c r="C124" s="19"/>
      <c r="D124" s="281"/>
      <c r="E124" s="283"/>
      <c r="F124" s="281"/>
      <c r="G124" s="283"/>
      <c r="H124" s="17"/>
      <c r="I124" s="17"/>
      <c r="J124" s="17"/>
      <c r="K124" s="18"/>
    </row>
    <row r="125" spans="1:30" s="19" customFormat="1" ht="26.25" thickBot="1">
      <c r="A125" s="280" t="s">
        <v>2</v>
      </c>
      <c r="B125" s="280" t="s">
        <v>3</v>
      </c>
      <c r="C125" s="280"/>
      <c r="D125" s="24" t="s">
        <v>630</v>
      </c>
      <c r="E125" s="280" t="s">
        <v>617</v>
      </c>
      <c r="F125" s="280" t="s">
        <v>6</v>
      </c>
      <c r="G125" s="280" t="s">
        <v>7</v>
      </c>
      <c r="H125" s="26" t="s">
        <v>8</v>
      </c>
      <c r="I125" s="26" t="s">
        <v>9</v>
      </c>
      <c r="J125" s="26" t="s">
        <v>10</v>
      </c>
      <c r="K125" s="27" t="s">
        <v>11</v>
      </c>
      <c r="L125"/>
      <c r="M125"/>
      <c r="N125" s="340" t="s">
        <v>610</v>
      </c>
      <c r="O125" s="340" t="s">
        <v>2</v>
      </c>
      <c r="P125" s="341" t="s">
        <v>612</v>
      </c>
      <c r="Q125" s="341" t="s">
        <v>606</v>
      </c>
      <c r="R125" s="342" t="s">
        <v>8</v>
      </c>
      <c r="S125" s="342" t="s">
        <v>9</v>
      </c>
      <c r="T125" s="342" t="s">
        <v>10</v>
      </c>
      <c r="U125" s="340" t="s">
        <v>11</v>
      </c>
      <c r="W125" s="358" t="str">
        <f>N125</f>
        <v>Update</v>
      </c>
      <c r="X125" s="359" t="str">
        <f>A125</f>
        <v>Job Code</v>
      </c>
      <c r="Y125" s="358" t="s">
        <v>612</v>
      </c>
      <c r="Z125" s="360" t="str">
        <f>G125</f>
        <v>Salary Grade</v>
      </c>
      <c r="AA125" s="361" t="str">
        <f>R125</f>
        <v>Step 1</v>
      </c>
      <c r="AB125" s="361" t="str">
        <f>S125</f>
        <v>Step 2</v>
      </c>
      <c r="AC125" s="361" t="str">
        <f>T125</f>
        <v>Step 3</v>
      </c>
      <c r="AD125" s="361" t="str">
        <f>U125</f>
        <v>Step 4</v>
      </c>
    </row>
    <row r="126" spans="1:30">
      <c r="A126" s="3" t="s">
        <v>191</v>
      </c>
      <c r="B126" s="47" t="s">
        <v>155</v>
      </c>
      <c r="C126" s="4">
        <v>428</v>
      </c>
      <c r="D126" s="43" t="s">
        <v>192</v>
      </c>
      <c r="E126" s="47">
        <v>9</v>
      </c>
      <c r="F126" s="47" t="s">
        <v>156</v>
      </c>
      <c r="G126" s="247" t="s">
        <v>193</v>
      </c>
      <c r="H126" s="76">
        <f t="shared" ref="H126:K128" ca="1" si="77">R126</f>
        <v>39.921227897727114</v>
      </c>
      <c r="I126" s="76">
        <f t="shared" ca="1" si="77"/>
        <v>41.118864734658921</v>
      </c>
      <c r="J126" s="76">
        <f t="shared" ca="1" si="77"/>
        <v>42.352430676698695</v>
      </c>
      <c r="K126" s="76">
        <f t="shared" ca="1" si="77"/>
        <v>43.623003596999652</v>
      </c>
      <c r="N126" s="343" t="s">
        <v>611</v>
      </c>
      <c r="O126" s="337" t="str">
        <f>A126</f>
        <v>04970C</v>
      </c>
      <c r="P126" s="339" t="str">
        <f>D126</f>
        <v xml:space="preserve">Foreman Stationary Engineers </v>
      </c>
      <c r="Q126" s="344" t="str">
        <f>G126</f>
        <v>N30</v>
      </c>
      <c r="R126" s="350" cm="1">
        <f t="array" aca="1" ref="R126" ca="1">IF($N126="Y",VLOOKUP($O126,INDIRECT($O$3),R$6,0)*INDIRECT($N$2),VLOOKUP($O126,INDIRECT($O$3),R$6,0))</f>
        <v>39.921227897727114</v>
      </c>
      <c r="S126" s="350" cm="1">
        <f t="array" aca="1" ref="S126" ca="1">IF($N126="Y",VLOOKUP($O126,INDIRECT($O$3),S$6,0)*INDIRECT($N$2),VLOOKUP($O126,INDIRECT($O$3),S$6,0))</f>
        <v>41.118864734658921</v>
      </c>
      <c r="T126" s="350" cm="1">
        <f t="array" aca="1" ref="T126" ca="1">IF($N126="Y",VLOOKUP($O126,INDIRECT($O$3),T$6,0)*INDIRECT($N$2),VLOOKUP($O126,INDIRECT($O$3),T$6,0))</f>
        <v>42.352430676698695</v>
      </c>
      <c r="U126" s="350" cm="1">
        <f t="array" aca="1" ref="U126" ca="1">IF($N126="Y",VLOOKUP($O126,INDIRECT($O$3),U$6,0)*INDIRECT($N$2),VLOOKUP($O126,INDIRECT($O$3),U$6,0))</f>
        <v>43.623003596999652</v>
      </c>
      <c r="W126" s="218" t="str">
        <f>N126</f>
        <v>Y</v>
      </c>
      <c r="X126" s="366" t="str">
        <f>A126</f>
        <v>04970C</v>
      </c>
      <c r="Y126" s="218" t="str">
        <f>D126</f>
        <v xml:space="preserve">Foreman Stationary Engineers </v>
      </c>
      <c r="Z126" s="367" t="str">
        <f>G126</f>
        <v>N30</v>
      </c>
      <c r="AA126" s="368">
        <f t="shared" ref="AA126:AD128" ca="1" si="78">ROUND(R126,3)</f>
        <v>39.920999999999999</v>
      </c>
      <c r="AB126" s="368">
        <f t="shared" ca="1" si="78"/>
        <v>41.119</v>
      </c>
      <c r="AC126" s="368">
        <f t="shared" ca="1" si="78"/>
        <v>42.351999999999997</v>
      </c>
      <c r="AD126" s="368">
        <f t="shared" ca="1" si="78"/>
        <v>43.622999999999998</v>
      </c>
    </row>
    <row r="127" spans="1:30">
      <c r="A127" s="34" t="s">
        <v>273</v>
      </c>
      <c r="B127" s="47" t="s">
        <v>155</v>
      </c>
      <c r="C127" s="4">
        <v>413</v>
      </c>
      <c r="D127" s="34" t="s">
        <v>534</v>
      </c>
      <c r="E127" s="47">
        <v>9</v>
      </c>
      <c r="F127" s="47" t="s">
        <v>156</v>
      </c>
      <c r="G127" s="247" t="s">
        <v>193</v>
      </c>
      <c r="H127" s="76">
        <f t="shared" ca="1" si="77"/>
        <v>39.921227897727114</v>
      </c>
      <c r="I127" s="76">
        <f t="shared" ca="1" si="77"/>
        <v>41.118864734658921</v>
      </c>
      <c r="J127" s="76">
        <f t="shared" ca="1" si="77"/>
        <v>42.352430676698695</v>
      </c>
      <c r="K127" s="76">
        <f t="shared" ca="1" si="77"/>
        <v>43.623003596999652</v>
      </c>
      <c r="N127" s="343" t="s">
        <v>611</v>
      </c>
      <c r="O127" s="337" t="str">
        <f>A127</f>
        <v>52932C</v>
      </c>
      <c r="P127" s="339" t="str">
        <f>D127</f>
        <v>Technical Field Supervisor Parking and Traffic</v>
      </c>
      <c r="Q127" s="344" t="str">
        <f>G127</f>
        <v>N30</v>
      </c>
      <c r="R127" s="350" cm="1">
        <f t="array" aca="1" ref="R127" ca="1">IF($N127="Y",VLOOKUP($O127,INDIRECT($O$3),R$6,0)*INDIRECT($N$2),VLOOKUP($O127,INDIRECT($O$3),R$6,0))</f>
        <v>39.921227897727114</v>
      </c>
      <c r="S127" s="350" cm="1">
        <f t="array" aca="1" ref="S127" ca="1">IF($N127="Y",VLOOKUP($O127,INDIRECT($O$3),S$6,0)*INDIRECT($N$2),VLOOKUP($O127,INDIRECT($O$3),S$6,0))</f>
        <v>41.118864734658921</v>
      </c>
      <c r="T127" s="350" cm="1">
        <f t="array" aca="1" ref="T127" ca="1">IF($N127="Y",VLOOKUP($O127,INDIRECT($O$3),T$6,0)*INDIRECT($N$2),VLOOKUP($O127,INDIRECT($O$3),T$6,0))</f>
        <v>42.352430676698695</v>
      </c>
      <c r="U127" s="350" cm="1">
        <f t="array" aca="1" ref="U127" ca="1">IF($N127="Y",VLOOKUP($O127,INDIRECT($O$3),U$6,0)*INDIRECT($N$2),VLOOKUP($O127,INDIRECT($O$3),U$6,0))</f>
        <v>43.623003596999652</v>
      </c>
      <c r="W127" s="218" t="str">
        <f>N127</f>
        <v>Y</v>
      </c>
      <c r="X127" s="366" t="str">
        <f>A127</f>
        <v>52932C</v>
      </c>
      <c r="Y127" s="218" t="str">
        <f>D127</f>
        <v>Technical Field Supervisor Parking and Traffic</v>
      </c>
      <c r="Z127" s="367" t="str">
        <f>G127</f>
        <v>N30</v>
      </c>
      <c r="AA127" s="368">
        <f t="shared" ca="1" si="78"/>
        <v>39.920999999999999</v>
      </c>
      <c r="AB127" s="368">
        <f t="shared" ca="1" si="78"/>
        <v>41.119</v>
      </c>
      <c r="AC127" s="368">
        <f t="shared" ca="1" si="78"/>
        <v>42.351999999999997</v>
      </c>
      <c r="AD127" s="368">
        <f t="shared" ca="1" si="78"/>
        <v>43.622999999999998</v>
      </c>
    </row>
    <row r="128" spans="1:30">
      <c r="A128" s="3" t="s">
        <v>266</v>
      </c>
      <c r="B128" s="47" t="s">
        <v>155</v>
      </c>
      <c r="C128" s="4">
        <v>428</v>
      </c>
      <c r="D128" s="43" t="s">
        <v>267</v>
      </c>
      <c r="E128" s="47">
        <v>9</v>
      </c>
      <c r="F128" s="47" t="s">
        <v>156</v>
      </c>
      <c r="G128" s="247" t="s">
        <v>193</v>
      </c>
      <c r="H128" s="76">
        <f t="shared" ca="1" si="77"/>
        <v>39.921227897727114</v>
      </c>
      <c r="I128" s="76">
        <f t="shared" ca="1" si="77"/>
        <v>41.118864734658921</v>
      </c>
      <c r="J128" s="76">
        <f t="shared" ca="1" si="77"/>
        <v>42.352430676698695</v>
      </c>
      <c r="K128" s="76">
        <f t="shared" ca="1" si="77"/>
        <v>43.623003596999652</v>
      </c>
      <c r="N128" s="343" t="s">
        <v>611</v>
      </c>
      <c r="O128" s="337" t="str">
        <f>A128</f>
        <v>52911C</v>
      </c>
      <c r="P128" s="339" t="str">
        <f>D128</f>
        <v>Supervisor Water Mech Mait and Mach</v>
      </c>
      <c r="Q128" s="344" t="str">
        <f>G128</f>
        <v>N30</v>
      </c>
      <c r="R128" s="350" cm="1">
        <f t="array" aca="1" ref="R128" ca="1">IF($N128="Y",VLOOKUP($O128,INDIRECT($O$3),R$6,0)*INDIRECT($N$2),VLOOKUP($O128,INDIRECT($O$3),R$6,0))</f>
        <v>39.921227897727114</v>
      </c>
      <c r="S128" s="350" cm="1">
        <f t="array" aca="1" ref="S128" ca="1">IF($N128="Y",VLOOKUP($O128,INDIRECT($O$3),S$6,0)*INDIRECT($N$2),VLOOKUP($O128,INDIRECT($O$3),S$6,0))</f>
        <v>41.118864734658921</v>
      </c>
      <c r="T128" s="350" cm="1">
        <f t="array" aca="1" ref="T128" ca="1">IF($N128="Y",VLOOKUP($O128,INDIRECT($O$3),T$6,0)*INDIRECT($N$2),VLOOKUP($O128,INDIRECT($O$3),T$6,0))</f>
        <v>42.352430676698695</v>
      </c>
      <c r="U128" s="350" cm="1">
        <f t="array" aca="1" ref="U128" ca="1">IF($N128="Y",VLOOKUP($O128,INDIRECT($O$3),U$6,0)*INDIRECT($N$2),VLOOKUP($O128,INDIRECT($O$3),U$6,0))</f>
        <v>43.623003596999652</v>
      </c>
      <c r="W128" s="218" t="str">
        <f>N128</f>
        <v>Y</v>
      </c>
      <c r="X128" s="366" t="str">
        <f>A128</f>
        <v>52911C</v>
      </c>
      <c r="Y128" s="218" t="str">
        <f>D128</f>
        <v>Supervisor Water Mech Mait and Mach</v>
      </c>
      <c r="Z128" s="367" t="str">
        <f>G128</f>
        <v>N30</v>
      </c>
      <c r="AA128" s="368">
        <f t="shared" ca="1" si="78"/>
        <v>39.920999999999999</v>
      </c>
      <c r="AB128" s="368">
        <f t="shared" ca="1" si="78"/>
        <v>41.119</v>
      </c>
      <c r="AC128" s="368">
        <f t="shared" ca="1" si="78"/>
        <v>42.351999999999997</v>
      </c>
      <c r="AD128" s="368">
        <f t="shared" ca="1" si="78"/>
        <v>43.622999999999998</v>
      </c>
    </row>
    <row r="129" spans="1:30">
      <c r="B129" s="5"/>
      <c r="C129" s="5"/>
      <c r="D129" s="43"/>
      <c r="E129" s="5"/>
      <c r="F129" s="5"/>
      <c r="G129" s="5"/>
      <c r="H129" s="46"/>
      <c r="I129" s="5"/>
      <c r="J129" s="5"/>
      <c r="K129" s="5"/>
    </row>
    <row r="130" spans="1:30" ht="26.25" thickBot="1">
      <c r="A130" s="280" t="s">
        <v>2</v>
      </c>
      <c r="B130" s="280" t="s">
        <v>3</v>
      </c>
      <c r="C130" s="280"/>
      <c r="D130" s="24" t="s">
        <v>631</v>
      </c>
      <c r="E130" s="280" t="s">
        <v>617</v>
      </c>
      <c r="F130" s="280" t="s">
        <v>6</v>
      </c>
      <c r="G130" s="280" t="s">
        <v>7</v>
      </c>
      <c r="H130" s="26" t="s">
        <v>8</v>
      </c>
      <c r="I130" s="284"/>
      <c r="J130" s="284"/>
      <c r="K130" s="284"/>
      <c r="N130" s="340" t="s">
        <v>610</v>
      </c>
      <c r="O130" s="340" t="s">
        <v>2</v>
      </c>
      <c r="P130" s="341" t="s">
        <v>612</v>
      </c>
      <c r="Q130" s="341" t="s">
        <v>606</v>
      </c>
      <c r="R130" s="342" t="s">
        <v>8</v>
      </c>
      <c r="S130" s="342" t="s">
        <v>9</v>
      </c>
      <c r="T130" s="342" t="s">
        <v>10</v>
      </c>
      <c r="U130" s="340" t="s">
        <v>11</v>
      </c>
      <c r="W130" s="358" t="str">
        <f>N130</f>
        <v>Update</v>
      </c>
      <c r="X130" s="359" t="str">
        <f>A130</f>
        <v>Job Code</v>
      </c>
      <c r="Y130" s="358" t="s">
        <v>612</v>
      </c>
      <c r="Z130" s="360" t="str">
        <f>G130</f>
        <v>Salary Grade</v>
      </c>
      <c r="AA130" s="361" t="str">
        <f>R130</f>
        <v>Step 1</v>
      </c>
      <c r="AB130" s="361" t="str">
        <f>S130</f>
        <v>Step 2</v>
      </c>
      <c r="AC130" s="361" t="str">
        <f>T130</f>
        <v>Step 3</v>
      </c>
      <c r="AD130" s="361" t="str">
        <f>U130</f>
        <v>Step 4</v>
      </c>
    </row>
    <row r="131" spans="1:30">
      <c r="A131" s="5" t="s">
        <v>197</v>
      </c>
      <c r="B131" s="47" t="s">
        <v>155</v>
      </c>
      <c r="C131" s="4">
        <v>475</v>
      </c>
      <c r="D131" s="35" t="s">
        <v>198</v>
      </c>
      <c r="E131" s="47">
        <v>10</v>
      </c>
      <c r="F131" s="47" t="s">
        <v>156</v>
      </c>
      <c r="G131" s="306" t="s">
        <v>196</v>
      </c>
      <c r="H131" s="333">
        <f>R131</f>
        <v>54.466000000000001</v>
      </c>
      <c r="I131" s="382" t="s">
        <v>686</v>
      </c>
      <c r="J131" s="48"/>
      <c r="K131" s="48"/>
      <c r="N131" s="343" t="s">
        <v>619</v>
      </c>
      <c r="O131" s="337" t="str">
        <f>A131</f>
        <v>05140C</v>
      </c>
      <c r="P131" s="339" t="str">
        <f>D131</f>
        <v xml:space="preserve">General Foreman Electrician* </v>
      </c>
      <c r="Q131" s="344" t="str">
        <f>G131</f>
        <v>N42</v>
      </c>
      <c r="R131" s="329">
        <v>54.466000000000001</v>
      </c>
      <c r="S131" s="329" t="s">
        <v>689</v>
      </c>
      <c r="T131" s="350"/>
      <c r="U131" s="350"/>
      <c r="W131" s="218" t="str">
        <f>N131</f>
        <v>N</v>
      </c>
      <c r="X131" s="366"/>
      <c r="Y131" s="218"/>
      <c r="Z131" s="367"/>
      <c r="AA131" s="368"/>
      <c r="AB131" s="368"/>
      <c r="AC131" s="368"/>
      <c r="AD131" s="368"/>
    </row>
    <row r="132" spans="1:30">
      <c r="A132" s="5" t="s">
        <v>199</v>
      </c>
      <c r="B132" s="47" t="s">
        <v>155</v>
      </c>
      <c r="C132" s="4">
        <v>473</v>
      </c>
      <c r="D132" s="35" t="s">
        <v>200</v>
      </c>
      <c r="E132" s="47">
        <v>10</v>
      </c>
      <c r="F132" s="47" t="s">
        <v>156</v>
      </c>
      <c r="G132" s="306" t="s">
        <v>196</v>
      </c>
      <c r="H132" s="333">
        <f>R132</f>
        <v>54.466000000000001</v>
      </c>
      <c r="I132" s="382" t="s">
        <v>686</v>
      </c>
      <c r="J132" s="48"/>
      <c r="K132" s="48"/>
      <c r="N132" s="343" t="s">
        <v>619</v>
      </c>
      <c r="O132" s="337" t="str">
        <f>A132</f>
        <v>10375C</v>
      </c>
      <c r="P132" s="339" t="str">
        <f>D132</f>
        <v>Supervisor Water Plant Electrical and Control Systems*</v>
      </c>
      <c r="Q132" s="344" t="str">
        <f>G132</f>
        <v>N42</v>
      </c>
      <c r="R132" s="329">
        <v>54.466000000000001</v>
      </c>
      <c r="S132" s="287" t="s">
        <v>689</v>
      </c>
      <c r="W132" s="218" t="str">
        <f>N132</f>
        <v>N</v>
      </c>
      <c r="X132" s="366"/>
      <c r="Y132" s="218"/>
      <c r="Z132" s="367"/>
      <c r="AA132" s="368"/>
      <c r="AB132" s="368"/>
      <c r="AC132" s="368"/>
      <c r="AD132" s="368"/>
    </row>
    <row r="133" spans="1:30">
      <c r="B133" s="3"/>
      <c r="C133" s="3"/>
    </row>
    <row r="134" spans="1:30">
      <c r="A134" s="3" t="s">
        <v>201</v>
      </c>
      <c r="E134" s="4"/>
      <c r="F134" s="4"/>
      <c r="G134" s="32"/>
      <c r="H134" s="32"/>
      <c r="I134" s="32"/>
      <c r="J134" s="32"/>
      <c r="K134" s="32"/>
    </row>
    <row r="135" spans="1:30">
      <c r="A135" s="111" t="s">
        <v>202</v>
      </c>
      <c r="H135" s="32"/>
      <c r="I135" s="32"/>
      <c r="J135" s="32"/>
      <c r="K135" s="32"/>
    </row>
    <row r="136" spans="1:30">
      <c r="A136" s="111" t="s">
        <v>674</v>
      </c>
      <c r="D136" s="35"/>
      <c r="E136" s="4"/>
      <c r="F136" s="4"/>
      <c r="G136" s="32"/>
      <c r="H136" s="15"/>
      <c r="I136" s="15"/>
      <c r="J136" s="15"/>
      <c r="K136" s="15"/>
    </row>
    <row r="137" spans="1:30">
      <c r="A137" s="188"/>
      <c r="D137" s="35"/>
      <c r="E137" s="4"/>
      <c r="F137" s="4"/>
      <c r="G137" s="32"/>
      <c r="H137" s="15"/>
      <c r="I137" s="15"/>
      <c r="J137" s="15"/>
      <c r="K137" s="15"/>
    </row>
    <row r="138" spans="1:30">
      <c r="A138" s="188"/>
      <c r="D138" s="35"/>
      <c r="E138" s="4"/>
      <c r="F138" s="4"/>
      <c r="G138" s="32"/>
      <c r="H138" s="10"/>
      <c r="I138" s="10"/>
      <c r="J138" s="10"/>
      <c r="K138" s="10"/>
    </row>
    <row r="139" spans="1:30" ht="26.25" thickBot="1">
      <c r="A139" s="280" t="s">
        <v>2</v>
      </c>
      <c r="B139" s="280" t="s">
        <v>3</v>
      </c>
      <c r="C139" s="280"/>
      <c r="D139" s="24" t="s">
        <v>632</v>
      </c>
      <c r="E139" s="280" t="s">
        <v>617</v>
      </c>
      <c r="F139" s="280" t="s">
        <v>6</v>
      </c>
      <c r="G139" s="280" t="s">
        <v>7</v>
      </c>
      <c r="H139" s="26" t="s">
        <v>8</v>
      </c>
      <c r="I139" s="26" t="s">
        <v>9</v>
      </c>
      <c r="J139" s="26" t="s">
        <v>10</v>
      </c>
      <c r="K139" s="27" t="s">
        <v>11</v>
      </c>
      <c r="N139" s="340" t="s">
        <v>610</v>
      </c>
      <c r="O139" s="340" t="s">
        <v>2</v>
      </c>
      <c r="P139" s="341" t="s">
        <v>612</v>
      </c>
      <c r="Q139" s="341" t="s">
        <v>606</v>
      </c>
      <c r="R139" s="342" t="s">
        <v>8</v>
      </c>
      <c r="S139" s="342" t="s">
        <v>9</v>
      </c>
      <c r="T139" s="342" t="s">
        <v>10</v>
      </c>
      <c r="U139" s="340" t="s">
        <v>11</v>
      </c>
      <c r="W139" s="358" t="str">
        <f>N139</f>
        <v>Update</v>
      </c>
      <c r="X139" s="359" t="str">
        <f>A139</f>
        <v>Job Code</v>
      </c>
      <c r="Y139" s="358" t="s">
        <v>612</v>
      </c>
      <c r="Z139" s="360" t="str">
        <f>G139</f>
        <v>Salary Grade</v>
      </c>
      <c r="AA139" s="361" t="str">
        <f>R139</f>
        <v>Step 1</v>
      </c>
      <c r="AB139" s="361" t="str">
        <f>S139</f>
        <v>Step 2</v>
      </c>
      <c r="AC139" s="361" t="str">
        <f>T139</f>
        <v>Step 3</v>
      </c>
      <c r="AD139" s="361" t="str">
        <f>U139</f>
        <v>Step 4</v>
      </c>
    </row>
    <row r="140" spans="1:30">
      <c r="A140" s="3" t="s">
        <v>205</v>
      </c>
      <c r="B140" s="29" t="s">
        <v>155</v>
      </c>
      <c r="C140" s="4">
        <v>498</v>
      </c>
      <c r="D140" s="35" t="s">
        <v>206</v>
      </c>
      <c r="E140" s="47">
        <v>11</v>
      </c>
      <c r="F140" s="47" t="s">
        <v>156</v>
      </c>
      <c r="G140" s="306" t="s">
        <v>256</v>
      </c>
      <c r="H140" s="76">
        <f ca="1">R140</f>
        <v>46.598089619251503</v>
      </c>
      <c r="I140" s="76">
        <f ca="1">S140</f>
        <v>47.99603230782904</v>
      </c>
      <c r="J140" s="76">
        <f ca="1">T140</f>
        <v>49.435913277063925</v>
      </c>
      <c r="K140" s="76">
        <f ca="1">U140</f>
        <v>50.918990675375845</v>
      </c>
      <c r="N140" s="343" t="s">
        <v>611</v>
      </c>
      <c r="O140" s="337" t="str">
        <f>A140</f>
        <v>10035C</v>
      </c>
      <c r="P140" s="339" t="str">
        <f>D140</f>
        <v>Supervisor Forensic Science</v>
      </c>
      <c r="Q140" s="344" t="str">
        <f>G140</f>
        <v>CSU N50</v>
      </c>
      <c r="R140" s="350" cm="1">
        <f t="array" aca="1" ref="R140" ca="1">IF($N140="Y",VLOOKUP($O140,INDIRECT($O$3),R$6,0)*INDIRECT($N$2),VLOOKUP($O140,INDIRECT($O$3),R$6,0))</f>
        <v>46.598089619251503</v>
      </c>
      <c r="S140" s="350" cm="1">
        <f t="array" aca="1" ref="S140" ca="1">IF($N140="Y",VLOOKUP($O140,INDIRECT($O$3),S$6,0)*INDIRECT($N$2),VLOOKUP($O140,INDIRECT($O$3),S$6,0))</f>
        <v>47.99603230782904</v>
      </c>
      <c r="T140" s="350" cm="1">
        <f t="array" aca="1" ref="T140" ca="1">IF($N140="Y",VLOOKUP($O140,INDIRECT($O$3),T$6,0)*INDIRECT($N$2),VLOOKUP($O140,INDIRECT($O$3),T$6,0))</f>
        <v>49.435913277063925</v>
      </c>
      <c r="U140" s="350" cm="1">
        <f t="array" aca="1" ref="U140" ca="1">IF($N140="Y",VLOOKUP($O140,INDIRECT($O$3),U$6,0)*INDIRECT($N$2),VLOOKUP($O140,INDIRECT($O$3),U$6,0))</f>
        <v>50.918990675375845</v>
      </c>
      <c r="W140" s="218" t="str">
        <f>N140</f>
        <v>Y</v>
      </c>
      <c r="X140" s="366" t="str">
        <f>A140</f>
        <v>10035C</v>
      </c>
      <c r="Y140" s="218" t="str">
        <f>D140</f>
        <v>Supervisor Forensic Science</v>
      </c>
      <c r="Z140" s="367" t="str">
        <f>G140</f>
        <v>CSU N50</v>
      </c>
      <c r="AA140" s="368">
        <f ca="1">ROUND(R140,3)</f>
        <v>46.597999999999999</v>
      </c>
      <c r="AB140" s="368">
        <f ca="1">ROUND(S140,3)</f>
        <v>47.996000000000002</v>
      </c>
      <c r="AC140" s="368">
        <f ca="1">ROUND(T140,3)</f>
        <v>49.436</v>
      </c>
      <c r="AD140" s="368">
        <f ca="1">ROUND(U140,3)</f>
        <v>50.918999999999997</v>
      </c>
    </row>
    <row r="141" spans="1:30">
      <c r="B141" s="29"/>
      <c r="C141" s="29"/>
      <c r="D141" s="35"/>
      <c r="E141" s="29"/>
      <c r="F141" s="29"/>
      <c r="G141" s="17"/>
      <c r="H141" s="39"/>
      <c r="I141" s="39"/>
      <c r="J141" s="39"/>
      <c r="K141" s="39"/>
    </row>
    <row r="142" spans="1:30" ht="13.5" thickBot="1">
      <c r="A142" s="51"/>
      <c r="B142" s="27"/>
      <c r="C142" s="27"/>
      <c r="D142" s="53"/>
      <c r="E142" s="27"/>
      <c r="F142" s="27"/>
      <c r="G142" s="54"/>
      <c r="H142" s="55"/>
      <c r="I142" s="55"/>
      <c r="J142" s="55"/>
      <c r="K142" s="55"/>
    </row>
    <row r="143" spans="1:30">
      <c r="A143" s="5"/>
      <c r="B143" s="29"/>
      <c r="C143" s="29"/>
      <c r="D143" s="43"/>
      <c r="E143" s="29"/>
      <c r="F143" s="29"/>
      <c r="G143" s="17"/>
      <c r="H143" s="39"/>
      <c r="I143" s="39"/>
      <c r="J143" s="39"/>
      <c r="K143" s="39"/>
    </row>
    <row r="144" spans="1:30">
      <c r="A144" s="18" t="s">
        <v>566</v>
      </c>
      <c r="B144" s="3"/>
      <c r="C144" s="3"/>
      <c r="H144" s="9"/>
      <c r="J144" s="39"/>
      <c r="K144" s="39"/>
    </row>
    <row r="145" spans="1:27">
      <c r="A145" s="56" t="s">
        <v>209</v>
      </c>
      <c r="B145" s="9"/>
      <c r="C145" s="9"/>
      <c r="D145" s="14"/>
      <c r="E145" s="57"/>
      <c r="F145" s="57"/>
      <c r="G145" s="9"/>
      <c r="H145" s="9"/>
      <c r="J145" s="39"/>
      <c r="K145" s="39"/>
    </row>
    <row r="146" spans="1:27">
      <c r="A146" s="58"/>
      <c r="C146" s="60">
        <f ca="1">R146</f>
        <v>17.801998613262214</v>
      </c>
      <c r="D146" s="14" t="s">
        <v>633</v>
      </c>
      <c r="F146" s="57"/>
      <c r="G146" s="9"/>
      <c r="H146" s="9"/>
      <c r="K146" s="39"/>
      <c r="N146" s="343" t="s">
        <v>611</v>
      </c>
      <c r="O146" s="337" t="s">
        <v>613</v>
      </c>
      <c r="P146" s="339" t="str">
        <f>D146</f>
        <v>Biweekly longevity at the beginning of the 10th year of service</v>
      </c>
      <c r="Q146" s="344"/>
      <c r="R146" s="350" cm="1">
        <f t="array" aca="1" ref="R146" ca="1">IF($N146="Y",VLOOKUP($O146,INDIRECT($O$3),R$6,0)*INDIRECT($N$2),VLOOKUP($O146,INDIRECT($O$3),R$6,0))</f>
        <v>17.801998613262214</v>
      </c>
      <c r="S146" s="350"/>
      <c r="T146" s="350"/>
      <c r="U146" s="350"/>
      <c r="W146" s="366" t="str">
        <f t="shared" ref="W146:Y149" si="79">N146</f>
        <v>Y</v>
      </c>
      <c r="X146" s="213" t="str">
        <f t="shared" si="79"/>
        <v>10th</v>
      </c>
      <c r="Y146" s="369" t="str">
        <f t="shared" si="79"/>
        <v>Biweekly longevity at the beginning of the 10th year of service</v>
      </c>
      <c r="AA146" s="368">
        <f ca="1">ROUND(R146/80,3)</f>
        <v>0.223</v>
      </c>
    </row>
    <row r="147" spans="1:27">
      <c r="A147" s="58"/>
      <c r="C147" s="60">
        <f ca="1">R147</f>
        <v>34.416315595416748</v>
      </c>
      <c r="D147" s="14" t="s">
        <v>634</v>
      </c>
      <c r="F147" s="57"/>
      <c r="G147" s="9"/>
      <c r="H147" s="9"/>
      <c r="J147" s="39"/>
      <c r="K147" s="39"/>
      <c r="N147" s="337" t="s">
        <v>611</v>
      </c>
      <c r="O147" s="337" t="s">
        <v>614</v>
      </c>
      <c r="P147" s="339" t="str">
        <f>D147</f>
        <v>Biweekly longevity at the beginning of the 15th year of service</v>
      </c>
      <c r="R147" s="350" cm="1">
        <f t="array" aca="1" ref="R147" ca="1">IF($N147="Y",VLOOKUP($O147,INDIRECT($O$3),R$6,0)*INDIRECT($N$2),VLOOKUP($O147,INDIRECT($O$3),R$6,0))</f>
        <v>34.416315595416748</v>
      </c>
      <c r="S147" s="350"/>
      <c r="T147" s="350"/>
      <c r="U147" s="350"/>
      <c r="W147" s="366" t="str">
        <f t="shared" si="79"/>
        <v>Y</v>
      </c>
      <c r="X147" s="213" t="str">
        <f t="shared" si="79"/>
        <v>15th</v>
      </c>
      <c r="Y147" s="369" t="str">
        <f t="shared" si="79"/>
        <v>Biweekly longevity at the beginning of the 15th year of service</v>
      </c>
      <c r="AA147" s="368">
        <f ca="1">ROUND(R147/80,3)</f>
        <v>0.43</v>
      </c>
    </row>
    <row r="148" spans="1:27">
      <c r="A148" s="58"/>
      <c r="C148" s="60">
        <f ca="1">R148</f>
        <v>47.916251472751931</v>
      </c>
      <c r="D148" s="14" t="s">
        <v>635</v>
      </c>
      <c r="F148" s="57"/>
      <c r="G148" s="9"/>
      <c r="H148" s="5"/>
      <c r="I148" s="5"/>
      <c r="J148" s="39"/>
      <c r="K148" s="39"/>
      <c r="N148" s="337" t="s">
        <v>611</v>
      </c>
      <c r="O148" s="337" t="s">
        <v>615</v>
      </c>
      <c r="P148" s="339" t="str">
        <f>D148</f>
        <v>Biweekly longevity at the beginning of the 20th year of service</v>
      </c>
      <c r="R148" s="350" cm="1">
        <f t="array" aca="1" ref="R148" ca="1">IF($N148="Y",VLOOKUP($O148,INDIRECT($O$3),R$6,0)*INDIRECT($N$2),VLOOKUP($O148,INDIRECT($O$3),R$6,0))</f>
        <v>47.916251472751931</v>
      </c>
      <c r="S148" s="350"/>
      <c r="T148" s="350"/>
      <c r="U148" s="350"/>
      <c r="W148" s="366" t="str">
        <f t="shared" si="79"/>
        <v>Y</v>
      </c>
      <c r="X148" s="213" t="str">
        <f t="shared" si="79"/>
        <v>20th</v>
      </c>
      <c r="Y148" s="369" t="str">
        <f t="shared" si="79"/>
        <v>Biweekly longevity at the beginning of the 20th year of service</v>
      </c>
      <c r="AA148" s="368">
        <f ca="1">ROUND(R148/80,3)</f>
        <v>0.59899999999999998</v>
      </c>
    </row>
    <row r="149" spans="1:27">
      <c r="A149" s="58"/>
      <c r="C149" s="60">
        <f ca="1">R149</f>
        <v>67.082752061852702</v>
      </c>
      <c r="D149" s="14" t="s">
        <v>636</v>
      </c>
      <c r="F149" s="57"/>
      <c r="G149" s="9"/>
      <c r="H149" s="9"/>
      <c r="J149" s="39"/>
      <c r="K149" s="39"/>
      <c r="N149" s="337" t="s">
        <v>611</v>
      </c>
      <c r="O149" s="337" t="s">
        <v>616</v>
      </c>
      <c r="P149" s="339" t="str">
        <f>D149</f>
        <v>Biweekly longevity at the beginning of the 25th year of service</v>
      </c>
      <c r="R149" s="350" cm="1">
        <f t="array" aca="1" ref="R149" ca="1">IF($N149="Y",VLOOKUP($O149,INDIRECT($O$3),R$6,0)*INDIRECT($N$2),VLOOKUP($O149,INDIRECT($O$3),R$6,0))</f>
        <v>67.082752061852702</v>
      </c>
      <c r="S149" s="350"/>
      <c r="T149" s="350"/>
      <c r="U149" s="350"/>
      <c r="W149" s="366" t="str">
        <f t="shared" si="79"/>
        <v>Y</v>
      </c>
      <c r="X149" s="213" t="str">
        <f t="shared" si="79"/>
        <v>25th</v>
      </c>
      <c r="Y149" s="369" t="str">
        <f t="shared" si="79"/>
        <v>Biweekly longevity at the beginning of the 25th year of service</v>
      </c>
      <c r="AA149" s="368">
        <f ca="1">ROUND(R149/80,3)</f>
        <v>0.83899999999999997</v>
      </c>
    </row>
    <row r="150" spans="1:27">
      <c r="A150" s="5" t="s">
        <v>214</v>
      </c>
      <c r="C150" s="5"/>
      <c r="D150" s="5"/>
      <c r="E150" s="5"/>
      <c r="F150" s="5"/>
      <c r="G150" s="5"/>
      <c r="J150" s="39"/>
      <c r="K150" s="39"/>
      <c r="W150" s="366"/>
      <c r="X150" s="367"/>
      <c r="Y150" s="369"/>
    </row>
    <row r="151" spans="1:27">
      <c r="A151" s="58"/>
      <c r="B151" s="3"/>
      <c r="C151" s="3"/>
      <c r="E151" s="14"/>
      <c r="F151" s="57"/>
      <c r="G151" s="9"/>
      <c r="H151" s="5"/>
      <c r="I151" s="5"/>
      <c r="J151" s="39"/>
      <c r="K151" s="39"/>
      <c r="W151" s="366"/>
      <c r="X151" s="367"/>
      <c r="Y151" s="369"/>
    </row>
    <row r="152" spans="1:27" ht="13.5" thickBot="1">
      <c r="A152" s="61"/>
      <c r="B152" s="61"/>
      <c r="C152" s="61"/>
      <c r="D152" s="51"/>
      <c r="E152" s="51"/>
      <c r="F152" s="51"/>
      <c r="G152" s="51"/>
      <c r="H152" s="51"/>
      <c r="I152" s="51"/>
      <c r="J152" s="51"/>
      <c r="K152" s="51"/>
    </row>
    <row r="153" spans="1:27">
      <c r="A153" s="315"/>
      <c r="B153" s="315"/>
      <c r="C153" s="315"/>
      <c r="D153" s="5"/>
      <c r="E153" s="5"/>
      <c r="F153" s="5"/>
      <c r="G153" s="5"/>
      <c r="H153" s="5"/>
      <c r="I153" s="5"/>
      <c r="J153" s="5"/>
      <c r="K153" s="5"/>
    </row>
    <row r="154" spans="1:27">
      <c r="A154" s="18" t="s">
        <v>215</v>
      </c>
      <c r="B154" s="47"/>
      <c r="C154" s="47"/>
      <c r="E154" s="5"/>
      <c r="F154" s="5"/>
      <c r="G154" s="5"/>
      <c r="H154" s="46"/>
      <c r="I154" s="46"/>
      <c r="J154" s="46"/>
      <c r="K154" s="46"/>
    </row>
    <row r="155" spans="1:27">
      <c r="A155" s="56" t="s">
        <v>216</v>
      </c>
      <c r="B155" s="9"/>
      <c r="C155" s="9"/>
      <c r="D155" s="14"/>
      <c r="E155" s="57"/>
      <c r="F155" s="57"/>
      <c r="G155" s="9"/>
      <c r="H155" s="46"/>
      <c r="I155" s="46"/>
      <c r="J155" s="46"/>
      <c r="K155" s="46"/>
      <c r="N155" s="337" t="s">
        <v>611</v>
      </c>
      <c r="O155" s="348" t="s">
        <v>549</v>
      </c>
      <c r="P155" s="349" t="s">
        <v>562</v>
      </c>
      <c r="R155" s="350" cm="1">
        <f t="array" aca="1" ref="R155" ca="1">IF($N155="Y",VLOOKUP($O155,INDIRECT($O$3),R$6,0)*INDIRECT($N$2),VLOOKUP($O155,INDIRECT($O$3),R$6,0))</f>
        <v>0.65148282499999988</v>
      </c>
      <c r="W155" s="366" t="str">
        <f>N155</f>
        <v>Y</v>
      </c>
      <c r="X155" s="367"/>
      <c r="Y155" s="369" t="str">
        <f>P155</f>
        <v>TL-Lead Prem (Substitute)-CSU</v>
      </c>
      <c r="Z155" s="213" t="str">
        <f>O155</f>
        <v>CSULDS</v>
      </c>
      <c r="AA155" s="221">
        <f ca="1">ROUND(R155,3)</f>
        <v>0.65100000000000002</v>
      </c>
    </row>
    <row r="156" spans="1:27">
      <c r="A156" s="64" t="s">
        <v>217</v>
      </c>
      <c r="B156" s="46"/>
      <c r="C156" s="46"/>
      <c r="D156" s="66"/>
      <c r="E156" s="67"/>
      <c r="F156" s="67"/>
      <c r="G156" s="46"/>
      <c r="H156" s="46"/>
      <c r="I156" s="46"/>
      <c r="J156" s="46"/>
      <c r="K156" s="46"/>
    </row>
    <row r="157" spans="1:27" ht="13.5" thickBot="1">
      <c r="A157" s="68" t="str">
        <f ca="1">"Maintenance Electrician duties, shall receive a premium of "&amp;TEXT(R155,"$0.000")&amp;" cents per hour."</f>
        <v>Maintenance Electrician duties, shall receive a premium of $0.651 cents per hour.</v>
      </c>
      <c r="B157" s="72"/>
      <c r="C157" s="72"/>
      <c r="D157" s="70"/>
      <c r="E157" s="71"/>
      <c r="F157" s="71"/>
      <c r="G157" s="72"/>
      <c r="H157" s="51"/>
      <c r="I157" s="51"/>
      <c r="J157" s="51"/>
      <c r="K157" s="51"/>
    </row>
    <row r="158" spans="1:27">
      <c r="A158" s="64"/>
      <c r="B158" s="46"/>
      <c r="C158" s="46"/>
      <c r="D158" s="66"/>
      <c r="E158" s="67"/>
      <c r="F158" s="67"/>
      <c r="G158" s="46"/>
      <c r="H158" s="5"/>
      <c r="I158" s="5"/>
      <c r="J158" s="5"/>
      <c r="K158" s="5"/>
    </row>
    <row r="159" spans="1:27">
      <c r="A159" s="73" t="s">
        <v>219</v>
      </c>
      <c r="B159" s="46"/>
      <c r="C159" s="46"/>
      <c r="E159" s="67"/>
      <c r="F159" s="67"/>
      <c r="G159" s="46"/>
      <c r="H159" s="9"/>
      <c r="I159" s="9"/>
      <c r="J159" s="9"/>
      <c r="K159" s="46"/>
    </row>
    <row r="160" spans="1:27">
      <c r="A160" s="75" t="s">
        <v>251</v>
      </c>
      <c r="B160" s="9"/>
      <c r="C160" s="9"/>
      <c r="D160" s="14"/>
      <c r="E160" s="57"/>
      <c r="F160" s="57"/>
      <c r="G160" s="9"/>
      <c r="H160" s="9"/>
      <c r="I160" s="9"/>
      <c r="J160" s="39"/>
      <c r="K160" s="9"/>
      <c r="N160" s="337" t="s">
        <v>611</v>
      </c>
      <c r="O160" s="348" t="s">
        <v>550</v>
      </c>
      <c r="P160" s="349" t="s">
        <v>558</v>
      </c>
      <c r="R160" s="350" cm="1">
        <f t="array" aca="1" ref="R160" ca="1">IF($N160="Y",VLOOKUP($O160,INDIRECT($O$3),R$6,0)*INDIRECT($N$2),VLOOKUP($O160,INDIRECT($O$3),R$6,0))</f>
        <v>1.480513163343814</v>
      </c>
      <c r="W160" s="366" t="str">
        <f>N160</f>
        <v>Y</v>
      </c>
      <c r="X160" s="367"/>
      <c r="Y160" s="369" t="str">
        <f>P160</f>
        <v>TL-Morning Shift Premium CSU</v>
      </c>
      <c r="Z160" s="213" t="str">
        <f>O160</f>
        <v>CSUAM1</v>
      </c>
      <c r="AA160" s="221">
        <f ca="1">ROUND(R160,3)</f>
        <v>1.4810000000000001</v>
      </c>
    </row>
    <row r="161" spans="1:30">
      <c r="A161" s="75" t="s">
        <v>254</v>
      </c>
      <c r="B161" s="9"/>
      <c r="C161" s="9"/>
      <c r="D161" s="14"/>
      <c r="E161" s="57"/>
      <c r="F161" s="57"/>
      <c r="G161" s="9"/>
      <c r="H161" s="9"/>
      <c r="I161" s="307">
        <f ca="1">R160</f>
        <v>1.480513163343814</v>
      </c>
      <c r="J161" s="3" t="s">
        <v>220</v>
      </c>
      <c r="N161" s="337" t="s">
        <v>611</v>
      </c>
      <c r="O161" s="348" t="s">
        <v>551</v>
      </c>
      <c r="P161" s="349" t="s">
        <v>563</v>
      </c>
      <c r="R161" s="350" cm="1">
        <f t="array" aca="1" ref="R161" ca="1">IF($N161="Y",VLOOKUP($O161,INDIRECT($O$3),R$6,0)*INDIRECT($N$2),VLOOKUP($O161,INDIRECT($O$3),R$6,0))</f>
        <v>1.480513163343814</v>
      </c>
      <c r="W161" s="366" t="str">
        <f>N161</f>
        <v>Y</v>
      </c>
      <c r="X161" s="367"/>
      <c r="Y161" s="369" t="str">
        <f>P161</f>
        <v>TL-Night Shift Premium-CSU</v>
      </c>
      <c r="Z161" s="213" t="str">
        <f>O161</f>
        <v>CSUNIT</v>
      </c>
      <c r="AA161" s="221">
        <f ca="1">ROUND(R161,3)</f>
        <v>1.4810000000000001</v>
      </c>
    </row>
    <row r="162" spans="1:30">
      <c r="A162" s="75"/>
      <c r="B162" s="9"/>
      <c r="C162" s="9"/>
      <c r="D162" s="14"/>
      <c r="E162" s="57"/>
      <c r="F162" s="57"/>
      <c r="G162" s="9"/>
      <c r="H162" s="9"/>
      <c r="N162" s="337" t="s">
        <v>611</v>
      </c>
      <c r="O162" s="348" t="s">
        <v>552</v>
      </c>
      <c r="P162" s="349" t="s">
        <v>564</v>
      </c>
      <c r="R162" s="350" cm="1">
        <f t="array" aca="1" ref="R162" ca="1">IF($N162="Y",VLOOKUP($O162,INDIRECT($O$3),R$6,0)*INDIRECT($N$2),VLOOKUP($O162,INDIRECT($O$3),R$6,0))</f>
        <v>1.4805472587499997</v>
      </c>
      <c r="W162" s="366" t="str">
        <f>N162</f>
        <v>Y</v>
      </c>
      <c r="X162" s="367"/>
      <c r="Y162" s="369" t="str">
        <f>P162</f>
        <v>CSU Weekend Shift</v>
      </c>
      <c r="Z162" s="213" t="str">
        <f>O162</f>
        <v>CSUWKE</v>
      </c>
      <c r="AA162" s="221">
        <f ca="1">ROUND(R162,3)</f>
        <v>1.4810000000000001</v>
      </c>
    </row>
    <row r="163" spans="1:30">
      <c r="A163" s="75" t="s">
        <v>239</v>
      </c>
      <c r="B163" s="9"/>
      <c r="C163" s="9"/>
      <c r="D163" s="14"/>
      <c r="E163" s="57"/>
      <c r="F163" s="57"/>
      <c r="G163" s="9"/>
      <c r="H163" s="9"/>
    </row>
    <row r="164" spans="1:30">
      <c r="A164" s="75" t="s">
        <v>221</v>
      </c>
      <c r="B164" s="9"/>
      <c r="C164" s="9"/>
      <c r="D164" s="14"/>
      <c r="E164" s="57"/>
      <c r="F164" s="57"/>
      <c r="G164" s="9"/>
      <c r="H164" s="9"/>
      <c r="I164" s="307">
        <f ca="1">I161*40</f>
        <v>59.220526533752562</v>
      </c>
      <c r="J164" s="3" t="s">
        <v>222</v>
      </c>
    </row>
    <row r="165" spans="1:30">
      <c r="A165" s="75"/>
      <c r="B165" s="9"/>
      <c r="C165" s="9"/>
      <c r="D165" s="14"/>
      <c r="E165" s="57"/>
      <c r="F165" s="57"/>
      <c r="G165" s="9"/>
      <c r="H165" s="9"/>
    </row>
    <row r="166" spans="1:30" s="5" customFormat="1">
      <c r="A166" s="56" t="s">
        <v>240</v>
      </c>
      <c r="B166" s="9"/>
      <c r="C166" s="9"/>
      <c r="D166" s="14"/>
      <c r="E166" s="57"/>
      <c r="F166" s="57"/>
      <c r="G166" s="9"/>
      <c r="H166" s="3"/>
      <c r="I166" s="3"/>
      <c r="L166"/>
      <c r="M166"/>
      <c r="N166" s="351"/>
      <c r="O166" s="351"/>
      <c r="P166" s="352"/>
      <c r="Q166" s="352"/>
      <c r="R166" s="352"/>
      <c r="S166" s="352"/>
      <c r="T166" s="352"/>
      <c r="U166" s="352"/>
      <c r="W166" s="218"/>
      <c r="X166" s="218"/>
      <c r="Y166" s="218"/>
      <c r="Z166" s="218"/>
      <c r="AA166" s="218"/>
      <c r="AB166" s="218"/>
      <c r="AC166" s="218"/>
      <c r="AD166" s="218"/>
    </row>
    <row r="167" spans="1:30">
      <c r="A167" s="75" t="s">
        <v>238</v>
      </c>
      <c r="B167" s="9"/>
      <c r="C167" s="9"/>
      <c r="D167" s="14"/>
      <c r="E167" s="57"/>
      <c r="F167" s="57"/>
      <c r="G167" s="9"/>
      <c r="H167" s="5"/>
    </row>
    <row r="168" spans="1:30" s="5" customFormat="1">
      <c r="A168" s="3" t="s">
        <v>236</v>
      </c>
      <c r="B168" s="4"/>
      <c r="C168" s="4"/>
      <c r="D168" s="3"/>
      <c r="E168" s="3"/>
      <c r="F168" s="3"/>
      <c r="G168" s="3"/>
      <c r="I168" s="307">
        <f ca="1">R168</f>
        <v>1.480513163343814</v>
      </c>
      <c r="J168" s="3" t="s">
        <v>223</v>
      </c>
      <c r="L168"/>
      <c r="M168"/>
      <c r="N168" s="351" t="s">
        <v>611</v>
      </c>
      <c r="O168" s="348" t="s">
        <v>553</v>
      </c>
      <c r="P168" s="349" t="s">
        <v>565</v>
      </c>
      <c r="Q168" s="352"/>
      <c r="R168" s="350" cm="1">
        <f t="array" aca="1" ref="R168" ca="1">IF($N168="Y",VLOOKUP($O168,INDIRECT($O$3),R$6,0)*INDIRECT($N$2),VLOOKUP($O168,INDIRECT($O$3),R$6,0))</f>
        <v>1.480513163343814</v>
      </c>
      <c r="S168" s="352"/>
      <c r="T168" s="352"/>
      <c r="U168" s="352"/>
      <c r="W168" s="366" t="str">
        <f>N168</f>
        <v>Y</v>
      </c>
      <c r="X168" s="367"/>
      <c r="Y168" s="369" t="str">
        <f>P168</f>
        <v>TL-Law Enforce PM Premium</v>
      </c>
      <c r="Z168" s="213" t="str">
        <f>O168</f>
        <v>CSULAW</v>
      </c>
      <c r="AA168" s="221">
        <f ca="1">ROUND(R168,3)</f>
        <v>1.4810000000000001</v>
      </c>
      <c r="AB168" s="218"/>
      <c r="AC168" s="218"/>
      <c r="AD168" s="218"/>
    </row>
    <row r="169" spans="1:30" s="4" customFormat="1">
      <c r="A169" s="5"/>
      <c r="B169" s="47"/>
      <c r="C169" s="47"/>
      <c r="D169" s="5"/>
      <c r="E169" s="5"/>
      <c r="F169" s="5"/>
      <c r="G169" s="5"/>
      <c r="H169" s="110"/>
      <c r="I169" s="110"/>
      <c r="J169" s="110"/>
      <c r="K169" s="5"/>
      <c r="L169"/>
      <c r="M169"/>
      <c r="N169" s="337"/>
      <c r="O169" s="337"/>
      <c r="P169" s="337"/>
      <c r="Q169" s="337"/>
      <c r="R169" s="337"/>
      <c r="S169" s="337"/>
      <c r="T169" s="337"/>
      <c r="U169" s="337"/>
      <c r="W169" s="219"/>
      <c r="X169" s="219"/>
      <c r="Y169" s="219"/>
      <c r="Z169" s="219"/>
      <c r="AA169" s="219"/>
      <c r="AB169" s="219"/>
      <c r="AC169" s="219"/>
      <c r="AD169" s="219"/>
    </row>
    <row r="170" spans="1:30" s="4" customFormat="1">
      <c r="A170" s="56" t="s">
        <v>241</v>
      </c>
      <c r="B170" s="78"/>
      <c r="C170" s="78"/>
      <c r="D170" s="78"/>
      <c r="E170" s="78"/>
      <c r="F170" s="78"/>
      <c r="G170" s="78"/>
      <c r="H170" s="3"/>
      <c r="I170" s="3"/>
      <c r="J170" s="3"/>
      <c r="K170" s="78"/>
      <c r="L170"/>
      <c r="M170"/>
      <c r="N170" s="337"/>
      <c r="O170" s="337"/>
      <c r="P170" s="337"/>
      <c r="Q170" s="337"/>
      <c r="R170" s="337"/>
      <c r="S170" s="337"/>
      <c r="T170" s="337"/>
      <c r="U170" s="337"/>
      <c r="W170" s="219"/>
      <c r="X170" s="219"/>
      <c r="Y170" s="219"/>
      <c r="Z170" s="219"/>
      <c r="AA170" s="219"/>
      <c r="AB170" s="219"/>
      <c r="AC170" s="219"/>
      <c r="AD170" s="219"/>
    </row>
    <row r="171" spans="1:30" s="4" customFormat="1">
      <c r="A171" s="210" t="s">
        <v>242</v>
      </c>
      <c r="B171" s="78"/>
      <c r="C171" s="78"/>
      <c r="D171" s="78"/>
      <c r="E171" s="78"/>
      <c r="F171" s="78"/>
      <c r="G171" s="78"/>
      <c r="H171" s="3"/>
      <c r="I171" s="3"/>
      <c r="J171" s="3"/>
      <c r="K171" s="3"/>
      <c r="L171"/>
      <c r="M171"/>
      <c r="N171" s="337"/>
      <c r="O171" s="337"/>
      <c r="P171" s="337"/>
      <c r="Q171" s="337"/>
      <c r="R171" s="337"/>
      <c r="S171" s="337"/>
      <c r="T171" s="337"/>
      <c r="U171" s="337"/>
      <c r="W171" s="219"/>
      <c r="X171" s="219"/>
      <c r="Y171" s="219"/>
      <c r="Z171" s="219"/>
      <c r="AA171" s="219"/>
      <c r="AB171" s="219"/>
      <c r="AC171" s="219"/>
      <c r="AD171" s="219"/>
    </row>
    <row r="172" spans="1:30" s="4" customFormat="1">
      <c r="A172" s="211" t="s">
        <v>237</v>
      </c>
      <c r="B172" s="78"/>
      <c r="C172" s="78"/>
      <c r="D172" s="78"/>
      <c r="E172" s="78"/>
      <c r="F172" s="78"/>
      <c r="G172" s="78"/>
      <c r="H172" s="3"/>
      <c r="I172" s="3"/>
      <c r="J172" s="3"/>
      <c r="K172" s="3"/>
      <c r="L172"/>
      <c r="M172"/>
      <c r="N172" s="337"/>
      <c r="O172" s="337"/>
      <c r="P172" s="337"/>
      <c r="Q172" s="337"/>
      <c r="R172" s="337"/>
      <c r="S172" s="337"/>
      <c r="T172" s="337"/>
      <c r="U172" s="337"/>
      <c r="W172" s="219"/>
      <c r="X172" s="219"/>
      <c r="Y172" s="219"/>
      <c r="Z172" s="219"/>
      <c r="AA172" s="219"/>
      <c r="AB172" s="219"/>
      <c r="AC172" s="219"/>
      <c r="AD172" s="219"/>
    </row>
    <row r="173" spans="1:30" s="4" customFormat="1">
      <c r="A173" s="78"/>
      <c r="B173" s="78"/>
      <c r="C173" s="78"/>
      <c r="D173" s="78"/>
      <c r="E173" s="78"/>
      <c r="F173" s="78"/>
      <c r="G173" s="78"/>
      <c r="H173" s="3"/>
      <c r="I173" s="3"/>
      <c r="J173" s="3"/>
      <c r="K173" s="3"/>
      <c r="L173"/>
      <c r="M173"/>
      <c r="N173" s="337"/>
      <c r="O173" s="337"/>
      <c r="P173" s="337"/>
      <c r="Q173" s="337"/>
      <c r="R173" s="337"/>
      <c r="S173" s="337"/>
      <c r="T173" s="337"/>
      <c r="U173" s="337"/>
      <c r="W173" s="219"/>
      <c r="X173" s="219"/>
      <c r="Y173" s="219"/>
      <c r="Z173" s="219"/>
      <c r="AA173" s="219"/>
      <c r="AB173" s="219"/>
      <c r="AC173" s="219"/>
      <c r="AD173" s="219"/>
    </row>
    <row r="174" spans="1:30" s="4" customFormat="1">
      <c r="A174" s="56" t="s">
        <v>243</v>
      </c>
      <c r="B174" s="78"/>
      <c r="C174" s="78"/>
      <c r="D174" s="78"/>
      <c r="E174" s="78"/>
      <c r="F174" s="78"/>
      <c r="G174" s="78"/>
      <c r="H174" s="3"/>
      <c r="I174" s="3"/>
      <c r="J174" s="3"/>
      <c r="K174" s="3"/>
      <c r="L174"/>
      <c r="M174"/>
      <c r="N174" s="337"/>
      <c r="O174" s="337"/>
      <c r="P174" s="337"/>
      <c r="Q174" s="337"/>
      <c r="R174" s="337"/>
      <c r="S174" s="337"/>
      <c r="T174" s="337"/>
      <c r="U174" s="337"/>
      <c r="W174" s="219"/>
      <c r="X174" s="219"/>
      <c r="Y174" s="219"/>
      <c r="Z174" s="219"/>
      <c r="AA174" s="219"/>
      <c r="AB174" s="219"/>
      <c r="AC174" s="219"/>
      <c r="AD174" s="219"/>
    </row>
    <row r="175" spans="1:30" s="4" customFormat="1" ht="13.5" thickBot="1">
      <c r="A175" s="231" t="s">
        <v>244</v>
      </c>
      <c r="B175" s="232"/>
      <c r="C175" s="232"/>
      <c r="D175" s="232"/>
      <c r="E175" s="232"/>
      <c r="F175" s="232"/>
      <c r="G175" s="232"/>
      <c r="H175" s="24"/>
      <c r="I175" s="51"/>
      <c r="J175" s="51"/>
      <c r="K175" s="51"/>
      <c r="L175"/>
      <c r="M175"/>
      <c r="N175" s="337"/>
      <c r="O175" s="337"/>
      <c r="P175" s="337"/>
      <c r="Q175" s="337"/>
      <c r="R175" s="337"/>
      <c r="S175" s="337"/>
      <c r="T175" s="337"/>
      <c r="U175" s="337"/>
      <c r="W175" s="219"/>
      <c r="X175" s="219"/>
      <c r="Y175" s="219"/>
      <c r="Z175" s="219"/>
      <c r="AA175" s="219"/>
      <c r="AB175" s="219"/>
      <c r="AC175" s="219"/>
      <c r="AD175" s="219"/>
    </row>
    <row r="176" spans="1:30" s="4" customFormat="1">
      <c r="A176" s="78"/>
      <c r="B176" s="78"/>
      <c r="C176" s="78"/>
      <c r="D176" s="78"/>
      <c r="E176" s="78"/>
      <c r="F176" s="78"/>
      <c r="G176" s="78"/>
      <c r="H176" s="3"/>
      <c r="I176" s="3"/>
      <c r="J176" s="3"/>
      <c r="K176" s="3"/>
      <c r="L176"/>
      <c r="M176"/>
      <c r="N176" s="337"/>
      <c r="O176" s="337"/>
      <c r="P176" s="337"/>
      <c r="Q176" s="337"/>
      <c r="R176" s="337"/>
      <c r="S176" s="337"/>
      <c r="T176" s="337"/>
      <c r="U176" s="337"/>
      <c r="W176" s="219"/>
      <c r="X176" s="219"/>
      <c r="Y176" s="219"/>
      <c r="Z176" s="219"/>
      <c r="AA176" s="219"/>
      <c r="AB176" s="219"/>
      <c r="AC176" s="219"/>
      <c r="AD176" s="219"/>
    </row>
    <row r="177" spans="1:30" s="4" customFormat="1">
      <c r="A177" s="317" t="s">
        <v>637</v>
      </c>
      <c r="B177" s="110"/>
      <c r="C177" s="110"/>
      <c r="D177" s="110"/>
      <c r="E177" s="110"/>
      <c r="F177" s="110"/>
      <c r="G177" s="110"/>
      <c r="H177" s="318"/>
      <c r="I177" s="318"/>
      <c r="J177" s="318"/>
      <c r="K177" s="318"/>
      <c r="L177"/>
      <c r="M177"/>
      <c r="N177" s="337"/>
      <c r="O177" s="337"/>
      <c r="P177" s="337"/>
      <c r="Q177" s="337"/>
      <c r="R177" s="337"/>
      <c r="S177" s="337"/>
      <c r="T177" s="337"/>
      <c r="U177" s="337"/>
      <c r="W177" s="366"/>
      <c r="X177" s="367"/>
      <c r="Y177" s="369"/>
      <c r="Z177" s="213"/>
      <c r="AA177" s="221"/>
      <c r="AB177" s="219"/>
      <c r="AC177" s="219"/>
      <c r="AD177" s="219"/>
    </row>
    <row r="178" spans="1:30" s="4" customFormat="1">
      <c r="A178" s="381" t="str">
        <f ca="1">"Employees will be compensated at the rate of "&amp;TEXT(R179,"$.00")&amp;"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78" s="110"/>
      <c r="C178" s="110"/>
      <c r="D178" s="110"/>
      <c r="E178" s="110"/>
      <c r="F178" s="110"/>
      <c r="G178" s="110"/>
      <c r="H178" s="318"/>
      <c r="I178" s="318"/>
      <c r="J178" s="318"/>
      <c r="K178" s="318"/>
      <c r="L178"/>
      <c r="M178"/>
      <c r="N178" s="337"/>
      <c r="O178" s="337"/>
      <c r="P178" s="337"/>
      <c r="Q178" s="337"/>
      <c r="R178" s="337"/>
      <c r="S178" s="337"/>
      <c r="T178" s="337"/>
      <c r="U178" s="337"/>
      <c r="W178" s="366"/>
      <c r="X178" s="367"/>
      <c r="Y178" s="369"/>
      <c r="Z178" s="213"/>
      <c r="AA178" s="221"/>
      <c r="AB178" s="219"/>
      <c r="AC178" s="219"/>
      <c r="AD178" s="219"/>
    </row>
    <row r="179" spans="1:30" s="4" customFormat="1" ht="13.5" thickBot="1">
      <c r="A179" s="61" t="str">
        <f>"specific languages) is both assigned and used."</f>
        <v>specific languages) is both assigned and used.</v>
      </c>
      <c r="B179" s="232"/>
      <c r="C179" s="232"/>
      <c r="D179" s="232"/>
      <c r="E179" s="232"/>
      <c r="F179" s="232"/>
      <c r="G179" s="232"/>
      <c r="H179" s="320"/>
      <c r="I179" s="320"/>
      <c r="J179" s="320"/>
      <c r="K179" s="320"/>
      <c r="L179"/>
      <c r="M179"/>
      <c r="N179" s="337" t="s">
        <v>619</v>
      </c>
      <c r="O179" s="337" t="s">
        <v>668</v>
      </c>
      <c r="P179" s="353" t="s">
        <v>638</v>
      </c>
      <c r="Q179" s="337"/>
      <c r="R179" s="350" cm="1">
        <f t="array" aca="1" ref="R179" ca="1">IF($N179="Y",VLOOKUP($O179,INDIRECT($O$3),R$6,0)*INDIRECT($N$2),VLOOKUP($O179,INDIRECT($O$3),R$6,0))</f>
        <v>9.5</v>
      </c>
      <c r="S179" s="337"/>
      <c r="T179" s="337"/>
      <c r="U179" s="337"/>
      <c r="W179" s="366" t="str">
        <f>N179</f>
        <v>N</v>
      </c>
      <c r="X179" s="367"/>
      <c r="Y179" s="369" t="str">
        <f>P179</f>
        <v xml:space="preserve"> Language Premium</v>
      </c>
      <c r="Z179" s="213" t="str">
        <f>O179</f>
        <v>CSUBIL </v>
      </c>
      <c r="AA179" s="221">
        <f ca="1">ROUND(R179,3)</f>
        <v>9.5</v>
      </c>
      <c r="AB179" s="219"/>
      <c r="AC179" s="219"/>
      <c r="AD179" s="219"/>
    </row>
    <row r="180" spans="1:30">
      <c r="A180" s="316"/>
      <c r="B180" s="78"/>
      <c r="C180" s="78"/>
      <c r="D180" s="78"/>
      <c r="E180" s="78"/>
      <c r="F180" s="78"/>
      <c r="P180" s="353"/>
      <c r="Q180" s="337"/>
      <c r="R180" s="354"/>
    </row>
    <row r="181" spans="1:30">
      <c r="A181" s="19" t="s">
        <v>639</v>
      </c>
    </row>
    <row r="182" spans="1:30" s="87" customFormat="1">
      <c r="A182" s="321" t="s">
        <v>640</v>
      </c>
      <c r="B182" s="321"/>
      <c r="C182" s="322"/>
      <c r="H182" s="244"/>
      <c r="I182" s="244"/>
      <c r="J182" s="244"/>
      <c r="K182" s="244"/>
      <c r="L182"/>
      <c r="M182"/>
      <c r="N182" s="355"/>
      <c r="O182" s="355"/>
      <c r="P182" s="356"/>
      <c r="Q182" s="356"/>
      <c r="R182" s="356"/>
      <c r="S182" s="356"/>
      <c r="T182" s="356"/>
      <c r="U182" s="356"/>
      <c r="W182" s="220"/>
      <c r="X182" s="220"/>
      <c r="Y182" s="220"/>
      <c r="Z182" s="220"/>
      <c r="AA182" s="220"/>
      <c r="AB182" s="220"/>
      <c r="AC182" s="220"/>
      <c r="AD182" s="220"/>
    </row>
    <row r="183" spans="1:30" s="87" customFormat="1">
      <c r="A183" s="321" t="s">
        <v>641</v>
      </c>
      <c r="B183" s="321"/>
      <c r="C183" s="322"/>
      <c r="H183" s="59"/>
      <c r="I183" s="59"/>
      <c r="J183" s="59"/>
      <c r="K183" s="59"/>
      <c r="L183"/>
      <c r="M183"/>
      <c r="N183" s="355"/>
      <c r="O183" s="355"/>
      <c r="P183" s="356"/>
      <c r="Q183" s="356"/>
      <c r="R183" s="356"/>
      <c r="S183" s="356"/>
      <c r="T183" s="356"/>
      <c r="U183" s="356"/>
      <c r="W183" s="220"/>
      <c r="X183" s="220"/>
      <c r="Y183" s="220"/>
      <c r="Z183" s="220"/>
      <c r="AA183" s="220"/>
      <c r="AB183" s="220"/>
      <c r="AC183" s="220"/>
      <c r="AD183" s="220"/>
    </row>
    <row r="184" spans="1:30">
      <c r="A184" s="323" t="s">
        <v>642</v>
      </c>
      <c r="B184" s="323"/>
      <c r="C184" s="322"/>
      <c r="N184" s="337" t="s">
        <v>619</v>
      </c>
      <c r="O184" s="348" t="s">
        <v>554</v>
      </c>
      <c r="P184" s="349" t="s">
        <v>555</v>
      </c>
      <c r="Q184" s="357"/>
      <c r="R184" s="350" cm="1">
        <f t="array" aca="1" ref="R184" ca="1">IF($N184="Y",VLOOKUP($O184,INDIRECT($O$3),R$6,0)*INDIRECT($N$2),VLOOKUP($O184,INDIRECT($O$3),R$6,0))</f>
        <v>40</v>
      </c>
      <c r="W184" s="366" t="str">
        <f>N184</f>
        <v>N</v>
      </c>
      <c r="X184" s="367"/>
      <c r="Y184" s="369" t="str">
        <f>P184</f>
        <v>TL-On call by day Weekday-CSU</v>
      </c>
      <c r="Z184" s="213" t="str">
        <f>O184</f>
        <v>CSUCDY</v>
      </c>
      <c r="AA184" s="221">
        <f ca="1">ROUND(R184,3)</f>
        <v>40</v>
      </c>
    </row>
    <row r="185" spans="1:30">
      <c r="A185" s="324" t="s">
        <v>643</v>
      </c>
      <c r="B185" s="325" t="str">
        <f ca="1">"An employee will receive "&amp;TEXT(R184,"$#.00")&amp;" for each weekday the employee is on call.  The employee will receive "&amp;TEXT(R185,"$#.00")&amp;" for each weekend day (Saturday or"</f>
        <v>An employee will receive $40.00 for each weekday the employee is on call.  The employee will receive $50.00 for each weekend day (Saturday or</v>
      </c>
      <c r="C185" s="322"/>
      <c r="N185" s="337" t="s">
        <v>619</v>
      </c>
      <c r="O185" s="348" t="s">
        <v>556</v>
      </c>
      <c r="P185" s="349" t="s">
        <v>557</v>
      </c>
      <c r="R185" s="350" cm="1">
        <f t="array" aca="1" ref="R185" ca="1">IF($N185="Y",VLOOKUP($O185,INDIRECT($O$3),R$6,0)*INDIRECT($N$2),VLOOKUP($O185,INDIRECT($O$3),R$6,0))</f>
        <v>50</v>
      </c>
      <c r="W185" s="366" t="str">
        <f>N185</f>
        <v>N</v>
      </c>
      <c r="X185" s="367"/>
      <c r="Y185" s="369" t="str">
        <f>P185</f>
        <v>TL-On call by day Weekend-CSU</v>
      </c>
      <c r="Z185" s="213" t="str">
        <f>O185</f>
        <v>CSUCWE</v>
      </c>
      <c r="AA185" s="221">
        <f ca="1">ROUND(R185,3)</f>
        <v>50</v>
      </c>
    </row>
    <row r="186" spans="1:30">
      <c r="A186" s="326"/>
      <c r="B186" s="321" t="s">
        <v>644</v>
      </c>
      <c r="C186" s="322"/>
      <c r="H186" s="244"/>
      <c r="I186" s="244"/>
      <c r="J186" s="244"/>
      <c r="K186" s="244"/>
    </row>
    <row r="187" spans="1:30" customFormat="1">
      <c r="A187" s="324" t="s">
        <v>645</v>
      </c>
      <c r="B187" s="325" t="s">
        <v>646</v>
      </c>
      <c r="C187" s="322"/>
      <c r="D187" s="3"/>
      <c r="E187" s="3"/>
      <c r="F187" s="3"/>
      <c r="G187" s="3"/>
      <c r="H187" s="59"/>
      <c r="I187" s="59"/>
      <c r="J187" s="59"/>
      <c r="K187" s="59"/>
      <c r="N187" s="337"/>
      <c r="O187" s="337"/>
      <c r="P187" s="339"/>
      <c r="Q187" s="339"/>
      <c r="R187" s="339"/>
      <c r="S187" s="339"/>
      <c r="T187" s="339"/>
      <c r="U187" s="339"/>
      <c r="W187" s="216"/>
      <c r="X187" s="216"/>
      <c r="Y187" s="216"/>
      <c r="Z187" s="216"/>
      <c r="AA187" s="216"/>
      <c r="AB187" s="216"/>
      <c r="AC187" s="216"/>
      <c r="AD187" s="216"/>
    </row>
    <row r="188" spans="1:30" customFormat="1">
      <c r="A188" s="326"/>
      <c r="B188" s="325" t="s">
        <v>647</v>
      </c>
      <c r="C188" s="322"/>
      <c r="D188" s="3"/>
      <c r="E188" s="3"/>
      <c r="F188" s="3"/>
      <c r="G188" s="3"/>
      <c r="H188" s="3"/>
      <c r="I188" s="3"/>
      <c r="J188" s="3"/>
      <c r="K188" s="3"/>
      <c r="N188" s="337"/>
      <c r="O188" s="337"/>
      <c r="P188" s="339"/>
      <c r="Q188" s="339"/>
      <c r="R188" s="339"/>
      <c r="S188" s="339"/>
      <c r="T188" s="339"/>
      <c r="U188" s="339"/>
      <c r="W188" s="216"/>
      <c r="X188" s="216"/>
      <c r="Y188" s="216"/>
      <c r="Z188" s="216"/>
      <c r="AA188" s="216"/>
      <c r="AB188" s="216"/>
      <c r="AC188" s="216"/>
      <c r="AD188" s="216"/>
    </row>
    <row r="189" spans="1:30" customFormat="1">
      <c r="A189" s="324" t="s">
        <v>648</v>
      </c>
      <c r="B189" s="327" t="s">
        <v>649</v>
      </c>
      <c r="C189" s="322"/>
      <c r="D189" s="3"/>
      <c r="E189" s="3"/>
      <c r="F189" s="3"/>
      <c r="G189" s="3"/>
      <c r="H189" s="3"/>
      <c r="I189" s="3"/>
      <c r="J189" s="3"/>
      <c r="K189" s="3"/>
      <c r="N189" s="337"/>
      <c r="O189" s="337"/>
      <c r="P189" s="339"/>
      <c r="Q189" s="339"/>
      <c r="R189" s="339"/>
      <c r="S189" s="339"/>
      <c r="T189" s="339"/>
      <c r="U189" s="339"/>
      <c r="W189" s="216"/>
      <c r="X189" s="216"/>
      <c r="Y189" s="216"/>
      <c r="Z189" s="216"/>
      <c r="AA189" s="216"/>
      <c r="AB189" s="216"/>
      <c r="AC189" s="216"/>
      <c r="AD189" s="216"/>
    </row>
    <row r="190" spans="1:30" customFormat="1">
      <c r="A190" s="326"/>
      <c r="B190" s="327" t="s">
        <v>650</v>
      </c>
      <c r="C190" s="322"/>
      <c r="D190" s="3"/>
      <c r="E190" s="3"/>
      <c r="F190" s="3"/>
      <c r="G190" s="3"/>
      <c r="H190" s="3"/>
      <c r="I190" s="3"/>
      <c r="J190" s="3"/>
      <c r="K190" s="3"/>
      <c r="N190" s="337"/>
      <c r="O190" s="337"/>
      <c r="P190" s="339"/>
      <c r="Q190" s="339"/>
      <c r="R190" s="339"/>
      <c r="S190" s="339"/>
      <c r="T190" s="339"/>
      <c r="U190" s="339"/>
      <c r="W190" s="216"/>
      <c r="X190" s="216"/>
      <c r="Y190" s="216"/>
      <c r="Z190" s="216"/>
      <c r="AA190" s="216"/>
      <c r="AB190" s="216"/>
      <c r="AC190" s="216"/>
      <c r="AD190" s="216"/>
    </row>
    <row r="191" spans="1:30">
      <c r="A191" s="3" t="s">
        <v>669</v>
      </c>
    </row>
    <row r="192" spans="1:30">
      <c r="A192" s="3" t="s">
        <v>670</v>
      </c>
    </row>
    <row r="193" spans="1:1">
      <c r="A193" s="3" t="s">
        <v>671</v>
      </c>
    </row>
  </sheetData>
  <sheetProtection sheet="1" objects="1" scenarios="1"/>
  <phoneticPr fontId="42" type="noConversion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5D01-0DF6-4E6C-92A6-A716181348E0}">
  <sheetPr>
    <pageSetUpPr fitToPage="1"/>
  </sheetPr>
  <dimension ref="A1:AE193"/>
  <sheetViews>
    <sheetView showGridLines="0" topLeftCell="A60" workbookViewId="0">
      <selection activeCell="R139" sqref="R139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0" width="10.85546875" style="3" customWidth="1"/>
    <col min="11" max="11" width="8.42578125" style="3" bestFit="1" customWidth="1"/>
    <col min="12" max="12" width="1.85546875" customWidth="1"/>
    <col min="13" max="13" width="9.140625" customWidth="1"/>
    <col min="14" max="14" width="15.42578125" style="337" hidden="1" customWidth="1"/>
    <col min="15" max="15" width="11.42578125" style="337" hidden="1" customWidth="1"/>
    <col min="16" max="16" width="57.42578125" style="339" hidden="1" customWidth="1"/>
    <col min="17" max="18" width="8.42578125" style="339" hidden="1" customWidth="1"/>
    <col min="19" max="19" width="9.85546875" style="339" hidden="1" customWidth="1"/>
    <col min="20" max="21" width="8.42578125" style="339" hidden="1" customWidth="1"/>
    <col min="22" max="22" width="9.85546875" style="3" hidden="1" customWidth="1"/>
    <col min="23" max="23" width="6.5703125" style="213" hidden="1" customWidth="1"/>
    <col min="24" max="24" width="8" style="213" hidden="1" customWidth="1"/>
    <col min="25" max="25" width="57.42578125" style="213" hidden="1" customWidth="1"/>
    <col min="26" max="26" width="10.5703125" style="213" hidden="1" customWidth="1"/>
    <col min="27" max="30" width="7.42578125" style="213" hidden="1" customWidth="1"/>
    <col min="31" max="31" width="10.85546875" style="3" bestFit="1" customWidth="1"/>
    <col min="32" max="16384" width="9.140625" style="3"/>
  </cols>
  <sheetData>
    <row r="1" spans="1:30" ht="15.75">
      <c r="A1" s="79" t="s">
        <v>740</v>
      </c>
    </row>
    <row r="2" spans="1:30">
      <c r="A2" s="56" t="s">
        <v>0</v>
      </c>
      <c r="N2" s="337" t="s">
        <v>659</v>
      </c>
      <c r="O2" s="370">
        <v>1.0249999999999999</v>
      </c>
    </row>
    <row r="3" spans="1:30">
      <c r="A3" s="7" t="s">
        <v>661</v>
      </c>
      <c r="B3" s="9"/>
      <c r="C3" s="9"/>
      <c r="D3" s="9"/>
      <c r="N3" s="337" t="s">
        <v>622</v>
      </c>
      <c r="O3" s="337" t="s">
        <v>660</v>
      </c>
    </row>
    <row r="4" spans="1:30">
      <c r="A4" s="7" t="s">
        <v>1</v>
      </c>
      <c r="B4" s="9"/>
      <c r="C4" s="9"/>
      <c r="D4" s="9"/>
    </row>
    <row r="5" spans="1:30">
      <c r="A5" s="3" t="s">
        <v>690</v>
      </c>
      <c r="R5" s="337">
        <v>4</v>
      </c>
      <c r="S5" s="337">
        <v>5</v>
      </c>
      <c r="T5" s="337">
        <v>6</v>
      </c>
      <c r="U5" s="337">
        <v>7</v>
      </c>
      <c r="W5" s="218" t="s">
        <v>675</v>
      </c>
      <c r="X5" s="218"/>
      <c r="Y5" s="218"/>
      <c r="Z5" s="218"/>
      <c r="AA5" s="218"/>
      <c r="AB5" s="218"/>
      <c r="AC5" s="218"/>
      <c r="AD5" s="218"/>
    </row>
    <row r="6" spans="1:30">
      <c r="R6" s="337">
        <v>4</v>
      </c>
      <c r="S6" s="337">
        <v>5</v>
      </c>
      <c r="T6" s="337">
        <v>6</v>
      </c>
      <c r="U6" s="337">
        <v>7</v>
      </c>
      <c r="W6" s="218" t="s">
        <v>675</v>
      </c>
      <c r="X6" s="218"/>
      <c r="Y6" s="218"/>
      <c r="Z6" s="218"/>
      <c r="AA6" s="218"/>
      <c r="AB6" s="218"/>
      <c r="AC6" s="218"/>
      <c r="AD6" s="218"/>
    </row>
    <row r="7" spans="1:30" s="19" customFormat="1" ht="26.25" thickBot="1">
      <c r="A7" s="280" t="s">
        <v>2</v>
      </c>
      <c r="B7" s="280" t="s">
        <v>3</v>
      </c>
      <c r="C7" s="280" t="s">
        <v>519</v>
      </c>
      <c r="D7" s="24" t="s">
        <v>624</v>
      </c>
      <c r="E7" s="280" t="s">
        <v>617</v>
      </c>
      <c r="F7" s="280" t="s">
        <v>6</v>
      </c>
      <c r="G7" s="280" t="s">
        <v>7</v>
      </c>
      <c r="H7" s="26" t="s">
        <v>8</v>
      </c>
      <c r="I7" s="26" t="s">
        <v>9</v>
      </c>
      <c r="J7" s="26" t="s">
        <v>10</v>
      </c>
      <c r="K7" s="27" t="s">
        <v>11</v>
      </c>
      <c r="L7"/>
      <c r="M7"/>
      <c r="N7" s="340" t="s">
        <v>610</v>
      </c>
      <c r="O7" s="340" t="s">
        <v>2</v>
      </c>
      <c r="P7" s="341" t="s">
        <v>612</v>
      </c>
      <c r="Q7" s="341" t="s">
        <v>606</v>
      </c>
      <c r="R7" s="342" t="s">
        <v>8</v>
      </c>
      <c r="S7" s="342" t="s">
        <v>9</v>
      </c>
      <c r="T7" s="342" t="s">
        <v>10</v>
      </c>
      <c r="U7" s="340" t="s">
        <v>11</v>
      </c>
      <c r="W7" s="358" t="str">
        <f>N7</f>
        <v>Update</v>
      </c>
      <c r="X7" s="359" t="str">
        <f>A7</f>
        <v>Job Code</v>
      </c>
      <c r="Y7" s="358" t="s">
        <v>612</v>
      </c>
      <c r="Z7" s="360" t="str">
        <f t="shared" ref="Z7:Z19" si="0">G7</f>
        <v>Salary Grade</v>
      </c>
      <c r="AA7" s="361" t="str">
        <f>R7</f>
        <v>Step 1</v>
      </c>
      <c r="AB7" s="361" t="str">
        <f>S7</f>
        <v>Step 2</v>
      </c>
      <c r="AC7" s="361" t="str">
        <f>T7</f>
        <v>Step 3</v>
      </c>
      <c r="AD7" s="361" t="str">
        <f>U7</f>
        <v>Step 4</v>
      </c>
    </row>
    <row r="8" spans="1:30">
      <c r="A8" s="34" t="s">
        <v>444</v>
      </c>
      <c r="B8" s="47" t="s">
        <v>12</v>
      </c>
      <c r="C8" s="4">
        <v>408</v>
      </c>
      <c r="D8" s="34" t="s">
        <v>529</v>
      </c>
      <c r="E8" s="47">
        <v>9</v>
      </c>
      <c r="F8" s="47" t="s">
        <v>13</v>
      </c>
      <c r="G8" s="306" t="s">
        <v>14</v>
      </c>
      <c r="H8" s="178">
        <f ca="1">R8</f>
        <v>85967.583264318921</v>
      </c>
      <c r="I8" s="178">
        <f t="shared" ref="I8:K19" ca="1" si="1">S8</f>
        <v>88546.610762248456</v>
      </c>
      <c r="J8" s="178">
        <f t="shared" ca="1" si="1"/>
        <v>91203.009085115933</v>
      </c>
      <c r="K8" s="178">
        <f t="shared" ca="1" si="1"/>
        <v>93939.099357669402</v>
      </c>
      <c r="N8" s="343" t="s">
        <v>611</v>
      </c>
      <c r="O8" s="337" t="str">
        <f>A8</f>
        <v>00950C</v>
      </c>
      <c r="P8" s="339" t="str">
        <f>D8</f>
        <v>Assistant Supervising Parking Traffic Control Supervisor</v>
      </c>
      <c r="Q8" s="344" t="str">
        <f>G8</f>
        <v>E30</v>
      </c>
      <c r="R8" s="345" cm="1">
        <f t="array" aca="1" ref="R8" ca="1">IF($N8="Y",VLOOKUP($O8,INDIRECT($O$3),R$6,0)*INDIRECT($N$2),VLOOKUP($O8,INDIRECT($O$3),R$6,0))</f>
        <v>85967.583264318921</v>
      </c>
      <c r="S8" s="345" cm="1">
        <f t="array" aca="1" ref="S8" ca="1">IF($N8="Y",VLOOKUP($O8,INDIRECT($O$3),S$6,0)*INDIRECT($N$2),VLOOKUP($O8,INDIRECT($O$3),S$6,0))</f>
        <v>88546.610762248456</v>
      </c>
      <c r="T8" s="345" cm="1">
        <f t="array" aca="1" ref="T8" ca="1">IF($N8="Y",VLOOKUP($O8,INDIRECT($O$3),T$6,0)*INDIRECT($N$2),VLOOKUP($O8,INDIRECT($O$3),T$6,0))</f>
        <v>91203.009085115933</v>
      </c>
      <c r="U8" s="345" cm="1">
        <f t="array" aca="1" ref="U8" ca="1">IF($N8="Y",VLOOKUP($O8,INDIRECT($O$3),U$6,0)*INDIRECT($N$2),VLOOKUP($O8,INDIRECT($O$3),U$6,0))</f>
        <v>93939.099357669402</v>
      </c>
      <c r="V8" s="59"/>
      <c r="W8" s="218" t="str">
        <f>N8</f>
        <v>Y</v>
      </c>
      <c r="X8" s="366" t="str">
        <f>A8</f>
        <v>00950C</v>
      </c>
      <c r="Y8" s="218" t="str">
        <f>D8</f>
        <v>Assistant Supervising Parking Traffic Control Supervisor</v>
      </c>
      <c r="Z8" s="367" t="str">
        <f t="shared" si="0"/>
        <v>E30</v>
      </c>
      <c r="AA8" s="368">
        <f ca="1">ROUNDUP(R8/2080,3)</f>
        <v>41.330999999999996</v>
      </c>
      <c r="AB8" s="368">
        <f ca="1">ROUNDUP(S8/2080,3)</f>
        <v>42.570999999999998</v>
      </c>
      <c r="AC8" s="368">
        <f ca="1">ROUNDUP(T8/2080,3)</f>
        <v>43.847999999999999</v>
      </c>
      <c r="AD8" s="368">
        <f ca="1">ROUNDUP(U8/2080,3)</f>
        <v>45.163999999999994</v>
      </c>
    </row>
    <row r="9" spans="1:30">
      <c r="A9" s="34" t="s">
        <v>16</v>
      </c>
      <c r="B9" s="47" t="s">
        <v>12</v>
      </c>
      <c r="C9" s="4">
        <v>428</v>
      </c>
      <c r="D9" s="34" t="s">
        <v>17</v>
      </c>
      <c r="E9" s="47">
        <v>9</v>
      </c>
      <c r="F9" s="47" t="s">
        <v>13</v>
      </c>
      <c r="G9" s="306" t="s">
        <v>14</v>
      </c>
      <c r="H9" s="178">
        <f t="shared" ref="H9:H19" ca="1" si="2">R9</f>
        <v>85967.583264318935</v>
      </c>
      <c r="I9" s="178">
        <f t="shared" ca="1" si="1"/>
        <v>88546.610762248456</v>
      </c>
      <c r="J9" s="178">
        <f t="shared" ca="1" si="1"/>
        <v>91203.009085115933</v>
      </c>
      <c r="K9" s="178">
        <f t="shared" ca="1" si="1"/>
        <v>93939.099357669402</v>
      </c>
      <c r="N9" s="337" t="s">
        <v>611</v>
      </c>
      <c r="O9" s="337" t="str">
        <f>A9</f>
        <v>00440C</v>
      </c>
      <c r="P9" s="339" t="str">
        <f>D9</f>
        <v>Administrative Supervisor Animal Care and Control</v>
      </c>
      <c r="Q9" s="344" t="str">
        <f>G9</f>
        <v>E30</v>
      </c>
      <c r="R9" s="345" cm="1">
        <f t="array" aca="1" ref="R9" ca="1">IF($N9="Y",VLOOKUP($O9,INDIRECT($O$3),R$6,0)*INDIRECT($N$2),VLOOKUP($O9,INDIRECT($O$3),R$6,0))</f>
        <v>85967.583264318935</v>
      </c>
      <c r="S9" s="345" cm="1">
        <f t="array" aca="1" ref="S9" ca="1">IF($N9="Y",VLOOKUP($O9,INDIRECT($O$3),S$6,0)*INDIRECT($N$2),VLOOKUP($O9,INDIRECT($O$3),S$6,0))</f>
        <v>88546.610762248456</v>
      </c>
      <c r="T9" s="345" cm="1">
        <f t="array" aca="1" ref="T9" ca="1">IF($N9="Y",VLOOKUP($O9,INDIRECT($O$3),T$6,0)*INDIRECT($N$2),VLOOKUP($O9,INDIRECT($O$3),T$6,0))</f>
        <v>91203.009085115933</v>
      </c>
      <c r="U9" s="345" cm="1">
        <f t="array" aca="1" ref="U9" ca="1">IF($N9="Y",VLOOKUP($O9,INDIRECT($O$3),U$6,0)*INDIRECT($N$2),VLOOKUP($O9,INDIRECT($O$3),U$6,0))</f>
        <v>93939.099357669402</v>
      </c>
      <c r="W9" s="218" t="str">
        <f t="shared" ref="W9:W19" si="3">N9</f>
        <v>Y</v>
      </c>
      <c r="X9" s="366" t="str">
        <f t="shared" ref="X9:X19" si="4">A9</f>
        <v>00440C</v>
      </c>
      <c r="Y9" s="218" t="str">
        <f t="shared" ref="Y9:Y19" si="5">D9</f>
        <v>Administrative Supervisor Animal Care and Control</v>
      </c>
      <c r="Z9" s="367" t="str">
        <f t="shared" si="0"/>
        <v>E30</v>
      </c>
      <c r="AA9" s="368">
        <f t="shared" ref="AA9:AA19" ca="1" si="6">ROUNDUP(R9/2080,3)</f>
        <v>41.330999999999996</v>
      </c>
      <c r="AB9" s="368">
        <f t="shared" ref="AB9:AB19" ca="1" si="7">ROUNDUP(S9/2080,3)</f>
        <v>42.570999999999998</v>
      </c>
      <c r="AC9" s="368">
        <f t="shared" ref="AC9:AC19" ca="1" si="8">ROUNDUP(T9/2080,3)</f>
        <v>43.847999999999999</v>
      </c>
      <c r="AD9" s="368">
        <f t="shared" ref="AD9:AD19" ca="1" si="9">ROUNDUP(U9/2080,3)</f>
        <v>45.163999999999994</v>
      </c>
    </row>
    <row r="10" spans="1:30">
      <c r="A10" s="34" t="s">
        <v>18</v>
      </c>
      <c r="B10" s="47" t="s">
        <v>12</v>
      </c>
      <c r="C10" s="4">
        <v>410</v>
      </c>
      <c r="D10" s="34" t="s">
        <v>19</v>
      </c>
      <c r="E10" s="47">
        <v>9</v>
      </c>
      <c r="F10" s="47" t="s">
        <v>13</v>
      </c>
      <c r="G10" s="306" t="s">
        <v>14</v>
      </c>
      <c r="H10" s="178">
        <f t="shared" ca="1" si="2"/>
        <v>85967.583264318935</v>
      </c>
      <c r="I10" s="178">
        <f t="shared" ca="1" si="1"/>
        <v>88546.610762248456</v>
      </c>
      <c r="J10" s="178">
        <f t="shared" ca="1" si="1"/>
        <v>91203.009085115933</v>
      </c>
      <c r="K10" s="178">
        <f t="shared" ca="1" si="1"/>
        <v>93939.099357669402</v>
      </c>
      <c r="N10" s="337" t="s">
        <v>611</v>
      </c>
      <c r="O10" s="337" t="str">
        <f t="shared" ref="O10:O19" si="10">A10</f>
        <v>01720C</v>
      </c>
      <c r="P10" s="339" t="str">
        <f t="shared" ref="P10:P19" si="11">D10</f>
        <v xml:space="preserve">Chief Inspector Utilities Connections  </v>
      </c>
      <c r="Q10" s="344" t="str">
        <f t="shared" ref="Q10:Q19" si="12">G10</f>
        <v>E30</v>
      </c>
      <c r="R10" s="345" cm="1">
        <f t="array" aca="1" ref="R10" ca="1">IF($N10="Y",VLOOKUP($O10,INDIRECT($O$3),R$6,0)*INDIRECT($N$2),VLOOKUP($O10,INDIRECT($O$3),R$6,0))</f>
        <v>85967.583264318935</v>
      </c>
      <c r="S10" s="345" cm="1">
        <f t="array" aca="1" ref="S10" ca="1">IF($N10="Y",VLOOKUP($O10,INDIRECT($O$3),S$6,0)*INDIRECT($N$2),VLOOKUP($O10,INDIRECT($O$3),S$6,0))</f>
        <v>88546.610762248456</v>
      </c>
      <c r="T10" s="345" cm="1">
        <f t="array" aca="1" ref="T10" ca="1">IF($N10="Y",VLOOKUP($O10,INDIRECT($O$3),T$6,0)*INDIRECT($N$2),VLOOKUP($O10,INDIRECT($O$3),T$6,0))</f>
        <v>91203.009085115933</v>
      </c>
      <c r="U10" s="345" cm="1">
        <f t="array" aca="1" ref="U10" ca="1">IF($N10="Y",VLOOKUP($O10,INDIRECT($O$3),U$6,0)*INDIRECT($N$2),VLOOKUP($O10,INDIRECT($O$3),U$6,0))</f>
        <v>93939.099357669402</v>
      </c>
      <c r="W10" s="218" t="str">
        <f t="shared" si="3"/>
        <v>Y</v>
      </c>
      <c r="X10" s="366" t="str">
        <f t="shared" si="4"/>
        <v>01720C</v>
      </c>
      <c r="Y10" s="218" t="str">
        <f t="shared" si="5"/>
        <v xml:space="preserve">Chief Inspector Utilities Connections  </v>
      </c>
      <c r="Z10" s="367" t="str">
        <f t="shared" si="0"/>
        <v>E30</v>
      </c>
      <c r="AA10" s="368">
        <f t="shared" ca="1" si="6"/>
        <v>41.330999999999996</v>
      </c>
      <c r="AB10" s="368">
        <f t="shared" ca="1" si="7"/>
        <v>42.570999999999998</v>
      </c>
      <c r="AC10" s="368">
        <f t="shared" ca="1" si="8"/>
        <v>43.847999999999999</v>
      </c>
      <c r="AD10" s="368">
        <f t="shared" ca="1" si="9"/>
        <v>45.163999999999994</v>
      </c>
    </row>
    <row r="11" spans="1:30">
      <c r="A11" s="34" t="s">
        <v>25</v>
      </c>
      <c r="B11" s="47" t="s">
        <v>12</v>
      </c>
      <c r="C11" s="4">
        <v>408</v>
      </c>
      <c r="D11" s="34" t="s">
        <v>26</v>
      </c>
      <c r="E11" s="47">
        <v>9</v>
      </c>
      <c r="F11" s="47" t="s">
        <v>13</v>
      </c>
      <c r="G11" s="306" t="s">
        <v>14</v>
      </c>
      <c r="H11" s="178">
        <f t="shared" ca="1" si="2"/>
        <v>85967.583264318935</v>
      </c>
      <c r="I11" s="178">
        <f t="shared" ca="1" si="1"/>
        <v>88546.610762248456</v>
      </c>
      <c r="J11" s="178">
        <f t="shared" ca="1" si="1"/>
        <v>91203.009085115933</v>
      </c>
      <c r="K11" s="178">
        <f t="shared" ca="1" si="1"/>
        <v>93939.099357669402</v>
      </c>
      <c r="N11" s="337" t="s">
        <v>611</v>
      </c>
      <c r="O11" s="337" t="str">
        <f t="shared" si="10"/>
        <v>02623C</v>
      </c>
      <c r="P11" s="339" t="str">
        <f t="shared" si="11"/>
        <v>Public Works Equipment Training Supervisor</v>
      </c>
      <c r="Q11" s="344" t="str">
        <f t="shared" si="12"/>
        <v>E30</v>
      </c>
      <c r="R11" s="345" cm="1">
        <f t="array" aca="1" ref="R11" ca="1">IF($N11="Y",VLOOKUP($O11,INDIRECT($O$3),R$6,0)*INDIRECT($N$2),VLOOKUP($O11,INDIRECT($O$3),R$6,0))</f>
        <v>85967.583264318935</v>
      </c>
      <c r="S11" s="345" cm="1">
        <f t="array" aca="1" ref="S11" ca="1">IF($N11="Y",VLOOKUP($O11,INDIRECT($O$3),S$6,0)*INDIRECT($N$2),VLOOKUP($O11,INDIRECT($O$3),S$6,0))</f>
        <v>88546.610762248456</v>
      </c>
      <c r="T11" s="345" cm="1">
        <f t="array" aca="1" ref="T11" ca="1">IF($N11="Y",VLOOKUP($O11,INDIRECT($O$3),T$6,0)*INDIRECT($N$2),VLOOKUP($O11,INDIRECT($O$3),T$6,0))</f>
        <v>91203.009085115933</v>
      </c>
      <c r="U11" s="345" cm="1">
        <f t="array" aca="1" ref="U11" ca="1">IF($N11="Y",VLOOKUP($O11,INDIRECT($O$3),U$6,0)*INDIRECT($N$2),VLOOKUP($O11,INDIRECT($O$3),U$6,0))</f>
        <v>93939.099357669402</v>
      </c>
      <c r="W11" s="218" t="str">
        <f t="shared" si="3"/>
        <v>Y</v>
      </c>
      <c r="X11" s="366" t="str">
        <f t="shared" si="4"/>
        <v>02623C</v>
      </c>
      <c r="Y11" s="218" t="str">
        <f t="shared" si="5"/>
        <v>Public Works Equipment Training Supervisor</v>
      </c>
      <c r="Z11" s="367" t="str">
        <f t="shared" si="0"/>
        <v>E30</v>
      </c>
      <c r="AA11" s="368">
        <f t="shared" ca="1" si="6"/>
        <v>41.330999999999996</v>
      </c>
      <c r="AB11" s="368">
        <f t="shared" ca="1" si="7"/>
        <v>42.570999999999998</v>
      </c>
      <c r="AC11" s="368">
        <f t="shared" ca="1" si="8"/>
        <v>43.847999999999999</v>
      </c>
      <c r="AD11" s="368">
        <f t="shared" ca="1" si="9"/>
        <v>45.163999999999994</v>
      </c>
    </row>
    <row r="12" spans="1:30">
      <c r="A12" s="34" t="s">
        <v>27</v>
      </c>
      <c r="B12" s="47" t="s">
        <v>12</v>
      </c>
      <c r="C12" s="4">
        <v>415</v>
      </c>
      <c r="D12" s="34" t="s">
        <v>28</v>
      </c>
      <c r="E12" s="47">
        <v>9</v>
      </c>
      <c r="F12" s="47" t="s">
        <v>13</v>
      </c>
      <c r="G12" s="306" t="s">
        <v>14</v>
      </c>
      <c r="H12" s="178">
        <f t="shared" ca="1" si="2"/>
        <v>85967.583264318935</v>
      </c>
      <c r="I12" s="178">
        <f t="shared" ca="1" si="1"/>
        <v>88546.610762248456</v>
      </c>
      <c r="J12" s="178">
        <f t="shared" ca="1" si="1"/>
        <v>91203.009085115933</v>
      </c>
      <c r="K12" s="178">
        <f t="shared" ca="1" si="1"/>
        <v>93939.099357669402</v>
      </c>
      <c r="N12" s="337" t="s">
        <v>611</v>
      </c>
      <c r="O12" s="337" t="str">
        <f t="shared" si="10"/>
        <v>08880C</v>
      </c>
      <c r="P12" s="339" t="str">
        <f t="shared" si="11"/>
        <v>Right of Way Specialist</v>
      </c>
      <c r="Q12" s="344" t="str">
        <f t="shared" si="12"/>
        <v>E30</v>
      </c>
      <c r="R12" s="345" cm="1">
        <f t="array" aca="1" ref="R12" ca="1">IF($N12="Y",VLOOKUP($O12,INDIRECT($O$3),R$6,0)*INDIRECT($N$2),VLOOKUP($O12,INDIRECT($O$3),R$6,0))</f>
        <v>85967.583264318935</v>
      </c>
      <c r="S12" s="345" cm="1">
        <f t="array" aca="1" ref="S12" ca="1">IF($N12="Y",VLOOKUP($O12,INDIRECT($O$3),S$6,0)*INDIRECT($N$2),VLOOKUP($O12,INDIRECT($O$3),S$6,0))</f>
        <v>88546.610762248456</v>
      </c>
      <c r="T12" s="345" cm="1">
        <f t="array" aca="1" ref="T12" ca="1">IF($N12="Y",VLOOKUP($O12,INDIRECT($O$3),T$6,0)*INDIRECT($N$2),VLOOKUP($O12,INDIRECT($O$3),T$6,0))</f>
        <v>91203.009085115933</v>
      </c>
      <c r="U12" s="345" cm="1">
        <f t="array" aca="1" ref="U12" ca="1">IF($N12="Y",VLOOKUP($O12,INDIRECT($O$3),U$6,0)*INDIRECT($N$2),VLOOKUP($O12,INDIRECT($O$3),U$6,0))</f>
        <v>93939.099357669402</v>
      </c>
      <c r="W12" s="218" t="str">
        <f t="shared" si="3"/>
        <v>Y</v>
      </c>
      <c r="X12" s="366" t="str">
        <f t="shared" si="4"/>
        <v>08880C</v>
      </c>
      <c r="Y12" s="218" t="str">
        <f t="shared" si="5"/>
        <v>Right of Way Specialist</v>
      </c>
      <c r="Z12" s="367" t="str">
        <f t="shared" si="0"/>
        <v>E30</v>
      </c>
      <c r="AA12" s="368">
        <f t="shared" ca="1" si="6"/>
        <v>41.330999999999996</v>
      </c>
      <c r="AB12" s="368">
        <f t="shared" ca="1" si="7"/>
        <v>42.570999999999998</v>
      </c>
      <c r="AC12" s="368">
        <f t="shared" ca="1" si="8"/>
        <v>43.847999999999999</v>
      </c>
      <c r="AD12" s="368">
        <f t="shared" ca="1" si="9"/>
        <v>45.163999999999994</v>
      </c>
    </row>
    <row r="13" spans="1:30">
      <c r="A13" s="34" t="s">
        <v>29</v>
      </c>
      <c r="B13" s="47" t="s">
        <v>12</v>
      </c>
      <c r="C13" s="4">
        <v>410</v>
      </c>
      <c r="D13" s="34" t="s">
        <v>30</v>
      </c>
      <c r="E13" s="47">
        <v>9</v>
      </c>
      <c r="F13" s="47" t="s">
        <v>13</v>
      </c>
      <c r="G13" s="306" t="s">
        <v>14</v>
      </c>
      <c r="H13" s="178">
        <f t="shared" ca="1" si="2"/>
        <v>85967.583264318935</v>
      </c>
      <c r="I13" s="178">
        <f t="shared" ca="1" si="1"/>
        <v>88546.610762248456</v>
      </c>
      <c r="J13" s="178">
        <f t="shared" ca="1" si="1"/>
        <v>91203.009085115933</v>
      </c>
      <c r="K13" s="178">
        <f t="shared" ca="1" si="1"/>
        <v>93939.099357669402</v>
      </c>
      <c r="N13" s="337" t="s">
        <v>611</v>
      </c>
      <c r="O13" s="337" t="str">
        <f t="shared" si="10"/>
        <v>09980C</v>
      </c>
      <c r="P13" s="339" t="str">
        <f t="shared" si="11"/>
        <v xml:space="preserve">Supervisor Electronics </v>
      </c>
      <c r="Q13" s="344" t="str">
        <f t="shared" si="12"/>
        <v>E30</v>
      </c>
      <c r="R13" s="345" cm="1">
        <f t="array" aca="1" ref="R13" ca="1">IF($N13="Y",VLOOKUP($O13,INDIRECT($O$3),R$6,0)*INDIRECT($N$2),VLOOKUP($O13,INDIRECT($O$3),R$6,0))</f>
        <v>85967.583264318935</v>
      </c>
      <c r="S13" s="345" cm="1">
        <f t="array" aca="1" ref="S13" ca="1">IF($N13="Y",VLOOKUP($O13,INDIRECT($O$3),S$6,0)*INDIRECT($N$2),VLOOKUP($O13,INDIRECT($O$3),S$6,0))</f>
        <v>88546.610762248456</v>
      </c>
      <c r="T13" s="345" cm="1">
        <f t="array" aca="1" ref="T13" ca="1">IF($N13="Y",VLOOKUP($O13,INDIRECT($O$3),T$6,0)*INDIRECT($N$2),VLOOKUP($O13,INDIRECT($O$3),T$6,0))</f>
        <v>91203.009085115933</v>
      </c>
      <c r="U13" s="345" cm="1">
        <f t="array" aca="1" ref="U13" ca="1">IF($N13="Y",VLOOKUP($O13,INDIRECT($O$3),U$6,0)*INDIRECT($N$2),VLOOKUP($O13,INDIRECT($O$3),U$6,0))</f>
        <v>93939.099357669402</v>
      </c>
      <c r="W13" s="218" t="str">
        <f t="shared" si="3"/>
        <v>Y</v>
      </c>
      <c r="X13" s="366" t="str">
        <f t="shared" si="4"/>
        <v>09980C</v>
      </c>
      <c r="Y13" s="218" t="str">
        <f t="shared" si="5"/>
        <v xml:space="preserve">Supervisor Electronics </v>
      </c>
      <c r="Z13" s="367" t="str">
        <f t="shared" si="0"/>
        <v>E30</v>
      </c>
      <c r="AA13" s="368">
        <f t="shared" ca="1" si="6"/>
        <v>41.330999999999996</v>
      </c>
      <c r="AB13" s="368">
        <f t="shared" ca="1" si="7"/>
        <v>42.570999999999998</v>
      </c>
      <c r="AC13" s="368">
        <f t="shared" ca="1" si="8"/>
        <v>43.847999999999999</v>
      </c>
      <c r="AD13" s="368">
        <f t="shared" ca="1" si="9"/>
        <v>45.163999999999994</v>
      </c>
    </row>
    <row r="14" spans="1:30">
      <c r="A14" s="34" t="s">
        <v>31</v>
      </c>
      <c r="B14" s="47" t="s">
        <v>12</v>
      </c>
      <c r="C14" s="4">
        <v>418</v>
      </c>
      <c r="D14" s="34" t="s">
        <v>32</v>
      </c>
      <c r="E14" s="47">
        <v>9</v>
      </c>
      <c r="F14" s="47" t="s">
        <v>13</v>
      </c>
      <c r="G14" s="306" t="s">
        <v>14</v>
      </c>
      <c r="H14" s="178">
        <f t="shared" ca="1" si="2"/>
        <v>85967.583264318935</v>
      </c>
      <c r="I14" s="178">
        <f t="shared" ca="1" si="1"/>
        <v>88546.610762248456</v>
      </c>
      <c r="J14" s="178">
        <f t="shared" ca="1" si="1"/>
        <v>91203.009085115933</v>
      </c>
      <c r="K14" s="178">
        <f t="shared" ca="1" si="1"/>
        <v>93939.099357669402</v>
      </c>
      <c r="N14" s="337" t="s">
        <v>611</v>
      </c>
      <c r="O14" s="337" t="str">
        <f t="shared" si="10"/>
        <v>09981C</v>
      </c>
      <c r="P14" s="339" t="str">
        <f t="shared" si="11"/>
        <v xml:space="preserve">Supervisor Engineering Technician II  </v>
      </c>
      <c r="Q14" s="344" t="str">
        <f t="shared" si="12"/>
        <v>E30</v>
      </c>
      <c r="R14" s="345" cm="1">
        <f t="array" aca="1" ref="R14" ca="1">IF($N14="Y",VLOOKUP($O14,INDIRECT($O$3),R$6,0)*INDIRECT($N$2),VLOOKUP($O14,INDIRECT($O$3),R$6,0))</f>
        <v>85967.583264318935</v>
      </c>
      <c r="S14" s="345" cm="1">
        <f t="array" aca="1" ref="S14" ca="1">IF($N14="Y",VLOOKUP($O14,INDIRECT($O$3),S$6,0)*INDIRECT($N$2),VLOOKUP($O14,INDIRECT($O$3),S$6,0))</f>
        <v>88546.610762248456</v>
      </c>
      <c r="T14" s="345" cm="1">
        <f t="array" aca="1" ref="T14" ca="1">IF($N14="Y",VLOOKUP($O14,INDIRECT($O$3),T$6,0)*INDIRECT($N$2),VLOOKUP($O14,INDIRECT($O$3),T$6,0))</f>
        <v>91203.009085115933</v>
      </c>
      <c r="U14" s="345" cm="1">
        <f t="array" aca="1" ref="U14" ca="1">IF($N14="Y",VLOOKUP($O14,INDIRECT($O$3),U$6,0)*INDIRECT($N$2),VLOOKUP($O14,INDIRECT($O$3),U$6,0))</f>
        <v>93939.099357669402</v>
      </c>
      <c r="W14" s="218" t="str">
        <f t="shared" si="3"/>
        <v>Y</v>
      </c>
      <c r="X14" s="366" t="str">
        <f t="shared" si="4"/>
        <v>09981C</v>
      </c>
      <c r="Y14" s="218" t="str">
        <f t="shared" si="5"/>
        <v xml:space="preserve">Supervisor Engineering Technician II  </v>
      </c>
      <c r="Z14" s="367" t="str">
        <f t="shared" si="0"/>
        <v>E30</v>
      </c>
      <c r="AA14" s="368">
        <f t="shared" ca="1" si="6"/>
        <v>41.330999999999996</v>
      </c>
      <c r="AB14" s="368">
        <f t="shared" ca="1" si="7"/>
        <v>42.570999999999998</v>
      </c>
      <c r="AC14" s="368">
        <f t="shared" ca="1" si="8"/>
        <v>43.847999999999999</v>
      </c>
      <c r="AD14" s="368">
        <f t="shared" ca="1" si="9"/>
        <v>45.163999999999994</v>
      </c>
    </row>
    <row r="15" spans="1:30">
      <c r="A15" s="34" t="s">
        <v>225</v>
      </c>
      <c r="B15" s="47" t="s">
        <v>12</v>
      </c>
      <c r="C15" s="4">
        <v>418</v>
      </c>
      <c r="D15" s="34" t="s">
        <v>33</v>
      </c>
      <c r="E15" s="47">
        <v>9</v>
      </c>
      <c r="F15" s="47" t="s">
        <v>13</v>
      </c>
      <c r="G15" s="306" t="s">
        <v>14</v>
      </c>
      <c r="H15" s="178">
        <f t="shared" ca="1" si="2"/>
        <v>85967.583264318935</v>
      </c>
      <c r="I15" s="178">
        <f t="shared" ca="1" si="1"/>
        <v>88546.610762248456</v>
      </c>
      <c r="J15" s="178">
        <f t="shared" ca="1" si="1"/>
        <v>91203.009085115933</v>
      </c>
      <c r="K15" s="178">
        <f t="shared" ca="1" si="1"/>
        <v>93939.099357669402</v>
      </c>
      <c r="N15" s="337" t="s">
        <v>611</v>
      </c>
      <c r="O15" s="337" t="str">
        <f t="shared" si="10"/>
        <v>09982C</v>
      </c>
      <c r="P15" s="339" t="str">
        <f t="shared" si="11"/>
        <v>Supervisor Engineering Technician II Graphic Analyst</v>
      </c>
      <c r="Q15" s="344" t="str">
        <f t="shared" si="12"/>
        <v>E30</v>
      </c>
      <c r="R15" s="345" cm="1">
        <f t="array" aca="1" ref="R15" ca="1">IF($N15="Y",VLOOKUP($O15,INDIRECT($O$3),R$6,0)*INDIRECT($N$2),VLOOKUP($O15,INDIRECT($O$3),R$6,0))</f>
        <v>85967.583264318935</v>
      </c>
      <c r="S15" s="345" cm="1">
        <f t="array" aca="1" ref="S15" ca="1">IF($N15="Y",VLOOKUP($O15,INDIRECT($O$3),S$6,0)*INDIRECT($N$2),VLOOKUP($O15,INDIRECT($O$3),S$6,0))</f>
        <v>88546.610762248456</v>
      </c>
      <c r="T15" s="345" cm="1">
        <f t="array" aca="1" ref="T15" ca="1">IF($N15="Y",VLOOKUP($O15,INDIRECT($O$3),T$6,0)*INDIRECT($N$2),VLOOKUP($O15,INDIRECT($O$3),T$6,0))</f>
        <v>91203.009085115933</v>
      </c>
      <c r="U15" s="345" cm="1">
        <f t="array" aca="1" ref="U15" ca="1">IF($N15="Y",VLOOKUP($O15,INDIRECT($O$3),U$6,0)*INDIRECT($N$2),VLOOKUP($O15,INDIRECT($O$3),U$6,0))</f>
        <v>93939.099357669402</v>
      </c>
      <c r="W15" s="218" t="str">
        <f t="shared" si="3"/>
        <v>Y</v>
      </c>
      <c r="X15" s="366" t="str">
        <f t="shared" si="4"/>
        <v>09982C</v>
      </c>
      <c r="Y15" s="218" t="str">
        <f t="shared" si="5"/>
        <v>Supervisor Engineering Technician II Graphic Analyst</v>
      </c>
      <c r="Z15" s="367" t="str">
        <f t="shared" si="0"/>
        <v>E30</v>
      </c>
      <c r="AA15" s="368">
        <f t="shared" ca="1" si="6"/>
        <v>41.330999999999996</v>
      </c>
      <c r="AB15" s="368">
        <f t="shared" ca="1" si="7"/>
        <v>42.570999999999998</v>
      </c>
      <c r="AC15" s="368">
        <f t="shared" ca="1" si="8"/>
        <v>43.847999999999999</v>
      </c>
      <c r="AD15" s="368">
        <f t="shared" ca="1" si="9"/>
        <v>45.163999999999994</v>
      </c>
    </row>
    <row r="16" spans="1:30">
      <c r="A16" s="34" t="s">
        <v>34</v>
      </c>
      <c r="B16" s="47" t="s">
        <v>12</v>
      </c>
      <c r="C16" s="4">
        <v>428</v>
      </c>
      <c r="D16" s="34" t="s">
        <v>35</v>
      </c>
      <c r="E16" s="47">
        <v>9</v>
      </c>
      <c r="F16" s="47" t="s">
        <v>13</v>
      </c>
      <c r="G16" s="306" t="s">
        <v>14</v>
      </c>
      <c r="H16" s="178">
        <f t="shared" ca="1" si="2"/>
        <v>85967.583264318935</v>
      </c>
      <c r="I16" s="178">
        <f t="shared" ca="1" si="1"/>
        <v>88546.610762248456</v>
      </c>
      <c r="J16" s="178">
        <f t="shared" ca="1" si="1"/>
        <v>91203.009085115933</v>
      </c>
      <c r="K16" s="178">
        <f t="shared" ca="1" si="1"/>
        <v>93939.099357669402</v>
      </c>
      <c r="N16" s="337" t="s">
        <v>611</v>
      </c>
      <c r="O16" s="337" t="str">
        <f t="shared" si="10"/>
        <v>10005C</v>
      </c>
      <c r="P16" s="339" t="str">
        <f t="shared" si="11"/>
        <v xml:space="preserve">Supervisor Event Services  </v>
      </c>
      <c r="Q16" s="344" t="str">
        <f t="shared" si="12"/>
        <v>E30</v>
      </c>
      <c r="R16" s="345" cm="1">
        <f t="array" aca="1" ref="R16" ca="1">IF($N16="Y",VLOOKUP($O16,INDIRECT($O$3),R$6,0)*INDIRECT($N$2),VLOOKUP($O16,INDIRECT($O$3),R$6,0))</f>
        <v>85967.583264318935</v>
      </c>
      <c r="S16" s="345" cm="1">
        <f t="array" aca="1" ref="S16" ca="1">IF($N16="Y",VLOOKUP($O16,INDIRECT($O$3),S$6,0)*INDIRECT($N$2),VLOOKUP($O16,INDIRECT($O$3),S$6,0))</f>
        <v>88546.610762248456</v>
      </c>
      <c r="T16" s="345" cm="1">
        <f t="array" aca="1" ref="T16" ca="1">IF($N16="Y",VLOOKUP($O16,INDIRECT($O$3),T$6,0)*INDIRECT($N$2),VLOOKUP($O16,INDIRECT($O$3),T$6,0))</f>
        <v>91203.009085115933</v>
      </c>
      <c r="U16" s="345" cm="1">
        <f t="array" aca="1" ref="U16" ca="1">IF($N16="Y",VLOOKUP($O16,INDIRECT($O$3),U$6,0)*INDIRECT($N$2),VLOOKUP($O16,INDIRECT($O$3),U$6,0))</f>
        <v>93939.099357669402</v>
      </c>
      <c r="W16" s="218" t="str">
        <f t="shared" si="3"/>
        <v>Y</v>
      </c>
      <c r="X16" s="366" t="str">
        <f t="shared" si="4"/>
        <v>10005C</v>
      </c>
      <c r="Y16" s="218" t="str">
        <f t="shared" si="5"/>
        <v xml:space="preserve">Supervisor Event Services  </v>
      </c>
      <c r="Z16" s="367" t="str">
        <f t="shared" si="0"/>
        <v>E30</v>
      </c>
      <c r="AA16" s="368">
        <f t="shared" ca="1" si="6"/>
        <v>41.330999999999996</v>
      </c>
      <c r="AB16" s="368">
        <f t="shared" ca="1" si="7"/>
        <v>42.570999999999998</v>
      </c>
      <c r="AC16" s="368">
        <f t="shared" ca="1" si="8"/>
        <v>43.847999999999999</v>
      </c>
      <c r="AD16" s="368">
        <f t="shared" ca="1" si="9"/>
        <v>45.163999999999994</v>
      </c>
    </row>
    <row r="17" spans="1:30">
      <c r="A17" s="34" t="s">
        <v>36</v>
      </c>
      <c r="B17" s="47" t="s">
        <v>12</v>
      </c>
      <c r="C17" s="4">
        <v>423</v>
      </c>
      <c r="D17" s="34" t="s">
        <v>37</v>
      </c>
      <c r="E17" s="47">
        <v>9</v>
      </c>
      <c r="F17" s="47" t="s">
        <v>13</v>
      </c>
      <c r="G17" s="306" t="s">
        <v>14</v>
      </c>
      <c r="H17" s="178">
        <f t="shared" ca="1" si="2"/>
        <v>85967.583264318935</v>
      </c>
      <c r="I17" s="178">
        <f t="shared" ca="1" si="1"/>
        <v>88546.610762248456</v>
      </c>
      <c r="J17" s="178">
        <f t="shared" ca="1" si="1"/>
        <v>91203.009085115933</v>
      </c>
      <c r="K17" s="178">
        <f t="shared" ca="1" si="1"/>
        <v>93939.099357669402</v>
      </c>
      <c r="N17" s="337" t="s">
        <v>611</v>
      </c>
      <c r="O17" s="337" t="str">
        <f t="shared" si="10"/>
        <v>10007C</v>
      </c>
      <c r="P17" s="339" t="str">
        <f t="shared" si="11"/>
        <v xml:space="preserve">Supervisor Facilities Services  </v>
      </c>
      <c r="Q17" s="344" t="str">
        <f t="shared" si="12"/>
        <v>E30</v>
      </c>
      <c r="R17" s="345" cm="1">
        <f t="array" aca="1" ref="R17" ca="1">IF($N17="Y",VLOOKUP($O17,INDIRECT($O$3),R$6,0)*INDIRECT($N$2),VLOOKUP($O17,INDIRECT($O$3),R$6,0))</f>
        <v>85967.583264318935</v>
      </c>
      <c r="S17" s="345" cm="1">
        <f t="array" aca="1" ref="S17" ca="1">IF($N17="Y",VLOOKUP($O17,INDIRECT($O$3),S$6,0)*INDIRECT($N$2),VLOOKUP($O17,INDIRECT($O$3),S$6,0))</f>
        <v>88546.610762248456</v>
      </c>
      <c r="T17" s="345" cm="1">
        <f t="array" aca="1" ref="T17" ca="1">IF($N17="Y",VLOOKUP($O17,INDIRECT($O$3),T$6,0)*INDIRECT($N$2),VLOOKUP($O17,INDIRECT($O$3),T$6,0))</f>
        <v>91203.009085115933</v>
      </c>
      <c r="U17" s="345" cm="1">
        <f t="array" aca="1" ref="U17" ca="1">IF($N17="Y",VLOOKUP($O17,INDIRECT($O$3),U$6,0)*INDIRECT($N$2),VLOOKUP($O17,INDIRECT($O$3),U$6,0))</f>
        <v>93939.099357669402</v>
      </c>
      <c r="W17" s="218" t="str">
        <f t="shared" si="3"/>
        <v>Y</v>
      </c>
      <c r="X17" s="366" t="str">
        <f t="shared" si="4"/>
        <v>10007C</v>
      </c>
      <c r="Y17" s="218" t="str">
        <f t="shared" si="5"/>
        <v xml:space="preserve">Supervisor Facilities Services  </v>
      </c>
      <c r="Z17" s="367" t="str">
        <f t="shared" si="0"/>
        <v>E30</v>
      </c>
      <c r="AA17" s="368">
        <f t="shared" ca="1" si="6"/>
        <v>41.330999999999996</v>
      </c>
      <c r="AB17" s="368">
        <f t="shared" ca="1" si="7"/>
        <v>42.570999999999998</v>
      </c>
      <c r="AC17" s="368">
        <f t="shared" ca="1" si="8"/>
        <v>43.847999999999999</v>
      </c>
      <c r="AD17" s="368">
        <f t="shared" ca="1" si="9"/>
        <v>45.163999999999994</v>
      </c>
    </row>
    <row r="18" spans="1:30">
      <c r="A18" s="34" t="s">
        <v>38</v>
      </c>
      <c r="B18" s="47" t="s">
        <v>12</v>
      </c>
      <c r="C18" s="4">
        <v>410</v>
      </c>
      <c r="D18" s="34" t="s">
        <v>39</v>
      </c>
      <c r="E18" s="47">
        <v>9</v>
      </c>
      <c r="F18" s="47" t="s">
        <v>13</v>
      </c>
      <c r="G18" s="306" t="s">
        <v>14</v>
      </c>
      <c r="H18" s="178">
        <f t="shared" ca="1" si="2"/>
        <v>85967.583264318935</v>
      </c>
      <c r="I18" s="178">
        <f t="shared" ca="1" si="1"/>
        <v>88546.610762248456</v>
      </c>
      <c r="J18" s="178">
        <f t="shared" ca="1" si="1"/>
        <v>91203.009085115933</v>
      </c>
      <c r="K18" s="178">
        <f t="shared" ca="1" si="1"/>
        <v>93939.099357669402</v>
      </c>
      <c r="N18" s="337" t="s">
        <v>611</v>
      </c>
      <c r="O18" s="337" t="str">
        <f t="shared" si="10"/>
        <v>10282C</v>
      </c>
      <c r="P18" s="339" t="str">
        <f t="shared" si="11"/>
        <v xml:space="preserve">Supervisor Sidewalk Inspections  </v>
      </c>
      <c r="Q18" s="344" t="str">
        <f t="shared" si="12"/>
        <v>E30</v>
      </c>
      <c r="R18" s="345" cm="1">
        <f t="array" aca="1" ref="R18" ca="1">IF($N18="Y",VLOOKUP($O18,INDIRECT($O$3),R$6,0)*INDIRECT($N$2),VLOOKUP($O18,INDIRECT($O$3),R$6,0))</f>
        <v>85967.583264318935</v>
      </c>
      <c r="S18" s="345" cm="1">
        <f t="array" aca="1" ref="S18" ca="1">IF($N18="Y",VLOOKUP($O18,INDIRECT($O$3),S$6,0)*INDIRECT($N$2),VLOOKUP($O18,INDIRECT($O$3),S$6,0))</f>
        <v>88546.610762248456</v>
      </c>
      <c r="T18" s="345" cm="1">
        <f t="array" aca="1" ref="T18" ca="1">IF($N18="Y",VLOOKUP($O18,INDIRECT($O$3),T$6,0)*INDIRECT($N$2),VLOOKUP($O18,INDIRECT($O$3),T$6,0))</f>
        <v>91203.009085115933</v>
      </c>
      <c r="U18" s="345" cm="1">
        <f t="array" aca="1" ref="U18" ca="1">IF($N18="Y",VLOOKUP($O18,INDIRECT($O$3),U$6,0)*INDIRECT($N$2),VLOOKUP($O18,INDIRECT($O$3),U$6,0))</f>
        <v>93939.099357669402</v>
      </c>
      <c r="W18" s="218" t="str">
        <f t="shared" si="3"/>
        <v>Y</v>
      </c>
      <c r="X18" s="366" t="str">
        <f t="shared" si="4"/>
        <v>10282C</v>
      </c>
      <c r="Y18" s="218" t="str">
        <f t="shared" si="5"/>
        <v xml:space="preserve">Supervisor Sidewalk Inspections  </v>
      </c>
      <c r="Z18" s="367" t="str">
        <f t="shared" si="0"/>
        <v>E30</v>
      </c>
      <c r="AA18" s="368">
        <f t="shared" ca="1" si="6"/>
        <v>41.330999999999996</v>
      </c>
      <c r="AB18" s="368">
        <f t="shared" ca="1" si="7"/>
        <v>42.570999999999998</v>
      </c>
      <c r="AC18" s="368">
        <f t="shared" ca="1" si="8"/>
        <v>43.847999999999999</v>
      </c>
      <c r="AD18" s="368">
        <f t="shared" ca="1" si="9"/>
        <v>45.163999999999994</v>
      </c>
    </row>
    <row r="19" spans="1:30">
      <c r="A19" s="34" t="s">
        <v>40</v>
      </c>
      <c r="B19" s="47" t="s">
        <v>12</v>
      </c>
      <c r="C19" s="4">
        <v>410</v>
      </c>
      <c r="D19" s="34" t="s">
        <v>41</v>
      </c>
      <c r="E19" s="47">
        <v>9</v>
      </c>
      <c r="F19" s="47" t="s">
        <v>13</v>
      </c>
      <c r="G19" s="306" t="s">
        <v>14</v>
      </c>
      <c r="H19" s="178">
        <f t="shared" ca="1" si="2"/>
        <v>85967.583264318935</v>
      </c>
      <c r="I19" s="178">
        <f t="shared" ca="1" si="1"/>
        <v>88546.610762248456</v>
      </c>
      <c r="J19" s="178">
        <f t="shared" ca="1" si="1"/>
        <v>91203.009085115933</v>
      </c>
      <c r="K19" s="178">
        <f t="shared" ca="1" si="1"/>
        <v>93939.099357669402</v>
      </c>
      <c r="N19" s="337" t="s">
        <v>611</v>
      </c>
      <c r="O19" s="337" t="str">
        <f t="shared" si="10"/>
        <v>10359C</v>
      </c>
      <c r="P19" s="339" t="str">
        <f t="shared" si="11"/>
        <v>Supervisor Water Permits and Connections</v>
      </c>
      <c r="Q19" s="344" t="str">
        <f t="shared" si="12"/>
        <v>E30</v>
      </c>
      <c r="R19" s="345" cm="1">
        <f t="array" aca="1" ref="R19" ca="1">IF($N19="Y",VLOOKUP($O19,INDIRECT($O$3),R$6,0)*INDIRECT($N$2),VLOOKUP($O19,INDIRECT($O$3),R$6,0))</f>
        <v>85967.583264318935</v>
      </c>
      <c r="S19" s="345" cm="1">
        <f t="array" aca="1" ref="S19" ca="1">IF($N19="Y",VLOOKUP($O19,INDIRECT($O$3),S$6,0)*INDIRECT($N$2),VLOOKUP($O19,INDIRECT($O$3),S$6,0))</f>
        <v>88546.610762248456</v>
      </c>
      <c r="T19" s="345" cm="1">
        <f t="array" aca="1" ref="T19" ca="1">IF($N19="Y",VLOOKUP($O19,INDIRECT($O$3),T$6,0)*INDIRECT($N$2),VLOOKUP($O19,INDIRECT($O$3),T$6,0))</f>
        <v>91203.009085115933</v>
      </c>
      <c r="U19" s="345" cm="1">
        <f t="array" aca="1" ref="U19" ca="1">IF($N19="Y",VLOOKUP($O19,INDIRECT($O$3),U$6,0)*INDIRECT($N$2),VLOOKUP($O19,INDIRECT($O$3),U$6,0))</f>
        <v>93939.099357669402</v>
      </c>
      <c r="W19" s="218" t="str">
        <f t="shared" si="3"/>
        <v>Y</v>
      </c>
      <c r="X19" s="366" t="str">
        <f t="shared" si="4"/>
        <v>10359C</v>
      </c>
      <c r="Y19" s="218" t="str">
        <f t="shared" si="5"/>
        <v>Supervisor Water Permits and Connections</v>
      </c>
      <c r="Z19" s="367" t="str">
        <f t="shared" si="0"/>
        <v>E30</v>
      </c>
      <c r="AA19" s="368">
        <f t="shared" ca="1" si="6"/>
        <v>41.330999999999996</v>
      </c>
      <c r="AB19" s="368">
        <f t="shared" ca="1" si="7"/>
        <v>42.570999999999998</v>
      </c>
      <c r="AC19" s="368">
        <f t="shared" ca="1" si="8"/>
        <v>43.847999999999999</v>
      </c>
      <c r="AD19" s="368">
        <f t="shared" ca="1" si="9"/>
        <v>45.163999999999994</v>
      </c>
    </row>
    <row r="20" spans="1:30" s="19" customFormat="1">
      <c r="A20" s="34"/>
      <c r="B20" s="4"/>
      <c r="C20" s="4"/>
      <c r="D20" s="34"/>
      <c r="E20" s="4"/>
      <c r="F20" s="15"/>
      <c r="G20" s="16"/>
      <c r="H20" s="17"/>
      <c r="I20" s="17"/>
      <c r="J20" s="17"/>
      <c r="L20"/>
      <c r="M20"/>
      <c r="N20" s="337"/>
      <c r="O20" s="337"/>
      <c r="P20" s="339"/>
      <c r="Q20" s="344"/>
      <c r="R20" s="339"/>
      <c r="S20" s="346"/>
      <c r="T20" s="346"/>
      <c r="U20" s="346"/>
      <c r="W20" s="214"/>
      <c r="X20" s="214"/>
      <c r="Y20" s="214"/>
      <c r="Z20" s="214"/>
      <c r="AA20" s="214"/>
      <c r="AB20" s="214"/>
      <c r="AC20" s="214"/>
      <c r="AD20" s="214"/>
    </row>
    <row r="21" spans="1:30" s="19" customFormat="1">
      <c r="A21" s="281"/>
      <c r="B21" s="281"/>
      <c r="C21" s="281"/>
      <c r="D21" s="281"/>
      <c r="H21" s="17"/>
      <c r="I21" s="17"/>
      <c r="J21" s="17"/>
      <c r="K21" s="18"/>
      <c r="L21"/>
      <c r="M21"/>
      <c r="N21" s="347"/>
      <c r="O21" s="347"/>
      <c r="P21" s="346"/>
      <c r="Q21" s="346"/>
      <c r="R21" s="346"/>
      <c r="S21" s="346"/>
      <c r="T21" s="346"/>
      <c r="U21" s="346"/>
      <c r="W21" s="214"/>
      <c r="X21" s="214"/>
      <c r="Y21" s="214"/>
      <c r="Z21" s="214"/>
      <c r="AA21" s="214"/>
      <c r="AB21" s="214"/>
      <c r="AC21" s="214"/>
      <c r="AD21" s="214"/>
    </row>
    <row r="22" spans="1:30" s="19" customFormat="1" ht="26.25" thickBot="1">
      <c r="A22" s="280" t="s">
        <v>2</v>
      </c>
      <c r="B22" s="280" t="s">
        <v>3</v>
      </c>
      <c r="C22" s="280" t="s">
        <v>519</v>
      </c>
      <c r="D22" s="24" t="s">
        <v>625</v>
      </c>
      <c r="E22" s="280" t="s">
        <v>617</v>
      </c>
      <c r="F22" s="280" t="s">
        <v>6</v>
      </c>
      <c r="G22" s="280" t="s">
        <v>7</v>
      </c>
      <c r="H22" s="26" t="s">
        <v>8</v>
      </c>
      <c r="I22" s="26" t="s">
        <v>9</v>
      </c>
      <c r="J22" s="26" t="s">
        <v>10</v>
      </c>
      <c r="K22" s="27" t="s">
        <v>11</v>
      </c>
      <c r="L22"/>
      <c r="M22"/>
      <c r="N22" s="340" t="s">
        <v>610</v>
      </c>
      <c r="O22" s="340" t="s">
        <v>2</v>
      </c>
      <c r="P22" s="341" t="s">
        <v>612</v>
      </c>
      <c r="Q22" s="341" t="s">
        <v>606</v>
      </c>
      <c r="R22" s="342" t="s">
        <v>8</v>
      </c>
      <c r="S22" s="342" t="s">
        <v>9</v>
      </c>
      <c r="T22" s="342" t="s">
        <v>10</v>
      </c>
      <c r="U22" s="340" t="s">
        <v>11</v>
      </c>
      <c r="W22" s="358" t="str">
        <f>N22</f>
        <v>Update</v>
      </c>
      <c r="X22" s="359" t="str">
        <f>A22</f>
        <v>Job Code</v>
      </c>
      <c r="Y22" s="358" t="s">
        <v>612</v>
      </c>
      <c r="Z22" s="360" t="str">
        <f t="shared" ref="Z22:Z48" si="13">G22</f>
        <v>Salary Grade</v>
      </c>
      <c r="AA22" s="361" t="str">
        <f>R22</f>
        <v>Step 1</v>
      </c>
      <c r="AB22" s="361" t="str">
        <f>S22</f>
        <v>Step 2</v>
      </c>
      <c r="AC22" s="361" t="str">
        <f>T22</f>
        <v>Step 3</v>
      </c>
      <c r="AD22" s="361" t="str">
        <f>U22</f>
        <v>Step 4</v>
      </c>
    </row>
    <row r="23" spans="1:30" s="19" customFormat="1">
      <c r="A23" s="3" t="s">
        <v>44</v>
      </c>
      <c r="B23" s="47" t="s">
        <v>12</v>
      </c>
      <c r="C23" s="4">
        <v>453</v>
      </c>
      <c r="D23" s="35" t="s">
        <v>45</v>
      </c>
      <c r="E23" s="47">
        <v>10</v>
      </c>
      <c r="F23" s="47" t="s">
        <v>13</v>
      </c>
      <c r="G23" s="306" t="s">
        <v>43</v>
      </c>
      <c r="H23" s="178">
        <f t="shared" ref="H23:K41" ca="1" si="14">R23</f>
        <v>93154.067637300963</v>
      </c>
      <c r="I23" s="178">
        <f t="shared" ca="1" si="14"/>
        <v>95948.689666420018</v>
      </c>
      <c r="J23" s="178">
        <f t="shared" ca="1" si="14"/>
        <v>98827.150356412618</v>
      </c>
      <c r="K23" s="178">
        <f t="shared" ca="1" si="14"/>
        <v>101791.96486710499</v>
      </c>
      <c r="L23"/>
      <c r="M23"/>
      <c r="N23" s="343" t="s">
        <v>611</v>
      </c>
      <c r="O23" s="337" t="str">
        <f>A23</f>
        <v>00410C</v>
      </c>
      <c r="P23" s="339" t="str">
        <f>D23</f>
        <v xml:space="preserve">Administrative Enforcement Supervisor </v>
      </c>
      <c r="Q23" s="344" t="str">
        <f>G23</f>
        <v>E40</v>
      </c>
      <c r="R23" s="345" cm="1">
        <f t="array" aca="1" ref="R23" ca="1">IF($N23="Y",VLOOKUP($O23,INDIRECT($O$3),R$6,0)*INDIRECT($N$2),VLOOKUP($O23,INDIRECT($O$3),R$6,0))</f>
        <v>93154.067637300963</v>
      </c>
      <c r="S23" s="345" cm="1">
        <f t="array" aca="1" ref="S23" ca="1">IF($N23="Y",VLOOKUP($O23,INDIRECT($O$3),S$6,0)*INDIRECT($N$2),VLOOKUP($O23,INDIRECT($O$3),S$6,0))</f>
        <v>95948.689666420018</v>
      </c>
      <c r="T23" s="345" cm="1">
        <f t="array" aca="1" ref="T23" ca="1">IF($N23="Y",VLOOKUP($O23,INDIRECT($O$3),T$6,0)*INDIRECT($N$2),VLOOKUP($O23,INDIRECT($O$3),T$6,0))</f>
        <v>98827.150356412618</v>
      </c>
      <c r="U23" s="345" cm="1">
        <f t="array" aca="1" ref="U23" ca="1">IF($N23="Y",VLOOKUP($O23,INDIRECT($O$3),U$6,0)*INDIRECT($N$2),VLOOKUP($O23,INDIRECT($O$3),U$6,0))</f>
        <v>101791.96486710499</v>
      </c>
      <c r="W23" s="218" t="str">
        <f t="shared" ref="W23:W36" si="15">N23</f>
        <v>Y</v>
      </c>
      <c r="X23" s="366" t="str">
        <f t="shared" ref="X23:X36" si="16">A23</f>
        <v>00410C</v>
      </c>
      <c r="Y23" s="218" t="str">
        <f>D23</f>
        <v xml:space="preserve">Administrative Enforcement Supervisor </v>
      </c>
      <c r="Z23" s="367" t="str">
        <f t="shared" si="13"/>
        <v>E40</v>
      </c>
      <c r="AA23" s="368">
        <f ca="1">ROUNDUP(R23/2080,3)</f>
        <v>44.785999999999994</v>
      </c>
      <c r="AB23" s="368">
        <f t="shared" ref="AB23:AB36" ca="1" si="17">ROUNDUP(S23/2080,3)</f>
        <v>46.129999999999995</v>
      </c>
      <c r="AC23" s="368">
        <f t="shared" ref="AC23:AC36" ca="1" si="18">ROUNDUP(T23/2080,3)</f>
        <v>47.513999999999996</v>
      </c>
      <c r="AD23" s="368">
        <f t="shared" ref="AD23:AD36" ca="1" si="19">ROUNDUP(U23/2080,3)</f>
        <v>48.939</v>
      </c>
    </row>
    <row r="24" spans="1:30" s="19" customFormat="1">
      <c r="A24" s="3" t="s">
        <v>596</v>
      </c>
      <c r="B24" s="47" t="s">
        <v>655</v>
      </c>
      <c r="C24" s="2">
        <v>453</v>
      </c>
      <c r="D24" s="35" t="s">
        <v>595</v>
      </c>
      <c r="E24" s="47">
        <v>10</v>
      </c>
      <c r="F24" s="47" t="s">
        <v>13</v>
      </c>
      <c r="G24" s="306" t="s">
        <v>43</v>
      </c>
      <c r="H24" s="178">
        <f t="shared" ca="1" si="14"/>
        <v>93154.067637300963</v>
      </c>
      <c r="I24" s="178">
        <f t="shared" ca="1" si="14"/>
        <v>95948.689666420018</v>
      </c>
      <c r="J24" s="178">
        <f t="shared" ca="1" si="14"/>
        <v>98827.150356412618</v>
      </c>
      <c r="K24" s="178">
        <f t="shared" ca="1" si="14"/>
        <v>101791.96486710499</v>
      </c>
      <c r="L24"/>
      <c r="M24"/>
      <c r="N24" s="343" t="s">
        <v>611</v>
      </c>
      <c r="O24" s="337" t="str">
        <f>A24</f>
        <v>59406C</v>
      </c>
      <c r="P24" s="339" t="str">
        <f>D24</f>
        <v>Animal Shelter Supervisor</v>
      </c>
      <c r="Q24" s="344" t="str">
        <f>G24</f>
        <v>E40</v>
      </c>
      <c r="R24" s="345" cm="1">
        <f t="array" aca="1" ref="R24" ca="1">IF($N24="Y",VLOOKUP($O24,INDIRECT($O$3),R$6,0)*INDIRECT($N$2),VLOOKUP($O24,INDIRECT($O$3),R$6,0))</f>
        <v>93154.067637300963</v>
      </c>
      <c r="S24" s="345" cm="1">
        <f t="array" aca="1" ref="S24" ca="1">IF($N24="Y",VLOOKUP($O24,INDIRECT($O$3),S$6,0)*INDIRECT($N$2),VLOOKUP($O24,INDIRECT($O$3),S$6,0))</f>
        <v>95948.689666420018</v>
      </c>
      <c r="T24" s="345" cm="1">
        <f t="array" aca="1" ref="T24" ca="1">IF($N24="Y",VLOOKUP($O24,INDIRECT($O$3),T$6,0)*INDIRECT($N$2),VLOOKUP($O24,INDIRECT($O$3),T$6,0))</f>
        <v>98827.150356412618</v>
      </c>
      <c r="U24" s="345" cm="1">
        <f t="array" aca="1" ref="U24" ca="1">IF($N24="Y",VLOOKUP($O24,INDIRECT($O$3),U$6,0)*INDIRECT($N$2),VLOOKUP($O24,INDIRECT($O$3),U$6,0))</f>
        <v>101791.96486710499</v>
      </c>
      <c r="W24" s="218" t="str">
        <f t="shared" si="15"/>
        <v>Y</v>
      </c>
      <c r="X24" s="366" t="str">
        <f t="shared" si="16"/>
        <v>59406C</v>
      </c>
      <c r="Y24" s="218" t="str">
        <f t="shared" ref="Y24:Y36" si="20">D24</f>
        <v>Animal Shelter Supervisor</v>
      </c>
      <c r="Z24" s="367" t="str">
        <f t="shared" si="13"/>
        <v>E40</v>
      </c>
      <c r="AA24" s="368">
        <f t="shared" ref="AA24:AA36" ca="1" si="21">ROUNDUP(R24/2080,3)</f>
        <v>44.785999999999994</v>
      </c>
      <c r="AB24" s="368">
        <f t="shared" ca="1" si="17"/>
        <v>46.129999999999995</v>
      </c>
      <c r="AC24" s="368">
        <f t="shared" ca="1" si="18"/>
        <v>47.513999999999996</v>
      </c>
      <c r="AD24" s="368">
        <f t="shared" ca="1" si="19"/>
        <v>48.939</v>
      </c>
    </row>
    <row r="25" spans="1:30" s="19" customFormat="1">
      <c r="A25" s="3" t="s">
        <v>46</v>
      </c>
      <c r="B25" s="47" t="s">
        <v>12</v>
      </c>
      <c r="C25" s="4">
        <v>480</v>
      </c>
      <c r="D25" s="35" t="s">
        <v>47</v>
      </c>
      <c r="E25" s="47">
        <v>10</v>
      </c>
      <c r="F25" s="47" t="s">
        <v>13</v>
      </c>
      <c r="G25" s="306" t="s">
        <v>43</v>
      </c>
      <c r="H25" s="178">
        <f t="shared" ca="1" si="14"/>
        <v>93154.067637300963</v>
      </c>
      <c r="I25" s="178">
        <f t="shared" ca="1" si="14"/>
        <v>95948.689666420018</v>
      </c>
      <c r="J25" s="178">
        <f t="shared" ca="1" si="14"/>
        <v>98827.150356412618</v>
      </c>
      <c r="K25" s="178">
        <f t="shared" ca="1" si="14"/>
        <v>101791.96486710499</v>
      </c>
      <c r="L25"/>
      <c r="M25"/>
      <c r="N25" s="337" t="s">
        <v>611</v>
      </c>
      <c r="O25" s="337" t="str">
        <f>A25</f>
        <v>00845C</v>
      </c>
      <c r="P25" s="339" t="str">
        <f>D25</f>
        <v>Assistant Manager Parking Systems</v>
      </c>
      <c r="Q25" s="344" t="str">
        <f>G25</f>
        <v>E40</v>
      </c>
      <c r="R25" s="345" cm="1">
        <f t="array" aca="1" ref="R25" ca="1">IF($N25="Y",VLOOKUP($O25,INDIRECT($O$3),R$6,0)*INDIRECT($N$2),VLOOKUP($O25,INDIRECT($O$3),R$6,0))</f>
        <v>93154.067637300963</v>
      </c>
      <c r="S25" s="345" cm="1">
        <f t="array" aca="1" ref="S25" ca="1">IF($N25="Y",VLOOKUP($O25,INDIRECT($O$3),S$6,0)*INDIRECT($N$2),VLOOKUP($O25,INDIRECT($O$3),S$6,0))</f>
        <v>95948.689666420018</v>
      </c>
      <c r="T25" s="345" cm="1">
        <f t="array" aca="1" ref="T25" ca="1">IF($N25="Y",VLOOKUP($O25,INDIRECT($O$3),T$6,0)*INDIRECT($N$2),VLOOKUP($O25,INDIRECT($O$3),T$6,0))</f>
        <v>98827.150356412618</v>
      </c>
      <c r="U25" s="345" cm="1">
        <f t="array" aca="1" ref="U25" ca="1">IF($N25="Y",VLOOKUP($O25,INDIRECT($O$3),U$6,0)*INDIRECT($N$2),VLOOKUP($O25,INDIRECT($O$3),U$6,0))</f>
        <v>101791.96486710499</v>
      </c>
      <c r="W25" s="218" t="str">
        <f t="shared" si="15"/>
        <v>Y</v>
      </c>
      <c r="X25" s="366" t="str">
        <f t="shared" si="16"/>
        <v>00845C</v>
      </c>
      <c r="Y25" s="218" t="str">
        <f t="shared" si="20"/>
        <v>Assistant Manager Parking Systems</v>
      </c>
      <c r="Z25" s="367" t="str">
        <f t="shared" si="13"/>
        <v>E40</v>
      </c>
      <c r="AA25" s="368">
        <f t="shared" ca="1" si="21"/>
        <v>44.785999999999994</v>
      </c>
      <c r="AB25" s="368">
        <f t="shared" ca="1" si="17"/>
        <v>46.129999999999995</v>
      </c>
      <c r="AC25" s="368">
        <f t="shared" ca="1" si="18"/>
        <v>47.513999999999996</v>
      </c>
      <c r="AD25" s="368">
        <f t="shared" ca="1" si="19"/>
        <v>48.939</v>
      </c>
    </row>
    <row r="26" spans="1:30" s="19" customFormat="1">
      <c r="A26" s="3" t="s">
        <v>700</v>
      </c>
      <c r="B26" s="47" t="s">
        <v>12</v>
      </c>
      <c r="C26" s="4">
        <v>483</v>
      </c>
      <c r="D26" s="35" t="s">
        <v>701</v>
      </c>
      <c r="E26" s="47">
        <v>10</v>
      </c>
      <c r="F26" s="47" t="s">
        <v>13</v>
      </c>
      <c r="G26" s="306" t="s">
        <v>43</v>
      </c>
      <c r="H26" s="178">
        <f ca="1">R26</f>
        <v>93153.66562499998</v>
      </c>
      <c r="I26" s="178">
        <f ca="1">S26</f>
        <v>95948.328124999971</v>
      </c>
      <c r="J26" s="178">
        <f ca="1">T26</f>
        <v>98827.04062499998</v>
      </c>
      <c r="K26" s="178">
        <f ca="1">U26</f>
        <v>101791.90437499998</v>
      </c>
      <c r="L26"/>
      <c r="M26"/>
      <c r="N26" s="337" t="s">
        <v>611</v>
      </c>
      <c r="O26" s="337" t="str">
        <f>A26</f>
        <v>53043C</v>
      </c>
      <c r="P26" s="339" t="str">
        <f>D26</f>
        <v>Code Compliance &amp; Traffic Control Manager</v>
      </c>
      <c r="Q26" s="344" t="str">
        <f>G26</f>
        <v>E40</v>
      </c>
      <c r="R26" s="345" cm="1">
        <f t="array" aca="1" ref="R26" ca="1">IF($N26="Y",VLOOKUP($O26,INDIRECT($O$3),R$6,0)*INDIRECT($N$2),VLOOKUP($O26,INDIRECT($O$3),R$6,0))</f>
        <v>93153.66562499998</v>
      </c>
      <c r="S26" s="345" cm="1">
        <f t="array" aca="1" ref="S26" ca="1">IF($N26="Y",VLOOKUP($O26,INDIRECT($O$3),S$6,0)*INDIRECT($N$2),VLOOKUP($O26,INDIRECT($O$3),S$6,0))</f>
        <v>95948.328124999971</v>
      </c>
      <c r="T26" s="345" cm="1">
        <f t="array" aca="1" ref="T26" ca="1">IF($N26="Y",VLOOKUP($O26,INDIRECT($O$3),T$6,0)*INDIRECT($N$2),VLOOKUP($O26,INDIRECT($O$3),T$6,0))</f>
        <v>98827.04062499998</v>
      </c>
      <c r="U26" s="345" cm="1">
        <f t="array" aca="1" ref="U26" ca="1">IF($N26="Y",VLOOKUP($O26,INDIRECT($O$3),U$6,0)*INDIRECT($N$2),VLOOKUP($O26,INDIRECT($O$3),U$6,0))</f>
        <v>101791.90437499998</v>
      </c>
      <c r="W26" s="218" t="s">
        <v>611</v>
      </c>
      <c r="X26" s="366" t="str">
        <f t="shared" si="16"/>
        <v>53043C</v>
      </c>
      <c r="Y26" s="218" t="str">
        <f>D26</f>
        <v>Code Compliance &amp; Traffic Control Manager</v>
      </c>
      <c r="Z26" s="367" t="str">
        <f>G26</f>
        <v>E40</v>
      </c>
      <c r="AA26" s="368">
        <f ca="1">ROUNDUP(R26/2080,3)</f>
        <v>44.785999999999994</v>
      </c>
      <c r="AB26" s="368">
        <f ca="1">ROUNDUP(S26/2080,3)</f>
        <v>46.129999999999995</v>
      </c>
      <c r="AC26" s="368">
        <f ca="1">ROUNDUP(T26/2080,3)</f>
        <v>47.513999999999996</v>
      </c>
      <c r="AD26" s="368">
        <f ca="1">ROUNDUP(U26/2080,3)</f>
        <v>48.939</v>
      </c>
    </row>
    <row r="27" spans="1:30" s="19" customFormat="1">
      <c r="A27" s="34" t="s">
        <v>48</v>
      </c>
      <c r="B27" s="47" t="s">
        <v>12</v>
      </c>
      <c r="C27" s="4">
        <v>465</v>
      </c>
      <c r="D27" s="34" t="s">
        <v>49</v>
      </c>
      <c r="E27" s="47">
        <v>10</v>
      </c>
      <c r="F27" s="47" t="s">
        <v>13</v>
      </c>
      <c r="G27" s="306" t="s">
        <v>43</v>
      </c>
      <c r="H27" s="178">
        <f t="shared" ca="1" si="14"/>
        <v>93154.067637300963</v>
      </c>
      <c r="I27" s="178">
        <f t="shared" ca="1" si="14"/>
        <v>95948.689666420018</v>
      </c>
      <c r="J27" s="178">
        <f t="shared" ca="1" si="14"/>
        <v>98827.150356412618</v>
      </c>
      <c r="K27" s="178">
        <f t="shared" ca="1" si="14"/>
        <v>101791.96486710499</v>
      </c>
      <c r="L27"/>
      <c r="M27"/>
      <c r="N27" s="337" t="s">
        <v>611</v>
      </c>
      <c r="O27" s="337" t="str">
        <f t="shared" ref="O27:O48" si="22">A27</f>
        <v>03600C</v>
      </c>
      <c r="P27" s="339" t="str">
        <f t="shared" ref="P27:P48" si="23">D27</f>
        <v xml:space="preserve">District Street Supervisor I  </v>
      </c>
      <c r="Q27" s="344" t="str">
        <f t="shared" ref="Q27:Q48" si="24">G27</f>
        <v>E40</v>
      </c>
      <c r="R27" s="345" cm="1">
        <f t="array" aca="1" ref="R27" ca="1">IF($N27="Y",VLOOKUP($O27,INDIRECT($O$3),R$6,0)*INDIRECT($N$2),VLOOKUP($O27,INDIRECT($O$3),R$6,0))</f>
        <v>93154.067637300963</v>
      </c>
      <c r="S27" s="345" cm="1">
        <f t="array" aca="1" ref="S27" ca="1">IF($N27="Y",VLOOKUP($O27,INDIRECT($O$3),S$6,0)*INDIRECT($N$2),VLOOKUP($O27,INDIRECT($O$3),S$6,0))</f>
        <v>95948.689666420018</v>
      </c>
      <c r="T27" s="345" cm="1">
        <f t="array" aca="1" ref="T27" ca="1">IF($N27="Y",VLOOKUP($O27,INDIRECT($O$3),T$6,0)*INDIRECT($N$2),VLOOKUP($O27,INDIRECT($O$3),T$6,0))</f>
        <v>98827.150356412618</v>
      </c>
      <c r="U27" s="345" cm="1">
        <f t="array" aca="1" ref="U27" ca="1">IF($N27="Y",VLOOKUP($O27,INDIRECT($O$3),U$6,0)*INDIRECT($N$2),VLOOKUP($O27,INDIRECT($O$3),U$6,0))</f>
        <v>101791.96486710499</v>
      </c>
      <c r="W27" s="218" t="str">
        <f t="shared" si="15"/>
        <v>Y</v>
      </c>
      <c r="X27" s="366" t="str">
        <f t="shared" si="16"/>
        <v>03600C</v>
      </c>
      <c r="Y27" s="218" t="str">
        <f t="shared" si="20"/>
        <v xml:space="preserve">District Street Supervisor I  </v>
      </c>
      <c r="Z27" s="367" t="str">
        <f t="shared" si="13"/>
        <v>E40</v>
      </c>
      <c r="AA27" s="368">
        <f t="shared" ca="1" si="21"/>
        <v>44.785999999999994</v>
      </c>
      <c r="AB27" s="368">
        <f t="shared" ca="1" si="17"/>
        <v>46.129999999999995</v>
      </c>
      <c r="AC27" s="368">
        <f t="shared" ca="1" si="18"/>
        <v>47.513999999999996</v>
      </c>
      <c r="AD27" s="368">
        <f t="shared" ca="1" si="19"/>
        <v>48.939</v>
      </c>
    </row>
    <row r="28" spans="1:30">
      <c r="A28" s="34" t="s">
        <v>437</v>
      </c>
      <c r="B28" s="47" t="s">
        <v>12</v>
      </c>
      <c r="C28" s="4">
        <v>493</v>
      </c>
      <c r="D28" s="34" t="s">
        <v>526</v>
      </c>
      <c r="E28" s="47">
        <v>10</v>
      </c>
      <c r="F28" s="47" t="s">
        <v>13</v>
      </c>
      <c r="G28" s="306" t="s">
        <v>43</v>
      </c>
      <c r="H28" s="178">
        <f t="shared" ca="1" si="14"/>
        <v>93154.067637300963</v>
      </c>
      <c r="I28" s="178">
        <f t="shared" ca="1" si="14"/>
        <v>95948.689666420018</v>
      </c>
      <c r="J28" s="178">
        <f t="shared" ca="1" si="14"/>
        <v>98827.150356412618</v>
      </c>
      <c r="K28" s="178">
        <f t="shared" ca="1" si="14"/>
        <v>101791.96486710499</v>
      </c>
      <c r="N28" s="337" t="s">
        <v>611</v>
      </c>
      <c r="O28" s="337" t="str">
        <f t="shared" si="22"/>
        <v>03625C</v>
      </c>
      <c r="P28" s="339" t="str">
        <f t="shared" si="23"/>
        <v>District Supervisor Inspection Housing</v>
      </c>
      <c r="Q28" s="344" t="str">
        <f t="shared" si="24"/>
        <v>E40</v>
      </c>
      <c r="R28" s="345" cm="1">
        <f t="array" aca="1" ref="R28" ca="1">IF($N28="Y",VLOOKUP($O28,INDIRECT($O$3),R$6,0)*INDIRECT($N$2),VLOOKUP($O28,INDIRECT($O$3),R$6,0))</f>
        <v>93154.067637300963</v>
      </c>
      <c r="S28" s="345" cm="1">
        <f t="array" aca="1" ref="S28" ca="1">IF($N28="Y",VLOOKUP($O28,INDIRECT($O$3),S$6,0)*INDIRECT($N$2),VLOOKUP($O28,INDIRECT($O$3),S$6,0))</f>
        <v>95948.689666420018</v>
      </c>
      <c r="T28" s="345" cm="1">
        <f t="array" aca="1" ref="T28" ca="1">IF($N28="Y",VLOOKUP($O28,INDIRECT($O$3),T$6,0)*INDIRECT($N$2),VLOOKUP($O28,INDIRECT($O$3),T$6,0))</f>
        <v>98827.150356412618</v>
      </c>
      <c r="U28" s="345" cm="1">
        <f t="array" aca="1" ref="U28" ca="1">IF($N28="Y",VLOOKUP($O28,INDIRECT($O$3),U$6,0)*INDIRECT($N$2),VLOOKUP($O28,INDIRECT($O$3),U$6,0))</f>
        <v>101791.96486710499</v>
      </c>
      <c r="W28" s="218" t="str">
        <f t="shared" si="15"/>
        <v>Y</v>
      </c>
      <c r="X28" s="366" t="str">
        <f t="shared" si="16"/>
        <v>03625C</v>
      </c>
      <c r="Y28" s="218" t="str">
        <f t="shared" si="20"/>
        <v>District Supervisor Inspection Housing</v>
      </c>
      <c r="Z28" s="367" t="str">
        <f t="shared" si="13"/>
        <v>E40</v>
      </c>
      <c r="AA28" s="368">
        <f t="shared" ca="1" si="21"/>
        <v>44.785999999999994</v>
      </c>
      <c r="AB28" s="368">
        <f t="shared" ca="1" si="17"/>
        <v>46.129999999999995</v>
      </c>
      <c r="AC28" s="368">
        <f t="shared" ca="1" si="18"/>
        <v>47.513999999999996</v>
      </c>
      <c r="AD28" s="368">
        <f t="shared" ca="1" si="19"/>
        <v>48.939</v>
      </c>
    </row>
    <row r="29" spans="1:30">
      <c r="A29" s="34" t="s">
        <v>50</v>
      </c>
      <c r="B29" s="47" t="s">
        <v>12</v>
      </c>
      <c r="C29" s="4">
        <v>468</v>
      </c>
      <c r="D29" s="34" t="s">
        <v>51</v>
      </c>
      <c r="E29" s="47">
        <v>10</v>
      </c>
      <c r="F29" s="47" t="s">
        <v>13</v>
      </c>
      <c r="G29" s="306" t="s">
        <v>43</v>
      </c>
      <c r="H29" s="178">
        <f t="shared" ca="1" si="14"/>
        <v>93154.067637300963</v>
      </c>
      <c r="I29" s="178">
        <f t="shared" ca="1" si="14"/>
        <v>95948.689666420018</v>
      </c>
      <c r="J29" s="178">
        <f t="shared" ca="1" si="14"/>
        <v>98827.150356412618</v>
      </c>
      <c r="K29" s="178">
        <f t="shared" ca="1" si="14"/>
        <v>101791.96486710499</v>
      </c>
      <c r="N29" s="337" t="s">
        <v>611</v>
      </c>
      <c r="O29" s="337" t="str">
        <f t="shared" si="22"/>
        <v>03626C</v>
      </c>
      <c r="P29" s="339" t="str">
        <f t="shared" si="23"/>
        <v>District Supervisor Licenses &amp; Consumer Services</v>
      </c>
      <c r="Q29" s="344" t="str">
        <f t="shared" si="24"/>
        <v>E40</v>
      </c>
      <c r="R29" s="345" cm="1">
        <f t="array" aca="1" ref="R29" ca="1">IF($N29="Y",VLOOKUP($O29,INDIRECT($O$3),R$6,0)*INDIRECT($N$2),VLOOKUP($O29,INDIRECT($O$3),R$6,0))</f>
        <v>93154.067637300963</v>
      </c>
      <c r="S29" s="345" cm="1">
        <f t="array" aca="1" ref="S29" ca="1">IF($N29="Y",VLOOKUP($O29,INDIRECT($O$3),S$6,0)*INDIRECT($N$2),VLOOKUP($O29,INDIRECT($O$3),S$6,0))</f>
        <v>95948.689666420018</v>
      </c>
      <c r="T29" s="345" cm="1">
        <f t="array" aca="1" ref="T29" ca="1">IF($N29="Y",VLOOKUP($O29,INDIRECT($O$3),T$6,0)*INDIRECT($N$2),VLOOKUP($O29,INDIRECT($O$3),T$6,0))</f>
        <v>98827.150356412618</v>
      </c>
      <c r="U29" s="345" cm="1">
        <f t="array" aca="1" ref="U29" ca="1">IF($N29="Y",VLOOKUP($O29,INDIRECT($O$3),U$6,0)*INDIRECT($N$2),VLOOKUP($O29,INDIRECT($O$3),U$6,0))</f>
        <v>101791.96486710499</v>
      </c>
      <c r="W29" s="218" t="str">
        <f t="shared" si="15"/>
        <v>Y</v>
      </c>
      <c r="X29" s="366" t="str">
        <f t="shared" si="16"/>
        <v>03626C</v>
      </c>
      <c r="Y29" s="218" t="str">
        <f t="shared" si="20"/>
        <v>District Supervisor Licenses &amp; Consumer Services</v>
      </c>
      <c r="Z29" s="367" t="str">
        <f t="shared" si="13"/>
        <v>E40</v>
      </c>
      <c r="AA29" s="368">
        <f t="shared" ca="1" si="21"/>
        <v>44.785999999999994</v>
      </c>
      <c r="AB29" s="368">
        <f t="shared" ca="1" si="17"/>
        <v>46.129999999999995</v>
      </c>
      <c r="AC29" s="368">
        <f t="shared" ca="1" si="18"/>
        <v>47.513999999999996</v>
      </c>
      <c r="AD29" s="368">
        <f t="shared" ca="1" si="19"/>
        <v>48.939</v>
      </c>
    </row>
    <row r="30" spans="1:30">
      <c r="A30" s="34" t="s">
        <v>52</v>
      </c>
      <c r="B30" s="47" t="s">
        <v>12</v>
      </c>
      <c r="C30" s="4">
        <v>460</v>
      </c>
      <c r="D30" s="34" t="s">
        <v>53</v>
      </c>
      <c r="E30" s="47">
        <v>10</v>
      </c>
      <c r="F30" s="47" t="s">
        <v>13</v>
      </c>
      <c r="G30" s="306" t="s">
        <v>43</v>
      </c>
      <c r="H30" s="178">
        <f t="shared" ca="1" si="14"/>
        <v>93154.067637300963</v>
      </c>
      <c r="I30" s="178">
        <f t="shared" ca="1" si="14"/>
        <v>95948.689666420018</v>
      </c>
      <c r="J30" s="178">
        <f t="shared" ca="1" si="14"/>
        <v>98827.150356412618</v>
      </c>
      <c r="K30" s="178">
        <f t="shared" ca="1" si="14"/>
        <v>101791.96486710499</v>
      </c>
      <c r="N30" s="337" t="s">
        <v>611</v>
      </c>
      <c r="O30" s="337" t="str">
        <f t="shared" si="22"/>
        <v>04471C</v>
      </c>
      <c r="P30" s="339" t="str">
        <f t="shared" si="23"/>
        <v>Fleet Services Equipment Supervisor</v>
      </c>
      <c r="Q30" s="344" t="str">
        <f t="shared" si="24"/>
        <v>E40</v>
      </c>
      <c r="R30" s="345" cm="1">
        <f t="array" aca="1" ref="R30" ca="1">IF($N30="Y",VLOOKUP($O30,INDIRECT($O$3),R$6,0)*INDIRECT($N$2),VLOOKUP($O30,INDIRECT($O$3),R$6,0))</f>
        <v>93154.067637300963</v>
      </c>
      <c r="S30" s="345" cm="1">
        <f t="array" aca="1" ref="S30" ca="1">IF($N30="Y",VLOOKUP($O30,INDIRECT($O$3),S$6,0)*INDIRECT($N$2),VLOOKUP($O30,INDIRECT($O$3),S$6,0))</f>
        <v>95948.689666420018</v>
      </c>
      <c r="T30" s="345" cm="1">
        <f t="array" aca="1" ref="T30" ca="1">IF($N30="Y",VLOOKUP($O30,INDIRECT($O$3),T$6,0)*INDIRECT($N$2),VLOOKUP($O30,INDIRECT($O$3),T$6,0))</f>
        <v>98827.150356412618</v>
      </c>
      <c r="U30" s="345" cm="1">
        <f t="array" aca="1" ref="U30" ca="1">IF($N30="Y",VLOOKUP($O30,INDIRECT($O$3),U$6,0)*INDIRECT($N$2),VLOOKUP($O30,INDIRECT($O$3),U$6,0))</f>
        <v>101791.96486710499</v>
      </c>
      <c r="W30" s="218" t="str">
        <f t="shared" si="15"/>
        <v>Y</v>
      </c>
      <c r="X30" s="366" t="str">
        <f t="shared" si="16"/>
        <v>04471C</v>
      </c>
      <c r="Y30" s="218" t="str">
        <f t="shared" si="20"/>
        <v>Fleet Services Equipment Supervisor</v>
      </c>
      <c r="Z30" s="367" t="str">
        <f t="shared" si="13"/>
        <v>E40</v>
      </c>
      <c r="AA30" s="368">
        <f t="shared" ca="1" si="21"/>
        <v>44.785999999999994</v>
      </c>
      <c r="AB30" s="368">
        <f t="shared" ca="1" si="17"/>
        <v>46.129999999999995</v>
      </c>
      <c r="AC30" s="368">
        <f t="shared" ca="1" si="18"/>
        <v>47.513999999999996</v>
      </c>
      <c r="AD30" s="368">
        <f t="shared" ca="1" si="19"/>
        <v>48.939</v>
      </c>
    </row>
    <row r="31" spans="1:30">
      <c r="A31" s="3" t="s">
        <v>56</v>
      </c>
      <c r="B31" s="47" t="s">
        <v>12</v>
      </c>
      <c r="C31" s="4">
        <v>488</v>
      </c>
      <c r="D31" s="35" t="s">
        <v>57</v>
      </c>
      <c r="E31" s="47">
        <v>10</v>
      </c>
      <c r="F31" s="47" t="s">
        <v>13</v>
      </c>
      <c r="G31" s="306" t="s">
        <v>43</v>
      </c>
      <c r="H31" s="178">
        <f t="shared" ca="1" si="14"/>
        <v>93154.067637300963</v>
      </c>
      <c r="I31" s="178">
        <f t="shared" ca="1" si="14"/>
        <v>95948.689666420018</v>
      </c>
      <c r="J31" s="178">
        <f t="shared" ca="1" si="14"/>
        <v>98827.150356412618</v>
      </c>
      <c r="K31" s="178">
        <f t="shared" ca="1" si="14"/>
        <v>101791.96486710499</v>
      </c>
      <c r="N31" s="337" t="s">
        <v>611</v>
      </c>
      <c r="O31" s="337" t="str">
        <f t="shared" si="22"/>
        <v>06803C</v>
      </c>
      <c r="P31" s="339" t="str">
        <f t="shared" si="23"/>
        <v xml:space="preserve">Manager Inventory Control </v>
      </c>
      <c r="Q31" s="344" t="str">
        <f t="shared" si="24"/>
        <v>E40</v>
      </c>
      <c r="R31" s="345" cm="1">
        <f t="array" aca="1" ref="R31" ca="1">IF($N31="Y",VLOOKUP($O31,INDIRECT($O$3),R$6,0)*INDIRECT($N$2),VLOOKUP($O31,INDIRECT($O$3),R$6,0))</f>
        <v>93154.067637300963</v>
      </c>
      <c r="S31" s="345" cm="1">
        <f t="array" aca="1" ref="S31" ca="1">IF($N31="Y",VLOOKUP($O31,INDIRECT($O$3),S$6,0)*INDIRECT($N$2),VLOOKUP($O31,INDIRECT($O$3),S$6,0))</f>
        <v>95948.689666420018</v>
      </c>
      <c r="T31" s="345" cm="1">
        <f t="array" aca="1" ref="T31" ca="1">IF($N31="Y",VLOOKUP($O31,INDIRECT($O$3),T$6,0)*INDIRECT($N$2),VLOOKUP($O31,INDIRECT($O$3),T$6,0))</f>
        <v>98827.150356412618</v>
      </c>
      <c r="U31" s="345" cm="1">
        <f t="array" aca="1" ref="U31" ca="1">IF($N31="Y",VLOOKUP($O31,INDIRECT($O$3),U$6,0)*INDIRECT($N$2),VLOOKUP($O31,INDIRECT($O$3),U$6,0))</f>
        <v>101791.96486710499</v>
      </c>
      <c r="W31" s="218" t="str">
        <f t="shared" si="15"/>
        <v>Y</v>
      </c>
      <c r="X31" s="366" t="str">
        <f t="shared" si="16"/>
        <v>06803C</v>
      </c>
      <c r="Y31" s="218" t="str">
        <f t="shared" si="20"/>
        <v xml:space="preserve">Manager Inventory Control </v>
      </c>
      <c r="Z31" s="367" t="str">
        <f t="shared" si="13"/>
        <v>E40</v>
      </c>
      <c r="AA31" s="368">
        <f t="shared" ca="1" si="21"/>
        <v>44.785999999999994</v>
      </c>
      <c r="AB31" s="368">
        <f t="shared" ca="1" si="17"/>
        <v>46.129999999999995</v>
      </c>
      <c r="AC31" s="368">
        <f t="shared" ca="1" si="18"/>
        <v>47.513999999999996</v>
      </c>
      <c r="AD31" s="368">
        <f t="shared" ca="1" si="19"/>
        <v>48.939</v>
      </c>
    </row>
    <row r="32" spans="1:30">
      <c r="A32" s="34" t="s">
        <v>394</v>
      </c>
      <c r="B32" s="47" t="s">
        <v>12</v>
      </c>
      <c r="C32" s="4">
        <v>475</v>
      </c>
      <c r="D32" s="34" t="s">
        <v>522</v>
      </c>
      <c r="E32" s="47">
        <v>10</v>
      </c>
      <c r="F32" s="47" t="s">
        <v>13</v>
      </c>
      <c r="G32" s="306" t="s">
        <v>43</v>
      </c>
      <c r="H32" s="178">
        <f t="shared" ca="1" si="14"/>
        <v>93154.067637300963</v>
      </c>
      <c r="I32" s="178">
        <f t="shared" ca="1" si="14"/>
        <v>95948.689666420018</v>
      </c>
      <c r="J32" s="178">
        <f t="shared" ca="1" si="14"/>
        <v>98827.150356412618</v>
      </c>
      <c r="K32" s="178">
        <f t="shared" ca="1" si="14"/>
        <v>101791.96486710499</v>
      </c>
      <c r="N32" s="337" t="s">
        <v>611</v>
      </c>
      <c r="O32" s="337" t="str">
        <f t="shared" si="22"/>
        <v>06850C</v>
      </c>
      <c r="P32" s="339" t="str">
        <f t="shared" si="23"/>
        <v>Manager Parking Ramps Lots</v>
      </c>
      <c r="Q32" s="344" t="str">
        <f t="shared" si="24"/>
        <v>E40</v>
      </c>
      <c r="R32" s="345" cm="1">
        <f t="array" aca="1" ref="R32" ca="1">IF($N32="Y",VLOOKUP($O32,INDIRECT($O$3),R$6,0)*INDIRECT($N$2),VLOOKUP($O32,INDIRECT($O$3),R$6,0))</f>
        <v>93154.067637300963</v>
      </c>
      <c r="S32" s="345" cm="1">
        <f t="array" aca="1" ref="S32" ca="1">IF($N32="Y",VLOOKUP($O32,INDIRECT($O$3),S$6,0)*INDIRECT($N$2),VLOOKUP($O32,INDIRECT($O$3),S$6,0))</f>
        <v>95948.689666420018</v>
      </c>
      <c r="T32" s="345" cm="1">
        <f t="array" aca="1" ref="T32" ca="1">IF($N32="Y",VLOOKUP($O32,INDIRECT($O$3),T$6,0)*INDIRECT($N$2),VLOOKUP($O32,INDIRECT($O$3),T$6,0))</f>
        <v>98827.150356412618</v>
      </c>
      <c r="U32" s="345" cm="1">
        <f t="array" aca="1" ref="U32" ca="1">IF($N32="Y",VLOOKUP($O32,INDIRECT($O$3),U$6,0)*INDIRECT($N$2),VLOOKUP($O32,INDIRECT($O$3),U$6,0))</f>
        <v>101791.96486710499</v>
      </c>
      <c r="W32" s="218" t="str">
        <f t="shared" si="15"/>
        <v>Y</v>
      </c>
      <c r="X32" s="366" t="str">
        <f t="shared" si="16"/>
        <v>06850C</v>
      </c>
      <c r="Y32" s="218" t="str">
        <f t="shared" si="20"/>
        <v>Manager Parking Ramps Lots</v>
      </c>
      <c r="Z32" s="367" t="str">
        <f t="shared" si="13"/>
        <v>E40</v>
      </c>
      <c r="AA32" s="368">
        <f t="shared" ca="1" si="21"/>
        <v>44.785999999999994</v>
      </c>
      <c r="AB32" s="368">
        <f t="shared" ca="1" si="17"/>
        <v>46.129999999999995</v>
      </c>
      <c r="AC32" s="368">
        <f t="shared" ca="1" si="18"/>
        <v>47.513999999999996</v>
      </c>
      <c r="AD32" s="368">
        <f t="shared" ca="1" si="19"/>
        <v>48.939</v>
      </c>
    </row>
    <row r="33" spans="1:30">
      <c r="A33" s="34" t="s">
        <v>58</v>
      </c>
      <c r="B33" s="47" t="s">
        <v>12</v>
      </c>
      <c r="C33" s="4">
        <v>455</v>
      </c>
      <c r="D33" s="34" t="s">
        <v>59</v>
      </c>
      <c r="E33" s="47">
        <v>10</v>
      </c>
      <c r="F33" s="47" t="s">
        <v>13</v>
      </c>
      <c r="G33" s="306" t="s">
        <v>43</v>
      </c>
      <c r="H33" s="178">
        <f t="shared" ca="1" si="14"/>
        <v>93154.067637300963</v>
      </c>
      <c r="I33" s="178">
        <f t="shared" ca="1" si="14"/>
        <v>95948.689666420018</v>
      </c>
      <c r="J33" s="178">
        <f t="shared" ca="1" si="14"/>
        <v>98827.150356412618</v>
      </c>
      <c r="K33" s="178">
        <f t="shared" ca="1" si="14"/>
        <v>101791.96486710499</v>
      </c>
      <c r="N33" s="337" t="s">
        <v>611</v>
      </c>
      <c r="O33" s="337" t="str">
        <f t="shared" si="22"/>
        <v>09281C</v>
      </c>
      <c r="P33" s="339" t="str">
        <f t="shared" si="23"/>
        <v>Solid Waste and Recycling Equipment Supervisor</v>
      </c>
      <c r="Q33" s="344" t="str">
        <f t="shared" si="24"/>
        <v>E40</v>
      </c>
      <c r="R33" s="345" cm="1">
        <f t="array" aca="1" ref="R33" ca="1">IF($N33="Y",VLOOKUP($O33,INDIRECT($O$3),R$6,0)*INDIRECT($N$2),VLOOKUP($O33,INDIRECT($O$3),R$6,0))</f>
        <v>93154.067637300963</v>
      </c>
      <c r="S33" s="345" cm="1">
        <f t="array" aca="1" ref="S33" ca="1">IF($N33="Y",VLOOKUP($O33,INDIRECT($O$3),S$6,0)*INDIRECT($N$2),VLOOKUP($O33,INDIRECT($O$3),S$6,0))</f>
        <v>95948.689666420018</v>
      </c>
      <c r="T33" s="345" cm="1">
        <f t="array" aca="1" ref="T33" ca="1">IF($N33="Y",VLOOKUP($O33,INDIRECT($O$3),T$6,0)*INDIRECT($N$2),VLOOKUP($O33,INDIRECT($O$3),T$6,0))</f>
        <v>98827.150356412618</v>
      </c>
      <c r="U33" s="345" cm="1">
        <f t="array" aca="1" ref="U33" ca="1">IF($N33="Y",VLOOKUP($O33,INDIRECT($O$3),U$6,0)*INDIRECT($N$2),VLOOKUP($O33,INDIRECT($O$3),U$6,0))</f>
        <v>101791.96486710499</v>
      </c>
      <c r="W33" s="218" t="str">
        <f t="shared" si="15"/>
        <v>Y</v>
      </c>
      <c r="X33" s="366" t="str">
        <f t="shared" si="16"/>
        <v>09281C</v>
      </c>
      <c r="Y33" s="218" t="str">
        <f t="shared" si="20"/>
        <v>Solid Waste and Recycling Equipment Supervisor</v>
      </c>
      <c r="Z33" s="367" t="str">
        <f t="shared" si="13"/>
        <v>E40</v>
      </c>
      <c r="AA33" s="368">
        <f t="shared" ca="1" si="21"/>
        <v>44.785999999999994</v>
      </c>
      <c r="AB33" s="368">
        <f t="shared" ca="1" si="17"/>
        <v>46.129999999999995</v>
      </c>
      <c r="AC33" s="368">
        <f t="shared" ca="1" si="18"/>
        <v>47.513999999999996</v>
      </c>
      <c r="AD33" s="368">
        <f t="shared" ca="1" si="19"/>
        <v>48.939</v>
      </c>
    </row>
    <row r="34" spans="1:30">
      <c r="A34" s="34" t="s">
        <v>60</v>
      </c>
      <c r="B34" s="47" t="s">
        <v>12</v>
      </c>
      <c r="C34" s="4">
        <v>460</v>
      </c>
      <c r="D34" s="34" t="s">
        <v>61</v>
      </c>
      <c r="E34" s="47">
        <v>10</v>
      </c>
      <c r="F34" s="47" t="s">
        <v>13</v>
      </c>
      <c r="G34" s="306" t="s">
        <v>43</v>
      </c>
      <c r="H34" s="178">
        <f t="shared" ca="1" si="14"/>
        <v>93154.067637300963</v>
      </c>
      <c r="I34" s="178">
        <f t="shared" ca="1" si="14"/>
        <v>95948.689666420018</v>
      </c>
      <c r="J34" s="178">
        <f t="shared" ca="1" si="14"/>
        <v>98827.150356412618</v>
      </c>
      <c r="K34" s="178">
        <f t="shared" ca="1" si="14"/>
        <v>101791.96486710499</v>
      </c>
      <c r="N34" s="337" t="s">
        <v>611</v>
      </c>
      <c r="O34" s="337" t="str">
        <f t="shared" si="22"/>
        <v>09845C</v>
      </c>
      <c r="P34" s="339" t="str">
        <f t="shared" si="23"/>
        <v>Supervisor Building Services</v>
      </c>
      <c r="Q34" s="344" t="str">
        <f t="shared" si="24"/>
        <v>E40</v>
      </c>
      <c r="R34" s="345" cm="1">
        <f t="array" aca="1" ref="R34" ca="1">IF($N34="Y",VLOOKUP($O34,INDIRECT($O$3),R$6,0)*INDIRECT($N$2),VLOOKUP($O34,INDIRECT($O$3),R$6,0))</f>
        <v>93154.067637300963</v>
      </c>
      <c r="S34" s="345" cm="1">
        <f t="array" aca="1" ref="S34" ca="1">IF($N34="Y",VLOOKUP($O34,INDIRECT($O$3),S$6,0)*INDIRECT($N$2),VLOOKUP($O34,INDIRECT($O$3),S$6,0))</f>
        <v>95948.689666420018</v>
      </c>
      <c r="T34" s="345" cm="1">
        <f t="array" aca="1" ref="T34" ca="1">IF($N34="Y",VLOOKUP($O34,INDIRECT($O$3),T$6,0)*INDIRECT($N$2),VLOOKUP($O34,INDIRECT($O$3),T$6,0))</f>
        <v>98827.150356412618</v>
      </c>
      <c r="U34" s="345" cm="1">
        <f t="array" aca="1" ref="U34" ca="1">IF($N34="Y",VLOOKUP($O34,INDIRECT($O$3),U$6,0)*INDIRECT($N$2),VLOOKUP($O34,INDIRECT($O$3),U$6,0))</f>
        <v>101791.96486710499</v>
      </c>
      <c r="W34" s="218" t="str">
        <f t="shared" si="15"/>
        <v>Y</v>
      </c>
      <c r="X34" s="366" t="str">
        <f t="shared" si="16"/>
        <v>09845C</v>
      </c>
      <c r="Y34" s="218" t="str">
        <f t="shared" si="20"/>
        <v>Supervisor Building Services</v>
      </c>
      <c r="Z34" s="367" t="str">
        <f t="shared" si="13"/>
        <v>E40</v>
      </c>
      <c r="AA34" s="368">
        <f t="shared" ca="1" si="21"/>
        <v>44.785999999999994</v>
      </c>
      <c r="AB34" s="368">
        <f t="shared" ca="1" si="17"/>
        <v>46.129999999999995</v>
      </c>
      <c r="AC34" s="368">
        <f t="shared" ca="1" si="18"/>
        <v>47.513999999999996</v>
      </c>
      <c r="AD34" s="368">
        <f t="shared" ca="1" si="19"/>
        <v>48.939</v>
      </c>
    </row>
    <row r="35" spans="1:30">
      <c r="A35" s="3" t="s">
        <v>62</v>
      </c>
      <c r="B35" s="47" t="s">
        <v>12</v>
      </c>
      <c r="C35" s="4">
        <v>453</v>
      </c>
      <c r="D35" s="35" t="s">
        <v>63</v>
      </c>
      <c r="E35" s="47">
        <v>10</v>
      </c>
      <c r="F35" s="47" t="s">
        <v>13</v>
      </c>
      <c r="G35" s="306" t="s">
        <v>43</v>
      </c>
      <c r="H35" s="178">
        <f t="shared" ca="1" si="14"/>
        <v>93154.067637300963</v>
      </c>
      <c r="I35" s="178">
        <f t="shared" ca="1" si="14"/>
        <v>95948.689666420018</v>
      </c>
      <c r="J35" s="178">
        <f t="shared" ca="1" si="14"/>
        <v>98827.150356412618</v>
      </c>
      <c r="K35" s="178">
        <f t="shared" ca="1" si="14"/>
        <v>101791.96486710499</v>
      </c>
      <c r="N35" s="337" t="s">
        <v>611</v>
      </c>
      <c r="O35" s="337" t="str">
        <f t="shared" si="22"/>
        <v>09921C</v>
      </c>
      <c r="P35" s="339" t="str">
        <f t="shared" si="23"/>
        <v>Supervisor Construction Projects and Maintenance Convention Center</v>
      </c>
      <c r="Q35" s="344" t="str">
        <f t="shared" si="24"/>
        <v>E40</v>
      </c>
      <c r="R35" s="345" cm="1">
        <f t="array" aca="1" ref="R35" ca="1">IF($N35="Y",VLOOKUP($O35,INDIRECT($O$3),R$6,0)*INDIRECT($N$2),VLOOKUP($O35,INDIRECT($O$3),R$6,0))</f>
        <v>93154.067637300963</v>
      </c>
      <c r="S35" s="345" cm="1">
        <f t="array" aca="1" ref="S35" ca="1">IF($N35="Y",VLOOKUP($O35,INDIRECT($O$3),S$6,0)*INDIRECT($N$2),VLOOKUP($O35,INDIRECT($O$3),S$6,0))</f>
        <v>95948.689666420018</v>
      </c>
      <c r="T35" s="345" cm="1">
        <f t="array" aca="1" ref="T35" ca="1">IF($N35="Y",VLOOKUP($O35,INDIRECT($O$3),T$6,0)*INDIRECT($N$2),VLOOKUP($O35,INDIRECT($O$3),T$6,0))</f>
        <v>98827.150356412618</v>
      </c>
      <c r="U35" s="345" cm="1">
        <f t="array" aca="1" ref="U35" ca="1">IF($N35="Y",VLOOKUP($O35,INDIRECT($O$3),U$6,0)*INDIRECT($N$2),VLOOKUP($O35,INDIRECT($O$3),U$6,0))</f>
        <v>101791.96486710499</v>
      </c>
      <c r="W35" s="218" t="str">
        <f t="shared" si="15"/>
        <v>Y</v>
      </c>
      <c r="X35" s="366" t="str">
        <f t="shared" si="16"/>
        <v>09921C</v>
      </c>
      <c r="Y35" s="218" t="str">
        <f t="shared" si="20"/>
        <v>Supervisor Construction Projects and Maintenance Convention Center</v>
      </c>
      <c r="Z35" s="367" t="str">
        <f t="shared" si="13"/>
        <v>E40</v>
      </c>
      <c r="AA35" s="368">
        <f t="shared" ca="1" si="21"/>
        <v>44.785999999999994</v>
      </c>
      <c r="AB35" s="368">
        <f t="shared" ca="1" si="17"/>
        <v>46.129999999999995</v>
      </c>
      <c r="AC35" s="368">
        <f t="shared" ca="1" si="18"/>
        <v>47.513999999999996</v>
      </c>
      <c r="AD35" s="368">
        <f t="shared" ca="1" si="19"/>
        <v>48.939</v>
      </c>
    </row>
    <row r="36" spans="1:30">
      <c r="A36" s="34" t="s">
        <v>64</v>
      </c>
      <c r="B36" s="47" t="s">
        <v>12</v>
      </c>
      <c r="C36" s="4">
        <v>490</v>
      </c>
      <c r="D36" s="34" t="s">
        <v>65</v>
      </c>
      <c r="E36" s="47">
        <v>10</v>
      </c>
      <c r="F36" s="47" t="s">
        <v>13</v>
      </c>
      <c r="G36" s="306" t="s">
        <v>43</v>
      </c>
      <c r="H36" s="178">
        <f t="shared" ca="1" si="14"/>
        <v>93154.067637300963</v>
      </c>
      <c r="I36" s="178">
        <f t="shared" ca="1" si="14"/>
        <v>95948.689666420018</v>
      </c>
      <c r="J36" s="178">
        <f t="shared" ca="1" si="14"/>
        <v>98827.150356412618</v>
      </c>
      <c r="K36" s="178">
        <f t="shared" ca="1" si="14"/>
        <v>101791.96486710499</v>
      </c>
      <c r="N36" s="337" t="s">
        <v>611</v>
      </c>
      <c r="O36" s="337" t="str">
        <f t="shared" si="22"/>
        <v>09985C</v>
      </c>
      <c r="P36" s="339" t="str">
        <f t="shared" si="23"/>
        <v xml:space="preserve">Supervisor Environmental </v>
      </c>
      <c r="Q36" s="344" t="str">
        <f t="shared" si="24"/>
        <v>E40</v>
      </c>
      <c r="R36" s="345" cm="1">
        <f t="array" aca="1" ref="R36" ca="1">IF($N36="Y",VLOOKUP($O36,INDIRECT($O$3),R$6,0)*INDIRECT($N$2),VLOOKUP($O36,INDIRECT($O$3),R$6,0))</f>
        <v>93154.067637300963</v>
      </c>
      <c r="S36" s="345" cm="1">
        <f t="array" aca="1" ref="S36" ca="1">IF($N36="Y",VLOOKUP($O36,INDIRECT($O$3),S$6,0)*INDIRECT($N$2),VLOOKUP($O36,INDIRECT($O$3),S$6,0))</f>
        <v>95948.689666420018</v>
      </c>
      <c r="T36" s="345" cm="1">
        <f t="array" aca="1" ref="T36" ca="1">IF($N36="Y",VLOOKUP($O36,INDIRECT($O$3),T$6,0)*INDIRECT($N$2),VLOOKUP($O36,INDIRECT($O$3),T$6,0))</f>
        <v>98827.150356412618</v>
      </c>
      <c r="U36" s="345" cm="1">
        <f t="array" aca="1" ref="U36" ca="1">IF($N36="Y",VLOOKUP($O36,INDIRECT($O$3),U$6,0)*INDIRECT($N$2),VLOOKUP($O36,INDIRECT($O$3),U$6,0))</f>
        <v>101791.96486710499</v>
      </c>
      <c r="W36" s="218" t="str">
        <f t="shared" si="15"/>
        <v>Y</v>
      </c>
      <c r="X36" s="366" t="str">
        <f t="shared" si="16"/>
        <v>09985C</v>
      </c>
      <c r="Y36" s="218" t="str">
        <f t="shared" si="20"/>
        <v xml:space="preserve">Supervisor Environmental </v>
      </c>
      <c r="Z36" s="367" t="str">
        <f t="shared" si="13"/>
        <v>E40</v>
      </c>
      <c r="AA36" s="368">
        <f t="shared" ca="1" si="21"/>
        <v>44.785999999999994</v>
      </c>
      <c r="AB36" s="368">
        <f t="shared" ca="1" si="17"/>
        <v>46.129999999999995</v>
      </c>
      <c r="AC36" s="368">
        <f t="shared" ca="1" si="18"/>
        <v>47.513999999999996</v>
      </c>
      <c r="AD36" s="368">
        <f t="shared" ca="1" si="19"/>
        <v>48.939</v>
      </c>
    </row>
    <row r="37" spans="1:30">
      <c r="A37" s="3" t="s">
        <v>66</v>
      </c>
      <c r="B37" s="47" t="s">
        <v>12</v>
      </c>
      <c r="C37" s="4">
        <v>455</v>
      </c>
      <c r="D37" s="35" t="s">
        <v>67</v>
      </c>
      <c r="E37" s="47">
        <v>10</v>
      </c>
      <c r="F37" s="47" t="s">
        <v>13</v>
      </c>
      <c r="G37" s="306" t="s">
        <v>43</v>
      </c>
      <c r="H37" s="178">
        <f t="shared" ca="1" si="14"/>
        <v>93154.067637300963</v>
      </c>
      <c r="I37" s="178">
        <f t="shared" ca="1" si="14"/>
        <v>95948.689666420018</v>
      </c>
      <c r="J37" s="178">
        <f t="shared" ca="1" si="14"/>
        <v>98827.150356412618</v>
      </c>
      <c r="K37" s="178">
        <f t="shared" ca="1" si="14"/>
        <v>101791.96486710499</v>
      </c>
      <c r="N37" s="337" t="s">
        <v>611</v>
      </c>
      <c r="O37" s="337" t="str">
        <f t="shared" si="22"/>
        <v>09992C</v>
      </c>
      <c r="P37" s="339" t="str">
        <f t="shared" si="23"/>
        <v>Supervisor Fire Inspection Services</v>
      </c>
      <c r="Q37" s="344" t="str">
        <f t="shared" si="24"/>
        <v>E40</v>
      </c>
      <c r="R37" s="345" cm="1">
        <f t="array" aca="1" ref="R37" ca="1">IF($N37="Y",VLOOKUP($O37,INDIRECT($O$3),R$6,0)*INDIRECT($N$2),VLOOKUP($O37,INDIRECT($O$3),R$6,0))</f>
        <v>93154.067637300963</v>
      </c>
      <c r="S37" s="345" cm="1">
        <f t="array" aca="1" ref="S37" ca="1">IF($N37="Y",VLOOKUP($O37,INDIRECT($O$3),S$6,0)*INDIRECT($N$2),VLOOKUP($O37,INDIRECT($O$3),S$6,0))</f>
        <v>95948.689666420018</v>
      </c>
      <c r="T37" s="345" cm="1">
        <f t="array" aca="1" ref="T37" ca="1">IF($N37="Y",VLOOKUP($O37,INDIRECT($O$3),T$6,0)*INDIRECT($N$2),VLOOKUP($O37,INDIRECT($O$3),T$6,0))</f>
        <v>98827.150356412618</v>
      </c>
      <c r="U37" s="345" cm="1">
        <f t="array" aca="1" ref="U37" ca="1">IF($N37="Y",VLOOKUP($O37,INDIRECT($O$3),U$6,0)*INDIRECT($N$2),VLOOKUP($O37,INDIRECT($O$3),U$6,0))</f>
        <v>101791.96486710499</v>
      </c>
      <c r="W37" s="218" t="str">
        <f t="shared" ref="W37:W48" si="25">N37</f>
        <v>Y</v>
      </c>
      <c r="X37" s="366" t="str">
        <f t="shared" ref="X37:X48" si="26">A37</f>
        <v>09992C</v>
      </c>
      <c r="Y37" s="218" t="str">
        <f t="shared" ref="Y37:Y48" si="27">D37</f>
        <v>Supervisor Fire Inspection Services</v>
      </c>
      <c r="Z37" s="367" t="str">
        <f t="shared" si="13"/>
        <v>E40</v>
      </c>
      <c r="AA37" s="368">
        <f t="shared" ref="AA37:AA48" ca="1" si="28">ROUNDUP(R37/2080,3)</f>
        <v>44.785999999999994</v>
      </c>
      <c r="AB37" s="368">
        <f t="shared" ref="AB37:AB48" ca="1" si="29">ROUNDUP(S37/2080,3)</f>
        <v>46.129999999999995</v>
      </c>
      <c r="AC37" s="368">
        <f t="shared" ref="AC37:AC48" ca="1" si="30">ROUNDUP(T37/2080,3)</f>
        <v>47.513999999999996</v>
      </c>
      <c r="AD37" s="368">
        <f t="shared" ref="AD37:AD48" ca="1" si="31">ROUNDUP(U37/2080,3)</f>
        <v>48.939</v>
      </c>
    </row>
    <row r="38" spans="1:30">
      <c r="A38" s="3" t="s">
        <v>224</v>
      </c>
      <c r="B38" s="47" t="s">
        <v>12</v>
      </c>
      <c r="C38" s="4">
        <v>478</v>
      </c>
      <c r="D38" s="35" t="s">
        <v>68</v>
      </c>
      <c r="E38" s="47">
        <v>10</v>
      </c>
      <c r="F38" s="47" t="s">
        <v>13</v>
      </c>
      <c r="G38" s="306" t="s">
        <v>43</v>
      </c>
      <c r="H38" s="178">
        <f t="shared" ca="1" si="14"/>
        <v>93154.067637300963</v>
      </c>
      <c r="I38" s="178">
        <f t="shared" ca="1" si="14"/>
        <v>95948.689666420018</v>
      </c>
      <c r="J38" s="178">
        <f t="shared" ca="1" si="14"/>
        <v>98827.150356412618</v>
      </c>
      <c r="K38" s="178">
        <f t="shared" ca="1" si="14"/>
        <v>101791.96486710499</v>
      </c>
      <c r="N38" s="337" t="s">
        <v>611</v>
      </c>
      <c r="O38" s="337" t="str">
        <f t="shared" si="22"/>
        <v>09991C</v>
      </c>
      <c r="P38" s="339" t="str">
        <f t="shared" si="23"/>
        <v>Supervisor Field Operations Food Lodging and Pools</v>
      </c>
      <c r="Q38" s="344" t="str">
        <f t="shared" si="24"/>
        <v>E40</v>
      </c>
      <c r="R38" s="345" cm="1">
        <f t="array" aca="1" ref="R38" ca="1">IF($N38="Y",VLOOKUP($O38,INDIRECT($O$3),R$6,0)*INDIRECT($N$2),VLOOKUP($O38,INDIRECT($O$3),R$6,0))</f>
        <v>93154.067637300963</v>
      </c>
      <c r="S38" s="345" cm="1">
        <f t="array" aca="1" ref="S38" ca="1">IF($N38="Y",VLOOKUP($O38,INDIRECT($O$3),S$6,0)*INDIRECT($N$2),VLOOKUP($O38,INDIRECT($O$3),S$6,0))</f>
        <v>95948.689666420018</v>
      </c>
      <c r="T38" s="345" cm="1">
        <f t="array" aca="1" ref="T38" ca="1">IF($N38="Y",VLOOKUP($O38,INDIRECT($O$3),T$6,0)*INDIRECT($N$2),VLOOKUP($O38,INDIRECT($O$3),T$6,0))</f>
        <v>98827.150356412618</v>
      </c>
      <c r="U38" s="345" cm="1">
        <f t="array" aca="1" ref="U38" ca="1">IF($N38="Y",VLOOKUP($O38,INDIRECT($O$3),U$6,0)*INDIRECT($N$2),VLOOKUP($O38,INDIRECT($O$3),U$6,0))</f>
        <v>101791.96486710499</v>
      </c>
      <c r="W38" s="218" t="str">
        <f t="shared" si="25"/>
        <v>Y</v>
      </c>
      <c r="X38" s="366" t="str">
        <f t="shared" si="26"/>
        <v>09991C</v>
      </c>
      <c r="Y38" s="218" t="str">
        <f t="shared" si="27"/>
        <v>Supervisor Field Operations Food Lodging and Pools</v>
      </c>
      <c r="Z38" s="367" t="str">
        <f t="shared" si="13"/>
        <v>E40</v>
      </c>
      <c r="AA38" s="368">
        <f t="shared" ca="1" si="28"/>
        <v>44.785999999999994</v>
      </c>
      <c r="AB38" s="368">
        <f t="shared" ca="1" si="29"/>
        <v>46.129999999999995</v>
      </c>
      <c r="AC38" s="368">
        <f t="shared" ca="1" si="30"/>
        <v>47.513999999999996</v>
      </c>
      <c r="AD38" s="368">
        <f t="shared" ca="1" si="31"/>
        <v>48.939</v>
      </c>
    </row>
    <row r="39" spans="1:30">
      <c r="A39" s="34" t="s">
        <v>69</v>
      </c>
      <c r="B39" s="47" t="s">
        <v>12</v>
      </c>
      <c r="C39" s="4">
        <v>478</v>
      </c>
      <c r="D39" s="34" t="s">
        <v>70</v>
      </c>
      <c r="E39" s="47">
        <v>10</v>
      </c>
      <c r="F39" s="47" t="s">
        <v>13</v>
      </c>
      <c r="G39" s="306" t="s">
        <v>43</v>
      </c>
      <c r="H39" s="178">
        <f t="shared" ca="1" si="14"/>
        <v>93154.067637300963</v>
      </c>
      <c r="I39" s="178">
        <f t="shared" ca="1" si="14"/>
        <v>95948.689666420018</v>
      </c>
      <c r="J39" s="178">
        <f t="shared" ca="1" si="14"/>
        <v>98827.150356412618</v>
      </c>
      <c r="K39" s="178">
        <f t="shared" ca="1" si="14"/>
        <v>101791.96486710499</v>
      </c>
      <c r="N39" s="337" t="s">
        <v>611</v>
      </c>
      <c r="O39" s="337" t="str">
        <f t="shared" si="22"/>
        <v>03621C</v>
      </c>
      <c r="P39" s="339" t="str">
        <f t="shared" si="23"/>
        <v>Supervisor Health Inspections Services</v>
      </c>
      <c r="Q39" s="344" t="str">
        <f t="shared" si="24"/>
        <v>E40</v>
      </c>
      <c r="R39" s="345" cm="1">
        <f t="array" aca="1" ref="R39" ca="1">IF($N39="Y",VLOOKUP($O39,INDIRECT($O$3),R$6,0)*INDIRECT($N$2),VLOOKUP($O39,INDIRECT($O$3),R$6,0))</f>
        <v>93154.067637300963</v>
      </c>
      <c r="S39" s="345" cm="1">
        <f t="array" aca="1" ref="S39" ca="1">IF($N39="Y",VLOOKUP($O39,INDIRECT($O$3),S$6,0)*INDIRECT($N$2),VLOOKUP($O39,INDIRECT($O$3),S$6,0))</f>
        <v>95948.689666420018</v>
      </c>
      <c r="T39" s="345" cm="1">
        <f t="array" aca="1" ref="T39" ca="1">IF($N39="Y",VLOOKUP($O39,INDIRECT($O$3),T$6,0)*INDIRECT($N$2),VLOOKUP($O39,INDIRECT($O$3),T$6,0))</f>
        <v>98827.150356412618</v>
      </c>
      <c r="U39" s="345" cm="1">
        <f t="array" aca="1" ref="U39" ca="1">IF($N39="Y",VLOOKUP($O39,INDIRECT($O$3),U$6,0)*INDIRECT($N$2),VLOOKUP($O39,INDIRECT($O$3),U$6,0))</f>
        <v>101791.96486710499</v>
      </c>
      <c r="W39" s="218" t="str">
        <f t="shared" si="25"/>
        <v>Y</v>
      </c>
      <c r="X39" s="366" t="str">
        <f t="shared" si="26"/>
        <v>03621C</v>
      </c>
      <c r="Y39" s="218" t="str">
        <f t="shared" si="27"/>
        <v>Supervisor Health Inspections Services</v>
      </c>
      <c r="Z39" s="367" t="str">
        <f t="shared" si="13"/>
        <v>E40</v>
      </c>
      <c r="AA39" s="368">
        <f t="shared" ca="1" si="28"/>
        <v>44.785999999999994</v>
      </c>
      <c r="AB39" s="368">
        <f t="shared" ca="1" si="29"/>
        <v>46.129999999999995</v>
      </c>
      <c r="AC39" s="368">
        <f t="shared" ca="1" si="30"/>
        <v>47.513999999999996</v>
      </c>
      <c r="AD39" s="368">
        <f t="shared" ca="1" si="31"/>
        <v>48.939</v>
      </c>
    </row>
    <row r="40" spans="1:30">
      <c r="A40" s="34" t="s">
        <v>543</v>
      </c>
      <c r="B40" s="47" t="s">
        <v>12</v>
      </c>
      <c r="C40" s="2">
        <v>458</v>
      </c>
      <c r="D40" s="34" t="s">
        <v>544</v>
      </c>
      <c r="E40" s="47">
        <v>10</v>
      </c>
      <c r="F40" s="47" t="s">
        <v>13</v>
      </c>
      <c r="G40" s="306" t="s">
        <v>43</v>
      </c>
      <c r="H40" s="178">
        <f t="shared" ca="1" si="14"/>
        <v>93154.067637300963</v>
      </c>
      <c r="I40" s="178">
        <f t="shared" ca="1" si="14"/>
        <v>95948.689666420018</v>
      </c>
      <c r="J40" s="178">
        <f t="shared" ca="1" si="14"/>
        <v>98827.150356412618</v>
      </c>
      <c r="K40" s="178">
        <f t="shared" ca="1" si="14"/>
        <v>101791.96486710499</v>
      </c>
      <c r="N40" s="337" t="s">
        <v>611</v>
      </c>
      <c r="O40" s="337" t="str">
        <f t="shared" si="22"/>
        <v xml:space="preserve">59402C </v>
      </c>
      <c r="P40" s="339" t="str">
        <f t="shared" si="23"/>
        <v>Supervisor Housing Liaison</v>
      </c>
      <c r="Q40" s="344" t="str">
        <f t="shared" si="24"/>
        <v>E40</v>
      </c>
      <c r="R40" s="345" cm="1">
        <f t="array" aca="1" ref="R40" ca="1">IF($N40="Y",VLOOKUP($O40,INDIRECT($O$3),R$6,0)*INDIRECT($N$2),VLOOKUP($O40,INDIRECT($O$3),R$6,0))</f>
        <v>93154.067637300963</v>
      </c>
      <c r="S40" s="345" cm="1">
        <f t="array" aca="1" ref="S40" ca="1">IF($N40="Y",VLOOKUP($O40,INDIRECT($O$3),S$6,0)*INDIRECT($N$2),VLOOKUP($O40,INDIRECT($O$3),S$6,0))</f>
        <v>95948.689666420018</v>
      </c>
      <c r="T40" s="345" cm="1">
        <f t="array" aca="1" ref="T40" ca="1">IF($N40="Y",VLOOKUP($O40,INDIRECT($O$3),T$6,0)*INDIRECT($N$2),VLOOKUP($O40,INDIRECT($O$3),T$6,0))</f>
        <v>98827.150356412618</v>
      </c>
      <c r="U40" s="345" cm="1">
        <f t="array" aca="1" ref="U40" ca="1">IF($N40="Y",VLOOKUP($O40,INDIRECT($O$3),U$6,0)*INDIRECT($N$2),VLOOKUP($O40,INDIRECT($O$3),U$6,0))</f>
        <v>101791.96486710499</v>
      </c>
      <c r="W40" s="218" t="str">
        <f t="shared" si="25"/>
        <v>Y</v>
      </c>
      <c r="X40" s="366" t="str">
        <f t="shared" si="26"/>
        <v xml:space="preserve">59402C </v>
      </c>
      <c r="Y40" s="218" t="str">
        <f t="shared" si="27"/>
        <v>Supervisor Housing Liaison</v>
      </c>
      <c r="Z40" s="367" t="str">
        <f t="shared" si="13"/>
        <v>E40</v>
      </c>
      <c r="AA40" s="368">
        <f t="shared" ca="1" si="28"/>
        <v>44.785999999999994</v>
      </c>
      <c r="AB40" s="368">
        <f t="shared" ca="1" si="29"/>
        <v>46.129999999999995</v>
      </c>
      <c r="AC40" s="368">
        <f t="shared" ca="1" si="30"/>
        <v>47.513999999999996</v>
      </c>
      <c r="AD40" s="368">
        <f t="shared" ca="1" si="31"/>
        <v>48.939</v>
      </c>
    </row>
    <row r="41" spans="1:30">
      <c r="A41" s="3" t="s">
        <v>71</v>
      </c>
      <c r="B41" s="47" t="s">
        <v>12</v>
      </c>
      <c r="C41" s="4">
        <v>455</v>
      </c>
      <c r="D41" s="34" t="s">
        <v>72</v>
      </c>
      <c r="E41" s="47">
        <v>10</v>
      </c>
      <c r="F41" s="47" t="s">
        <v>13</v>
      </c>
      <c r="G41" s="306" t="s">
        <v>43</v>
      </c>
      <c r="H41" s="178">
        <f t="shared" ca="1" si="14"/>
        <v>93154.067637300963</v>
      </c>
      <c r="I41" s="178">
        <f t="shared" ca="1" si="14"/>
        <v>95948.689666420018</v>
      </c>
      <c r="J41" s="178">
        <f t="shared" ca="1" si="14"/>
        <v>98827.150356412618</v>
      </c>
      <c r="K41" s="178">
        <f t="shared" ca="1" si="14"/>
        <v>101791.96486710499</v>
      </c>
      <c r="N41" s="337" t="s">
        <v>611</v>
      </c>
      <c r="O41" s="337" t="str">
        <f t="shared" si="22"/>
        <v>10140C</v>
      </c>
      <c r="P41" s="339" t="str">
        <f t="shared" si="23"/>
        <v xml:space="preserve">Supervisor Parking Management &amp; Traffic Control  </v>
      </c>
      <c r="Q41" s="344" t="str">
        <f t="shared" si="24"/>
        <v>E40</v>
      </c>
      <c r="R41" s="345" cm="1">
        <f t="array" aca="1" ref="R41" ca="1">IF($N41="Y",VLOOKUP($O41,INDIRECT($O$3),R$6,0)*INDIRECT($N$2),VLOOKUP($O41,INDIRECT($O$3),R$6,0))</f>
        <v>93154.067637300963</v>
      </c>
      <c r="S41" s="345" cm="1">
        <f t="array" aca="1" ref="S41" ca="1">IF($N41="Y",VLOOKUP($O41,INDIRECT($O$3),S$6,0)*INDIRECT($N$2),VLOOKUP($O41,INDIRECT($O$3),S$6,0))</f>
        <v>95948.689666420018</v>
      </c>
      <c r="T41" s="345" cm="1">
        <f t="array" aca="1" ref="T41" ca="1">IF($N41="Y",VLOOKUP($O41,INDIRECT($O$3),T$6,0)*INDIRECT($N$2),VLOOKUP($O41,INDIRECT($O$3),T$6,0))</f>
        <v>98827.150356412618</v>
      </c>
      <c r="U41" s="345" cm="1">
        <f t="array" aca="1" ref="U41" ca="1">IF($N41="Y",VLOOKUP($O41,INDIRECT($O$3),U$6,0)*INDIRECT($N$2),VLOOKUP($O41,INDIRECT($O$3),U$6,0))</f>
        <v>101791.96486710499</v>
      </c>
      <c r="W41" s="218" t="str">
        <f t="shared" si="25"/>
        <v>Y</v>
      </c>
      <c r="X41" s="366" t="str">
        <f t="shared" si="26"/>
        <v>10140C</v>
      </c>
      <c r="Y41" s="218" t="str">
        <f t="shared" si="27"/>
        <v xml:space="preserve">Supervisor Parking Management &amp; Traffic Control  </v>
      </c>
      <c r="Z41" s="367" t="str">
        <f t="shared" si="13"/>
        <v>E40</v>
      </c>
      <c r="AA41" s="368">
        <f t="shared" ca="1" si="28"/>
        <v>44.785999999999994</v>
      </c>
      <c r="AB41" s="368">
        <f t="shared" ca="1" si="29"/>
        <v>46.129999999999995</v>
      </c>
      <c r="AC41" s="368">
        <f t="shared" ca="1" si="30"/>
        <v>47.513999999999996</v>
      </c>
      <c r="AD41" s="368">
        <f t="shared" ca="1" si="31"/>
        <v>48.939</v>
      </c>
    </row>
    <row r="42" spans="1:30">
      <c r="A42" s="3" t="s">
        <v>73</v>
      </c>
      <c r="B42" s="47" t="s">
        <v>12</v>
      </c>
      <c r="C42" s="4">
        <v>493</v>
      </c>
      <c r="D42" s="34" t="s">
        <v>74</v>
      </c>
      <c r="E42" s="47">
        <v>10</v>
      </c>
      <c r="F42" s="47" t="s">
        <v>13</v>
      </c>
      <c r="G42" s="306" t="s">
        <v>43</v>
      </c>
      <c r="H42" s="178">
        <f t="shared" ref="H42:K48" ca="1" si="32">R42</f>
        <v>93154.067637300963</v>
      </c>
      <c r="I42" s="178">
        <f t="shared" ca="1" si="32"/>
        <v>95948.689666420018</v>
      </c>
      <c r="J42" s="178">
        <f t="shared" ca="1" si="32"/>
        <v>98827.150356412618</v>
      </c>
      <c r="K42" s="178">
        <f t="shared" ca="1" si="32"/>
        <v>101791.96486710499</v>
      </c>
      <c r="N42" s="337" t="s">
        <v>611</v>
      </c>
      <c r="O42" s="337" t="str">
        <f t="shared" si="22"/>
        <v>10205C</v>
      </c>
      <c r="P42" s="339" t="str">
        <f t="shared" si="23"/>
        <v>Supervisor Problem Properties</v>
      </c>
      <c r="Q42" s="344" t="str">
        <f t="shared" si="24"/>
        <v>E40</v>
      </c>
      <c r="R42" s="345" cm="1">
        <f t="array" aca="1" ref="R42" ca="1">IF($N42="Y",VLOOKUP($O42,INDIRECT($O$3),R$6,0)*INDIRECT($N$2),VLOOKUP($O42,INDIRECT($O$3),R$6,0))</f>
        <v>93154.067637300963</v>
      </c>
      <c r="S42" s="345" cm="1">
        <f t="array" aca="1" ref="S42" ca="1">IF($N42="Y",VLOOKUP($O42,INDIRECT($O$3),S$6,0)*INDIRECT($N$2),VLOOKUP($O42,INDIRECT($O$3),S$6,0))</f>
        <v>95948.689666420018</v>
      </c>
      <c r="T42" s="345" cm="1">
        <f t="array" aca="1" ref="T42" ca="1">IF($N42="Y",VLOOKUP($O42,INDIRECT($O$3),T$6,0)*INDIRECT($N$2),VLOOKUP($O42,INDIRECT($O$3),T$6,0))</f>
        <v>98827.150356412618</v>
      </c>
      <c r="U42" s="345" cm="1">
        <f t="array" aca="1" ref="U42" ca="1">IF($N42="Y",VLOOKUP($O42,INDIRECT($O$3),U$6,0)*INDIRECT($N$2),VLOOKUP($O42,INDIRECT($O$3),U$6,0))</f>
        <v>101791.96486710499</v>
      </c>
      <c r="W42" s="218" t="str">
        <f t="shared" si="25"/>
        <v>Y</v>
      </c>
      <c r="X42" s="366" t="str">
        <f t="shared" si="26"/>
        <v>10205C</v>
      </c>
      <c r="Y42" s="218" t="str">
        <f t="shared" si="27"/>
        <v>Supervisor Problem Properties</v>
      </c>
      <c r="Z42" s="367" t="str">
        <f t="shared" si="13"/>
        <v>E40</v>
      </c>
      <c r="AA42" s="368">
        <f t="shared" ca="1" si="28"/>
        <v>44.785999999999994</v>
      </c>
      <c r="AB42" s="368">
        <f t="shared" ca="1" si="29"/>
        <v>46.129999999999995</v>
      </c>
      <c r="AC42" s="368">
        <f t="shared" ca="1" si="30"/>
        <v>47.513999999999996</v>
      </c>
      <c r="AD42" s="368">
        <f t="shared" ca="1" si="31"/>
        <v>48.939</v>
      </c>
    </row>
    <row r="43" spans="1:30">
      <c r="A43" s="3" t="s">
        <v>75</v>
      </c>
      <c r="B43" s="47" t="s">
        <v>12</v>
      </c>
      <c r="C43" s="4">
        <v>473</v>
      </c>
      <c r="D43" s="35" t="s">
        <v>76</v>
      </c>
      <c r="E43" s="47">
        <v>10</v>
      </c>
      <c r="F43" s="47" t="s">
        <v>13</v>
      </c>
      <c r="G43" s="306" t="s">
        <v>43</v>
      </c>
      <c r="H43" s="178">
        <f t="shared" ca="1" si="32"/>
        <v>93154.067637300963</v>
      </c>
      <c r="I43" s="178">
        <f t="shared" ca="1" si="32"/>
        <v>95948.689666420018</v>
      </c>
      <c r="J43" s="178">
        <f t="shared" ca="1" si="32"/>
        <v>98827.150356412618</v>
      </c>
      <c r="K43" s="178">
        <f t="shared" ca="1" si="32"/>
        <v>101791.96486710499</v>
      </c>
      <c r="N43" s="337" t="s">
        <v>611</v>
      </c>
      <c r="O43" s="337" t="str">
        <f t="shared" si="22"/>
        <v>10220C</v>
      </c>
      <c r="P43" s="339" t="str">
        <f t="shared" si="23"/>
        <v xml:space="preserve">Supervisor Pumping Stations  </v>
      </c>
      <c r="Q43" s="344" t="str">
        <f t="shared" si="24"/>
        <v>E40</v>
      </c>
      <c r="R43" s="345" cm="1">
        <f t="array" aca="1" ref="R43" ca="1">IF($N43="Y",VLOOKUP($O43,INDIRECT($O$3),R$6,0)*INDIRECT($N$2),VLOOKUP($O43,INDIRECT($O$3),R$6,0))</f>
        <v>93154.067637300963</v>
      </c>
      <c r="S43" s="345" cm="1">
        <f t="array" aca="1" ref="S43" ca="1">IF($N43="Y",VLOOKUP($O43,INDIRECT($O$3),S$6,0)*INDIRECT($N$2),VLOOKUP($O43,INDIRECT($O$3),S$6,0))</f>
        <v>95948.689666420018</v>
      </c>
      <c r="T43" s="345" cm="1">
        <f t="array" aca="1" ref="T43" ca="1">IF($N43="Y",VLOOKUP($O43,INDIRECT($O$3),T$6,0)*INDIRECT($N$2),VLOOKUP($O43,INDIRECT($O$3),T$6,0))</f>
        <v>98827.150356412618</v>
      </c>
      <c r="U43" s="345" cm="1">
        <f t="array" aca="1" ref="U43" ca="1">IF($N43="Y",VLOOKUP($O43,INDIRECT($O$3),U$6,0)*INDIRECT($N$2),VLOOKUP($O43,INDIRECT($O$3),U$6,0))</f>
        <v>101791.96486710499</v>
      </c>
      <c r="W43" s="218" t="str">
        <f t="shared" si="25"/>
        <v>Y</v>
      </c>
      <c r="X43" s="366" t="str">
        <f t="shared" si="26"/>
        <v>10220C</v>
      </c>
      <c r="Y43" s="218" t="str">
        <f t="shared" si="27"/>
        <v xml:space="preserve">Supervisor Pumping Stations  </v>
      </c>
      <c r="Z43" s="367" t="str">
        <f t="shared" si="13"/>
        <v>E40</v>
      </c>
      <c r="AA43" s="368">
        <f t="shared" ca="1" si="28"/>
        <v>44.785999999999994</v>
      </c>
      <c r="AB43" s="368">
        <f t="shared" ca="1" si="29"/>
        <v>46.129999999999995</v>
      </c>
      <c r="AC43" s="368">
        <f t="shared" ca="1" si="30"/>
        <v>47.513999999999996</v>
      </c>
      <c r="AD43" s="368">
        <f t="shared" ca="1" si="31"/>
        <v>48.939</v>
      </c>
    </row>
    <row r="44" spans="1:30">
      <c r="A44" s="3" t="s">
        <v>77</v>
      </c>
      <c r="B44" s="47" t="s">
        <v>12</v>
      </c>
      <c r="C44" s="4">
        <v>493</v>
      </c>
      <c r="D44" s="35" t="s">
        <v>78</v>
      </c>
      <c r="E44" s="47">
        <v>10</v>
      </c>
      <c r="F44" s="47" t="s">
        <v>13</v>
      </c>
      <c r="G44" s="306" t="s">
        <v>43</v>
      </c>
      <c r="H44" s="178">
        <f t="shared" ca="1" si="32"/>
        <v>93154.067637300963</v>
      </c>
      <c r="I44" s="178">
        <f t="shared" ca="1" si="32"/>
        <v>95948.689666420018</v>
      </c>
      <c r="J44" s="178">
        <f t="shared" ca="1" si="32"/>
        <v>98827.150356412618</v>
      </c>
      <c r="K44" s="178">
        <f t="shared" ca="1" si="32"/>
        <v>101791.96486710499</v>
      </c>
      <c r="N44" s="337" t="s">
        <v>611</v>
      </c>
      <c r="O44" s="337" t="str">
        <f t="shared" si="22"/>
        <v>10240C</v>
      </c>
      <c r="P44" s="339" t="str">
        <f t="shared" si="23"/>
        <v>Supervisor Real Estate Assessment</v>
      </c>
      <c r="Q44" s="344" t="str">
        <f t="shared" si="24"/>
        <v>E40</v>
      </c>
      <c r="R44" s="345" cm="1">
        <f t="array" aca="1" ref="R44" ca="1">IF($N44="Y",VLOOKUP($O44,INDIRECT($O$3),R$6,0)*INDIRECT($N$2),VLOOKUP($O44,INDIRECT($O$3),R$6,0))</f>
        <v>93154.067637300963</v>
      </c>
      <c r="S44" s="345" cm="1">
        <f t="array" aca="1" ref="S44" ca="1">IF($N44="Y",VLOOKUP($O44,INDIRECT($O$3),S$6,0)*INDIRECT($N$2),VLOOKUP($O44,INDIRECT($O$3),S$6,0))</f>
        <v>95948.689666420018</v>
      </c>
      <c r="T44" s="345" cm="1">
        <f t="array" aca="1" ref="T44" ca="1">IF($N44="Y",VLOOKUP($O44,INDIRECT($O$3),T$6,0)*INDIRECT($N$2),VLOOKUP($O44,INDIRECT($O$3),T$6,0))</f>
        <v>98827.150356412618</v>
      </c>
      <c r="U44" s="345" cm="1">
        <f t="array" aca="1" ref="U44" ca="1">IF($N44="Y",VLOOKUP($O44,INDIRECT($O$3),U$6,0)*INDIRECT($N$2),VLOOKUP($O44,INDIRECT($O$3),U$6,0))</f>
        <v>101791.96486710499</v>
      </c>
      <c r="W44" s="218" t="str">
        <f t="shared" si="25"/>
        <v>Y</v>
      </c>
      <c r="X44" s="366" t="str">
        <f t="shared" si="26"/>
        <v>10240C</v>
      </c>
      <c r="Y44" s="218" t="str">
        <f t="shared" si="27"/>
        <v>Supervisor Real Estate Assessment</v>
      </c>
      <c r="Z44" s="367" t="str">
        <f t="shared" si="13"/>
        <v>E40</v>
      </c>
      <c r="AA44" s="368">
        <f t="shared" ca="1" si="28"/>
        <v>44.785999999999994</v>
      </c>
      <c r="AB44" s="368">
        <f t="shared" ca="1" si="29"/>
        <v>46.129999999999995</v>
      </c>
      <c r="AC44" s="368">
        <f t="shared" ca="1" si="30"/>
        <v>47.513999999999996</v>
      </c>
      <c r="AD44" s="368">
        <f t="shared" ca="1" si="31"/>
        <v>48.939</v>
      </c>
    </row>
    <row r="45" spans="1:30">
      <c r="A45" s="3" t="s">
        <v>435</v>
      </c>
      <c r="B45" s="47" t="s">
        <v>12</v>
      </c>
      <c r="C45" s="4">
        <v>453</v>
      </c>
      <c r="D45" s="35" t="s">
        <v>530</v>
      </c>
      <c r="E45" s="47">
        <v>10</v>
      </c>
      <c r="F45" s="47" t="s">
        <v>13</v>
      </c>
      <c r="G45" s="306" t="s">
        <v>43</v>
      </c>
      <c r="H45" s="178">
        <f t="shared" ca="1" si="32"/>
        <v>93154.067637300963</v>
      </c>
      <c r="I45" s="178">
        <f t="shared" ca="1" si="32"/>
        <v>95948.689666420018</v>
      </c>
      <c r="J45" s="178">
        <f t="shared" ca="1" si="32"/>
        <v>98827.150356412618</v>
      </c>
      <c r="K45" s="178">
        <f t="shared" ca="1" si="32"/>
        <v>101791.96486710499</v>
      </c>
      <c r="N45" s="337" t="s">
        <v>611</v>
      </c>
      <c r="O45" s="337" t="str">
        <f t="shared" si="22"/>
        <v>10300C</v>
      </c>
      <c r="P45" s="339" t="str">
        <f t="shared" si="23"/>
        <v>Supervisor Towing &amp; Impound</v>
      </c>
      <c r="Q45" s="344" t="str">
        <f t="shared" si="24"/>
        <v>E40</v>
      </c>
      <c r="R45" s="345" cm="1">
        <f t="array" aca="1" ref="R45" ca="1">IF($N45="Y",VLOOKUP($O45,INDIRECT($O$3),R$6,0)*INDIRECT($N$2),VLOOKUP($O45,INDIRECT($O$3),R$6,0))</f>
        <v>93154.067637300963</v>
      </c>
      <c r="S45" s="345" cm="1">
        <f t="array" aca="1" ref="S45" ca="1">IF($N45="Y",VLOOKUP($O45,INDIRECT($O$3),S$6,0)*INDIRECT($N$2),VLOOKUP($O45,INDIRECT($O$3),S$6,0))</f>
        <v>95948.689666420018</v>
      </c>
      <c r="T45" s="345" cm="1">
        <f t="array" aca="1" ref="T45" ca="1">IF($N45="Y",VLOOKUP($O45,INDIRECT($O$3),T$6,0)*INDIRECT($N$2),VLOOKUP($O45,INDIRECT($O$3),T$6,0))</f>
        <v>98827.150356412618</v>
      </c>
      <c r="U45" s="345" cm="1">
        <f t="array" aca="1" ref="U45" ca="1">IF($N45="Y",VLOOKUP($O45,INDIRECT($O$3),U$6,0)*INDIRECT($N$2),VLOOKUP($O45,INDIRECT($O$3),U$6,0))</f>
        <v>101791.96486710499</v>
      </c>
      <c r="W45" s="218" t="str">
        <f t="shared" si="25"/>
        <v>Y</v>
      </c>
      <c r="X45" s="366" t="str">
        <f t="shared" si="26"/>
        <v>10300C</v>
      </c>
      <c r="Y45" s="218" t="str">
        <f t="shared" si="27"/>
        <v>Supervisor Towing &amp; Impound</v>
      </c>
      <c r="Z45" s="367" t="str">
        <f t="shared" si="13"/>
        <v>E40</v>
      </c>
      <c r="AA45" s="368">
        <f t="shared" ca="1" si="28"/>
        <v>44.785999999999994</v>
      </c>
      <c r="AB45" s="368">
        <f t="shared" ca="1" si="29"/>
        <v>46.129999999999995</v>
      </c>
      <c r="AC45" s="368">
        <f t="shared" ca="1" si="30"/>
        <v>47.513999999999996</v>
      </c>
      <c r="AD45" s="368">
        <f t="shared" ca="1" si="31"/>
        <v>48.939</v>
      </c>
    </row>
    <row r="46" spans="1:30">
      <c r="A46" s="3" t="s">
        <v>79</v>
      </c>
      <c r="B46" s="47" t="s">
        <v>12</v>
      </c>
      <c r="C46" s="4">
        <v>455</v>
      </c>
      <c r="D46" s="35" t="s">
        <v>80</v>
      </c>
      <c r="E46" s="47">
        <v>10</v>
      </c>
      <c r="F46" s="47" t="s">
        <v>13</v>
      </c>
      <c r="G46" s="306" t="s">
        <v>43</v>
      </c>
      <c r="H46" s="178">
        <f t="shared" ca="1" si="32"/>
        <v>93154.067637300963</v>
      </c>
      <c r="I46" s="178">
        <f t="shared" ca="1" si="32"/>
        <v>95948.689666420018</v>
      </c>
      <c r="J46" s="178">
        <f t="shared" ca="1" si="32"/>
        <v>98827.150356412618</v>
      </c>
      <c r="K46" s="178">
        <f t="shared" ca="1" si="32"/>
        <v>101791.96486710499</v>
      </c>
      <c r="N46" s="337" t="s">
        <v>611</v>
      </c>
      <c r="O46" s="337" t="str">
        <f t="shared" si="22"/>
        <v>10320C</v>
      </c>
      <c r="P46" s="339" t="str">
        <f t="shared" si="23"/>
        <v xml:space="preserve">Supervisor Traffic &amp; Equipment Maintenance  </v>
      </c>
      <c r="Q46" s="344" t="str">
        <f t="shared" si="24"/>
        <v>E40</v>
      </c>
      <c r="R46" s="345" cm="1">
        <f t="array" aca="1" ref="R46" ca="1">IF($N46="Y",VLOOKUP($O46,INDIRECT($O$3),R$6,0)*INDIRECT($N$2),VLOOKUP($O46,INDIRECT($O$3),R$6,0))</f>
        <v>93154.067637300963</v>
      </c>
      <c r="S46" s="345" cm="1">
        <f t="array" aca="1" ref="S46" ca="1">IF($N46="Y",VLOOKUP($O46,INDIRECT($O$3),S$6,0)*INDIRECT($N$2),VLOOKUP($O46,INDIRECT($O$3),S$6,0))</f>
        <v>95948.689666420018</v>
      </c>
      <c r="T46" s="345" cm="1">
        <f t="array" aca="1" ref="T46" ca="1">IF($N46="Y",VLOOKUP($O46,INDIRECT($O$3),T$6,0)*INDIRECT($N$2),VLOOKUP($O46,INDIRECT($O$3),T$6,0))</f>
        <v>98827.150356412618</v>
      </c>
      <c r="U46" s="345" cm="1">
        <f t="array" aca="1" ref="U46" ca="1">IF($N46="Y",VLOOKUP($O46,INDIRECT($O$3),U$6,0)*INDIRECT($N$2),VLOOKUP($O46,INDIRECT($O$3),U$6,0))</f>
        <v>101791.96486710499</v>
      </c>
      <c r="W46" s="218" t="str">
        <f t="shared" si="25"/>
        <v>Y</v>
      </c>
      <c r="X46" s="366" t="str">
        <f t="shared" si="26"/>
        <v>10320C</v>
      </c>
      <c r="Y46" s="218" t="str">
        <f t="shared" si="27"/>
        <v xml:space="preserve">Supervisor Traffic &amp; Equipment Maintenance  </v>
      </c>
      <c r="Z46" s="367" t="str">
        <f t="shared" si="13"/>
        <v>E40</v>
      </c>
      <c r="AA46" s="368">
        <f t="shared" ca="1" si="28"/>
        <v>44.785999999999994</v>
      </c>
      <c r="AB46" s="368">
        <f t="shared" ca="1" si="29"/>
        <v>46.129999999999995</v>
      </c>
      <c r="AC46" s="368">
        <f t="shared" ca="1" si="30"/>
        <v>47.513999999999996</v>
      </c>
      <c r="AD46" s="368">
        <f t="shared" ca="1" si="31"/>
        <v>48.939</v>
      </c>
    </row>
    <row r="47" spans="1:30">
      <c r="A47" s="3" t="s">
        <v>282</v>
      </c>
      <c r="B47" s="47" t="s">
        <v>12</v>
      </c>
      <c r="C47" s="4">
        <v>453</v>
      </c>
      <c r="D47" s="35" t="s">
        <v>532</v>
      </c>
      <c r="E47" s="47">
        <v>10</v>
      </c>
      <c r="F47" s="47" t="s">
        <v>13</v>
      </c>
      <c r="G47" s="306" t="s">
        <v>43</v>
      </c>
      <c r="H47" s="178">
        <f t="shared" ca="1" si="32"/>
        <v>93154.067637300963</v>
      </c>
      <c r="I47" s="178">
        <f t="shared" ca="1" si="32"/>
        <v>95948.689666420018</v>
      </c>
      <c r="J47" s="178">
        <f t="shared" ca="1" si="32"/>
        <v>98827.150356412618</v>
      </c>
      <c r="K47" s="178">
        <f t="shared" ca="1" si="32"/>
        <v>101791.96486710499</v>
      </c>
      <c r="N47" s="337" t="s">
        <v>611</v>
      </c>
      <c r="O47" s="337" t="str">
        <f t="shared" si="22"/>
        <v>59216C</v>
      </c>
      <c r="P47" s="339" t="str">
        <f t="shared" si="23"/>
        <v>Supervisor Water Quality Lab</v>
      </c>
      <c r="Q47" s="344" t="str">
        <f t="shared" si="24"/>
        <v>E40</v>
      </c>
      <c r="R47" s="345" cm="1">
        <f t="array" aca="1" ref="R47" ca="1">IF($N47="Y",VLOOKUP($O47,INDIRECT($O$3),R$6,0)*INDIRECT($N$2),VLOOKUP($O47,INDIRECT($O$3),R$6,0))</f>
        <v>93154.067637300963</v>
      </c>
      <c r="S47" s="345" cm="1">
        <f t="array" aca="1" ref="S47" ca="1">IF($N47="Y",VLOOKUP($O47,INDIRECT($O$3),S$6,0)*INDIRECT($N$2),VLOOKUP($O47,INDIRECT($O$3),S$6,0))</f>
        <v>95948.689666420018</v>
      </c>
      <c r="T47" s="345" cm="1">
        <f t="array" aca="1" ref="T47" ca="1">IF($N47="Y",VLOOKUP($O47,INDIRECT($O$3),T$6,0)*INDIRECT($N$2),VLOOKUP($O47,INDIRECT($O$3),T$6,0))</f>
        <v>98827.150356412618</v>
      </c>
      <c r="U47" s="345" cm="1">
        <f t="array" aca="1" ref="U47" ca="1">IF($N47="Y",VLOOKUP($O47,INDIRECT($O$3),U$6,0)*INDIRECT($N$2),VLOOKUP($O47,INDIRECT($O$3),U$6,0))</f>
        <v>101791.96486710499</v>
      </c>
      <c r="W47" s="218" t="str">
        <f t="shared" si="25"/>
        <v>Y</v>
      </c>
      <c r="X47" s="366" t="str">
        <f t="shared" si="26"/>
        <v>59216C</v>
      </c>
      <c r="Y47" s="218" t="str">
        <f t="shared" si="27"/>
        <v>Supervisor Water Quality Lab</v>
      </c>
      <c r="Z47" s="367" t="str">
        <f t="shared" si="13"/>
        <v>E40</v>
      </c>
      <c r="AA47" s="368">
        <f t="shared" ca="1" si="28"/>
        <v>44.785999999999994</v>
      </c>
      <c r="AB47" s="368">
        <f t="shared" ca="1" si="29"/>
        <v>46.129999999999995</v>
      </c>
      <c r="AC47" s="368">
        <f t="shared" ca="1" si="30"/>
        <v>47.513999999999996</v>
      </c>
      <c r="AD47" s="368">
        <f t="shared" ca="1" si="31"/>
        <v>48.939</v>
      </c>
    </row>
    <row r="48" spans="1:30">
      <c r="A48" s="3" t="s">
        <v>81</v>
      </c>
      <c r="B48" s="47" t="s">
        <v>12</v>
      </c>
      <c r="C48" s="4">
        <v>460</v>
      </c>
      <c r="D48" s="35" t="s">
        <v>82</v>
      </c>
      <c r="E48" s="47">
        <v>10</v>
      </c>
      <c r="F48" s="47" t="s">
        <v>13</v>
      </c>
      <c r="G48" s="306" t="s">
        <v>43</v>
      </c>
      <c r="H48" s="178">
        <f t="shared" ca="1" si="32"/>
        <v>93154.067637300963</v>
      </c>
      <c r="I48" s="178">
        <f t="shared" ca="1" si="32"/>
        <v>95948.689666420018</v>
      </c>
      <c r="J48" s="178">
        <f t="shared" ca="1" si="32"/>
        <v>98827.150356412618</v>
      </c>
      <c r="K48" s="178">
        <f t="shared" ca="1" si="32"/>
        <v>101791.96486710499</v>
      </c>
      <c r="N48" s="337" t="s">
        <v>611</v>
      </c>
      <c r="O48" s="337" t="str">
        <f t="shared" si="22"/>
        <v>10370C</v>
      </c>
      <c r="P48" s="339" t="str">
        <f t="shared" si="23"/>
        <v xml:space="preserve">Supervisor Water Treatment Plant  </v>
      </c>
      <c r="Q48" s="344" t="str">
        <f t="shared" si="24"/>
        <v>E40</v>
      </c>
      <c r="R48" s="345" cm="1">
        <f t="array" aca="1" ref="R48" ca="1">IF($N48="Y",VLOOKUP($O48,INDIRECT($O$3),R$6,0)*INDIRECT($N$2),VLOOKUP($O48,INDIRECT($O$3),R$6,0))</f>
        <v>93154.067637300963</v>
      </c>
      <c r="S48" s="345" cm="1">
        <f t="array" aca="1" ref="S48" ca="1">IF($N48="Y",VLOOKUP($O48,INDIRECT($O$3),S$6,0)*INDIRECT($N$2),VLOOKUP($O48,INDIRECT($O$3),S$6,0))</f>
        <v>95948.689666420018</v>
      </c>
      <c r="T48" s="345" cm="1">
        <f t="array" aca="1" ref="T48" ca="1">IF($N48="Y",VLOOKUP($O48,INDIRECT($O$3),T$6,0)*INDIRECT($N$2),VLOOKUP($O48,INDIRECT($O$3),T$6,0))</f>
        <v>98827.150356412618</v>
      </c>
      <c r="U48" s="345" cm="1">
        <f t="array" aca="1" ref="U48" ca="1">IF($N48="Y",VLOOKUP($O48,INDIRECT($O$3),U$6,0)*INDIRECT($N$2),VLOOKUP($O48,INDIRECT($O$3),U$6,0))</f>
        <v>101791.96486710499</v>
      </c>
      <c r="W48" s="218" t="str">
        <f t="shared" si="25"/>
        <v>Y</v>
      </c>
      <c r="X48" s="366" t="str">
        <f t="shared" si="26"/>
        <v>10370C</v>
      </c>
      <c r="Y48" s="218" t="str">
        <f t="shared" si="27"/>
        <v xml:space="preserve">Supervisor Water Treatment Plant  </v>
      </c>
      <c r="Z48" s="367" t="str">
        <f t="shared" si="13"/>
        <v>E40</v>
      </c>
      <c r="AA48" s="368">
        <f t="shared" ca="1" si="28"/>
        <v>44.785999999999994</v>
      </c>
      <c r="AB48" s="368">
        <f t="shared" ca="1" si="29"/>
        <v>46.129999999999995</v>
      </c>
      <c r="AC48" s="368">
        <f t="shared" ca="1" si="30"/>
        <v>47.513999999999996</v>
      </c>
      <c r="AD48" s="368">
        <f t="shared" ca="1" si="31"/>
        <v>48.939</v>
      </c>
    </row>
    <row r="49" spans="1:30">
      <c r="D49" s="35"/>
      <c r="E49" s="20"/>
      <c r="F49" s="20"/>
      <c r="G49" s="30"/>
      <c r="I49" s="32"/>
      <c r="J49" s="32"/>
      <c r="K49" s="32"/>
    </row>
    <row r="50" spans="1:30">
      <c r="D50" s="35"/>
      <c r="E50" s="20"/>
      <c r="F50" s="20"/>
      <c r="G50" s="30"/>
      <c r="I50" s="32"/>
      <c r="J50" s="32"/>
      <c r="K50" s="32"/>
    </row>
    <row r="51" spans="1:30">
      <c r="A51" s="35" t="s">
        <v>83</v>
      </c>
      <c r="D51" s="35"/>
      <c r="E51" s="20"/>
      <c r="F51" s="20"/>
      <c r="G51" s="30"/>
      <c r="I51" s="32"/>
      <c r="J51" s="32"/>
      <c r="K51" s="32"/>
    </row>
    <row r="52" spans="1:30">
      <c r="A52" s="188"/>
      <c r="B52" s="34" t="s">
        <v>84</v>
      </c>
      <c r="C52" s="34"/>
      <c r="D52" s="35"/>
      <c r="E52" s="34"/>
      <c r="G52" s="30"/>
      <c r="H52" s="76">
        <f ca="1">R52</f>
        <v>93.266530387657198</v>
      </c>
      <c r="I52" s="32" t="s">
        <v>85</v>
      </c>
      <c r="J52" s="32"/>
      <c r="K52" s="32"/>
      <c r="N52" s="337" t="s">
        <v>611</v>
      </c>
      <c r="O52" s="348" t="s">
        <v>546</v>
      </c>
      <c r="P52" s="349" t="s">
        <v>559</v>
      </c>
      <c r="R52" s="350" cm="1">
        <f t="array" aca="1" ref="R52" ca="1">IF($N52="Y",VLOOKUP($O52,INDIRECT($O$3),R$6,0)*INDIRECT($N$2),VLOOKUP($O52,INDIRECT($O$3),R$6,0))</f>
        <v>93.266530387657198</v>
      </c>
      <c r="S52" s="345"/>
      <c r="T52" s="345"/>
      <c r="U52" s="345"/>
      <c r="W52" s="218" t="str">
        <f t="shared" ref="W52:Y54" si="33">N52</f>
        <v>Y</v>
      </c>
      <c r="X52" s="213" t="str">
        <f t="shared" si="33"/>
        <v>CSUAMA</v>
      </c>
      <c r="Y52" s="213" t="str">
        <f t="shared" si="33"/>
        <v>Accredited Minnesota Assessor</v>
      </c>
      <c r="AA52" s="213">
        <f ca="1">ROUND(R52/80,3)</f>
        <v>1.1659999999999999</v>
      </c>
    </row>
    <row r="53" spans="1:30">
      <c r="B53" s="34" t="s">
        <v>86</v>
      </c>
      <c r="C53" s="34"/>
      <c r="D53" s="35"/>
      <c r="E53" s="20"/>
      <c r="F53" s="20"/>
      <c r="G53" s="30"/>
      <c r="H53" s="76">
        <f ca="1">R53</f>
        <v>200.24872700879334</v>
      </c>
      <c r="I53" s="32" t="s">
        <v>85</v>
      </c>
      <c r="J53" s="32"/>
      <c r="K53" s="32"/>
      <c r="N53" s="337" t="s">
        <v>611</v>
      </c>
      <c r="O53" s="348" t="s">
        <v>547</v>
      </c>
      <c r="P53" s="349" t="s">
        <v>561</v>
      </c>
      <c r="R53" s="350" cm="1">
        <f t="array" aca="1" ref="R53" ca="1">IF($N53="Y",VLOOKUP($O53,INDIRECT($O$3),R$6,0)*INDIRECT($N$2),VLOOKUP($O53,INDIRECT($O$3),R$6,0))</f>
        <v>200.24872700879334</v>
      </c>
      <c r="S53" s="345"/>
      <c r="T53" s="345"/>
      <c r="U53" s="345"/>
      <c r="W53" s="218" t="str">
        <f t="shared" si="33"/>
        <v>Y</v>
      </c>
      <c r="X53" s="213" t="str">
        <f t="shared" si="33"/>
        <v>CSUSAM</v>
      </c>
      <c r="Y53" s="213" t="str">
        <f t="shared" si="33"/>
        <v>Senior Accredited MN Assessor</v>
      </c>
      <c r="AA53" s="213">
        <f ca="1">ROUND(R53/80,3)</f>
        <v>2.5030000000000001</v>
      </c>
    </row>
    <row r="54" spans="1:30">
      <c r="B54" s="34" t="s">
        <v>87</v>
      </c>
      <c r="C54" s="34"/>
      <c r="D54" s="35"/>
      <c r="E54" s="20"/>
      <c r="F54" s="20"/>
      <c r="G54" s="30"/>
      <c r="H54" s="76">
        <f ca="1">R54</f>
        <v>200.24872700879334</v>
      </c>
      <c r="I54" s="32" t="s">
        <v>85</v>
      </c>
      <c r="N54" s="337" t="s">
        <v>611</v>
      </c>
      <c r="O54" s="348" t="s">
        <v>548</v>
      </c>
      <c r="P54" s="349" t="s">
        <v>560</v>
      </c>
      <c r="R54" s="350" cm="1">
        <f t="array" aca="1" ref="R54" ca="1">IF($N54="Y",VLOOKUP($O54,INDIRECT($O$3),R$6,0)*INDIRECT($N$2),VLOOKUP($O54,INDIRECT($O$3),R$6,0))</f>
        <v>200.24872700879334</v>
      </c>
      <c r="S54" s="345"/>
      <c r="T54" s="345"/>
      <c r="U54" s="345"/>
      <c r="W54" s="218" t="str">
        <f t="shared" si="33"/>
        <v>Y</v>
      </c>
      <c r="X54" s="213" t="str">
        <f t="shared" si="33"/>
        <v>CSUCAE</v>
      </c>
      <c r="Y54" s="213" t="str">
        <f t="shared" si="33"/>
        <v>Certified Assessment Evaluator</v>
      </c>
      <c r="AA54" s="213">
        <f ca="1">ROUND(R54/80,3)</f>
        <v>2.5030000000000001</v>
      </c>
    </row>
    <row r="55" spans="1:30">
      <c r="B55" s="34"/>
      <c r="C55" s="34"/>
      <c r="D55" s="35"/>
      <c r="E55" s="20"/>
      <c r="F55" s="20"/>
      <c r="G55" s="30"/>
      <c r="H55" s="282"/>
      <c r="I55" s="32"/>
    </row>
    <row r="56" spans="1:30">
      <c r="B56" s="34"/>
      <c r="C56" s="34"/>
      <c r="D56" s="35"/>
      <c r="E56" s="20"/>
      <c r="F56" s="20"/>
      <c r="G56" s="30"/>
      <c r="H56" s="282"/>
      <c r="I56" s="32"/>
    </row>
    <row r="57" spans="1:30" ht="26.25" thickBot="1">
      <c r="A57" s="280" t="s">
        <v>2</v>
      </c>
      <c r="B57" s="280" t="s">
        <v>3</v>
      </c>
      <c r="C57" s="280"/>
      <c r="D57" s="24" t="s">
        <v>625</v>
      </c>
      <c r="E57" s="280" t="s">
        <v>617</v>
      </c>
      <c r="F57" s="280" t="s">
        <v>6</v>
      </c>
      <c r="G57" s="280" t="s">
        <v>7</v>
      </c>
      <c r="H57" s="26" t="s">
        <v>8</v>
      </c>
      <c r="I57" s="26" t="s">
        <v>9</v>
      </c>
      <c r="J57" s="26" t="s">
        <v>10</v>
      </c>
      <c r="K57" s="27" t="s">
        <v>11</v>
      </c>
      <c r="N57" s="340" t="s">
        <v>610</v>
      </c>
      <c r="O57" s="340" t="s">
        <v>2</v>
      </c>
      <c r="P57" s="341" t="s">
        <v>612</v>
      </c>
      <c r="Q57" s="341" t="s">
        <v>606</v>
      </c>
      <c r="R57" s="342" t="s">
        <v>8</v>
      </c>
      <c r="S57" s="342" t="s">
        <v>9</v>
      </c>
      <c r="T57" s="342" t="s">
        <v>10</v>
      </c>
      <c r="U57" s="340" t="s">
        <v>11</v>
      </c>
      <c r="W57" s="358" t="str">
        <f>N57</f>
        <v>Update</v>
      </c>
      <c r="X57" s="359" t="str">
        <f>A57</f>
        <v>Job Code</v>
      </c>
      <c r="Y57" s="358" t="s">
        <v>612</v>
      </c>
      <c r="Z57" s="360" t="str">
        <f>G57</f>
        <v>Salary Grade</v>
      </c>
      <c r="AA57" s="361" t="str">
        <f>R57</f>
        <v>Step 1</v>
      </c>
      <c r="AB57" s="361" t="str">
        <f>S57</f>
        <v>Step 2</v>
      </c>
      <c r="AC57" s="361" t="str">
        <f>T57</f>
        <v>Step 3</v>
      </c>
      <c r="AD57" s="361" t="str">
        <f>U57</f>
        <v>Step 4</v>
      </c>
    </row>
    <row r="58" spans="1:30" s="19" customFormat="1">
      <c r="A58" s="3" t="s">
        <v>255</v>
      </c>
      <c r="B58" s="47" t="s">
        <v>12</v>
      </c>
      <c r="C58" s="4">
        <v>493</v>
      </c>
      <c r="D58" s="100" t="s">
        <v>248</v>
      </c>
      <c r="E58" s="34">
        <v>10</v>
      </c>
      <c r="F58" s="34" t="s">
        <v>13</v>
      </c>
      <c r="G58" s="306" t="s">
        <v>90</v>
      </c>
      <c r="H58" s="178">
        <f ca="1">R58</f>
        <v>96329.358736419206</v>
      </c>
      <c r="I58" s="178">
        <f ca="1">S58</f>
        <v>99219.239498511786</v>
      </c>
      <c r="J58" s="178">
        <f ca="1">T58</f>
        <v>102195.81668346714</v>
      </c>
      <c r="K58" s="178">
        <f ca="1">U58</f>
        <v>105261.69118397114</v>
      </c>
      <c r="L58"/>
      <c r="M58"/>
      <c r="N58" s="343" t="s">
        <v>611</v>
      </c>
      <c r="O58" s="337" t="str">
        <f>A58</f>
        <v>10011C</v>
      </c>
      <c r="P58" s="339" t="str">
        <f>D58</f>
        <v>Supervisor Certified Fire Protection Specialist</v>
      </c>
      <c r="Q58" s="344" t="str">
        <f>G58</f>
        <v>E43</v>
      </c>
      <c r="R58" s="345" cm="1">
        <f t="array" aca="1" ref="R58" ca="1">IF($N58="Y",VLOOKUP($O58,INDIRECT($O$3),R$6,0)*INDIRECT($N$2),VLOOKUP($O58,INDIRECT($O$3),R$6,0))</f>
        <v>96329.358736419206</v>
      </c>
      <c r="S58" s="345" cm="1">
        <f t="array" aca="1" ref="S58" ca="1">IF($N58="Y",VLOOKUP($O58,INDIRECT($O$3),S$6,0)*INDIRECT($N$2),VLOOKUP($O58,INDIRECT($O$3),S$6,0))</f>
        <v>99219.239498511786</v>
      </c>
      <c r="T58" s="345" cm="1">
        <f t="array" aca="1" ref="T58" ca="1">IF($N58="Y",VLOOKUP($O58,INDIRECT($O$3),T$6,0)*INDIRECT($N$2),VLOOKUP($O58,INDIRECT($O$3),T$6,0))</f>
        <v>102195.81668346714</v>
      </c>
      <c r="U58" s="345" cm="1">
        <f t="array" aca="1" ref="U58" ca="1">IF($N58="Y",VLOOKUP($O58,INDIRECT($O$3),U$6,0)*INDIRECT($N$2),VLOOKUP($O58,INDIRECT($O$3),U$6,0))</f>
        <v>105261.69118397114</v>
      </c>
      <c r="W58" s="218" t="str">
        <f>N58</f>
        <v>Y</v>
      </c>
      <c r="X58" s="366" t="str">
        <f>A58</f>
        <v>10011C</v>
      </c>
      <c r="Y58" s="218" t="str">
        <f>D58</f>
        <v>Supervisor Certified Fire Protection Specialist</v>
      </c>
      <c r="Z58" s="367" t="str">
        <f>G58</f>
        <v>E43</v>
      </c>
      <c r="AA58" s="368">
        <f ca="1">ROUNDUP(R58/2080,3)</f>
        <v>46.312999999999995</v>
      </c>
      <c r="AB58" s="368">
        <f ca="1">ROUNDUP(S58/2080,3)</f>
        <v>47.701999999999998</v>
      </c>
      <c r="AC58" s="368">
        <f ca="1">ROUNDUP(T58/2080,3)</f>
        <v>49.132999999999996</v>
      </c>
      <c r="AD58" s="368">
        <f ca="1">ROUNDUP(U58/2080,3)</f>
        <v>50.606999999999999</v>
      </c>
    </row>
    <row r="59" spans="1:30" s="19" customFormat="1">
      <c r="A59" s="3"/>
      <c r="D59" s="100"/>
      <c r="H59" s="180"/>
      <c r="I59" s="180"/>
      <c r="J59" s="180"/>
      <c r="K59" s="181"/>
      <c r="L59"/>
      <c r="M59"/>
      <c r="N59" s="347"/>
      <c r="O59" s="347"/>
      <c r="P59" s="346"/>
      <c r="Q59" s="346"/>
      <c r="R59" s="346"/>
      <c r="S59" s="346"/>
      <c r="T59" s="346"/>
      <c r="U59" s="346"/>
      <c r="W59" s="214"/>
      <c r="X59" s="214"/>
      <c r="Y59" s="214"/>
      <c r="Z59" s="214"/>
      <c r="AA59" s="214"/>
      <c r="AB59" s="214"/>
      <c r="AC59" s="214"/>
      <c r="AD59" s="214"/>
    </row>
    <row r="60" spans="1:30" s="19" customFormat="1">
      <c r="D60" s="100"/>
      <c r="H60" s="17"/>
      <c r="I60" s="17"/>
      <c r="J60" s="17"/>
      <c r="K60" s="18"/>
      <c r="L60"/>
      <c r="M60"/>
      <c r="N60" s="347"/>
      <c r="O60" s="347"/>
      <c r="P60" s="346"/>
      <c r="Q60" s="346"/>
      <c r="R60" s="346"/>
      <c r="S60" s="346"/>
      <c r="T60" s="346"/>
      <c r="U60" s="346"/>
      <c r="W60" s="214"/>
      <c r="X60" s="214"/>
      <c r="Y60" s="214"/>
      <c r="Z60" s="214"/>
      <c r="AA60" s="214"/>
      <c r="AB60" s="214"/>
      <c r="AC60" s="214"/>
      <c r="AD60" s="214"/>
    </row>
    <row r="61" spans="1:30" s="19" customFormat="1" ht="26.25" thickBot="1">
      <c r="A61" s="280" t="s">
        <v>2</v>
      </c>
      <c r="B61" s="280" t="s">
        <v>3</v>
      </c>
      <c r="C61" s="280" t="s">
        <v>519</v>
      </c>
      <c r="D61" s="24" t="s">
        <v>626</v>
      </c>
      <c r="E61" s="280" t="s">
        <v>617</v>
      </c>
      <c r="F61" s="280" t="s">
        <v>6</v>
      </c>
      <c r="G61" s="280" t="s">
        <v>7</v>
      </c>
      <c r="H61" s="26" t="s">
        <v>8</v>
      </c>
      <c r="I61" s="26" t="s">
        <v>9</v>
      </c>
      <c r="J61" s="26" t="s">
        <v>10</v>
      </c>
      <c r="K61" s="27" t="s">
        <v>11</v>
      </c>
      <c r="L61"/>
      <c r="M61"/>
      <c r="N61" s="340" t="s">
        <v>610</v>
      </c>
      <c r="O61" s="340" t="s">
        <v>2</v>
      </c>
      <c r="P61" s="341" t="s">
        <v>612</v>
      </c>
      <c r="Q61" s="341" t="s">
        <v>606</v>
      </c>
      <c r="R61" s="342" t="s">
        <v>8</v>
      </c>
      <c r="S61" s="342" t="s">
        <v>9</v>
      </c>
      <c r="T61" s="342" t="s">
        <v>10</v>
      </c>
      <c r="U61" s="340" t="s">
        <v>11</v>
      </c>
      <c r="W61" s="358" t="str">
        <f>N61</f>
        <v>Update</v>
      </c>
      <c r="X61" s="359" t="str">
        <f>A61</f>
        <v>Job Code</v>
      </c>
      <c r="Y61" s="358" t="s">
        <v>612</v>
      </c>
      <c r="Z61" s="360" t="str">
        <f t="shared" ref="Z61:Z89" si="34">G61</f>
        <v>Salary Grade</v>
      </c>
      <c r="AA61" s="361" t="str">
        <f>R61</f>
        <v>Step 1</v>
      </c>
      <c r="AB61" s="361" t="str">
        <f>S61</f>
        <v>Step 2</v>
      </c>
      <c r="AC61" s="361" t="str">
        <f>T61</f>
        <v>Step 3</v>
      </c>
      <c r="AD61" s="361" t="str">
        <f>U61</f>
        <v>Step 4</v>
      </c>
    </row>
    <row r="62" spans="1:30" s="19" customFormat="1">
      <c r="A62" s="3" t="s">
        <v>97</v>
      </c>
      <c r="B62" s="47" t="s">
        <v>12</v>
      </c>
      <c r="C62" s="4">
        <v>528</v>
      </c>
      <c r="D62" s="35" t="s">
        <v>228</v>
      </c>
      <c r="E62" s="47">
        <v>11</v>
      </c>
      <c r="F62" s="47" t="s">
        <v>13</v>
      </c>
      <c r="G62" s="306" t="s">
        <v>92</v>
      </c>
      <c r="H62" s="178">
        <f t="shared" ref="H62:K66" ca="1" si="35">R62</f>
        <v>100343.08201710336</v>
      </c>
      <c r="I62" s="178">
        <f t="shared" ca="1" si="35"/>
        <v>103353.37447761644</v>
      </c>
      <c r="J62" s="178">
        <f t="shared" ca="1" si="35"/>
        <v>106453.97571194495</v>
      </c>
      <c r="K62" s="178">
        <f t="shared" ca="1" si="35"/>
        <v>109647.59498330329</v>
      </c>
      <c r="L62"/>
      <c r="M62"/>
      <c r="N62" s="343" t="s">
        <v>611</v>
      </c>
      <c r="O62" s="337" t="str">
        <f t="shared" ref="O62:O89" si="36">A62</f>
        <v>06815C</v>
      </c>
      <c r="P62" s="339" t="str">
        <f t="shared" ref="P62:P89" si="37">D62</f>
        <v>Assistant Manager Business Licensing</v>
      </c>
      <c r="Q62" s="344" t="str">
        <f t="shared" ref="Q62:Q89" si="38">G62</f>
        <v>E50</v>
      </c>
      <c r="R62" s="345" cm="1">
        <f t="array" aca="1" ref="R62" ca="1">IF($N62="Y",VLOOKUP($O62,INDIRECT($O$3),R$6,0)*INDIRECT($N$2),VLOOKUP($O62,INDIRECT($O$3),R$6,0))</f>
        <v>100343.08201710336</v>
      </c>
      <c r="S62" s="345" cm="1">
        <f t="array" aca="1" ref="S62" ca="1">IF($N62="Y",VLOOKUP($O62,INDIRECT($O$3),S$6,0)*INDIRECT($N$2),VLOOKUP($O62,INDIRECT($O$3),S$6,0))</f>
        <v>103353.37447761644</v>
      </c>
      <c r="T62" s="345" cm="1">
        <f t="array" aca="1" ref="T62" ca="1">IF($N62="Y",VLOOKUP($O62,INDIRECT($O$3),T$6,0)*INDIRECT($N$2),VLOOKUP($O62,INDIRECT($O$3),T$6,0))</f>
        <v>106453.97571194495</v>
      </c>
      <c r="U62" s="345" cm="1">
        <f t="array" aca="1" ref="U62" ca="1">IF($N62="Y",VLOOKUP($O62,INDIRECT($O$3),U$6,0)*INDIRECT($N$2),VLOOKUP($O62,INDIRECT($O$3),U$6,0))</f>
        <v>109647.59498330329</v>
      </c>
      <c r="W62" s="218" t="str">
        <f t="shared" ref="W62:W89" si="39">N62</f>
        <v>Y</v>
      </c>
      <c r="X62" s="366" t="str">
        <f t="shared" ref="X62:X89" si="40">A62</f>
        <v>06815C</v>
      </c>
      <c r="Y62" s="218" t="str">
        <f t="shared" ref="Y62:Y89" si="41">D62</f>
        <v>Assistant Manager Business Licensing</v>
      </c>
      <c r="Z62" s="367" t="str">
        <f t="shared" si="34"/>
        <v>E50</v>
      </c>
      <c r="AA62" s="368">
        <f t="shared" ref="AA62:AA89" ca="1" si="42">ROUNDUP(R62/2080,3)</f>
        <v>48.241999999999997</v>
      </c>
      <c r="AB62" s="368">
        <f t="shared" ref="AB62:AB89" ca="1" si="43">ROUNDUP(S62/2080,3)</f>
        <v>49.69</v>
      </c>
      <c r="AC62" s="368">
        <f t="shared" ref="AC62:AC89" ca="1" si="44">ROUNDUP(T62/2080,3)</f>
        <v>51.18</v>
      </c>
      <c r="AD62" s="368">
        <f t="shared" ref="AD62:AD89" ca="1" si="45">ROUNDUP(U62/2080,3)</f>
        <v>52.716000000000001</v>
      </c>
    </row>
    <row r="63" spans="1:30" s="19" customFormat="1">
      <c r="A63" s="3" t="s">
        <v>95</v>
      </c>
      <c r="B63" s="47" t="s">
        <v>12</v>
      </c>
      <c r="C63" s="4">
        <v>515</v>
      </c>
      <c r="D63" s="35" t="s">
        <v>96</v>
      </c>
      <c r="E63" s="47">
        <v>11</v>
      </c>
      <c r="F63" s="47" t="s">
        <v>13</v>
      </c>
      <c r="G63" s="306" t="s">
        <v>92</v>
      </c>
      <c r="H63" s="178">
        <f t="shared" ca="1" si="35"/>
        <v>100343.08201710336</v>
      </c>
      <c r="I63" s="178">
        <f t="shared" ca="1" si="35"/>
        <v>103353.37447761644</v>
      </c>
      <c r="J63" s="178">
        <f t="shared" ca="1" si="35"/>
        <v>106453.97571194495</v>
      </c>
      <c r="K63" s="178">
        <f t="shared" ca="1" si="35"/>
        <v>109647.59498330329</v>
      </c>
      <c r="L63"/>
      <c r="M63"/>
      <c r="N63" s="343" t="s">
        <v>611</v>
      </c>
      <c r="O63" s="337" t="str">
        <f t="shared" si="36"/>
        <v>00870C</v>
      </c>
      <c r="P63" s="339" t="str">
        <f t="shared" si="37"/>
        <v>Assistant Superintendent Water Plant Operations</v>
      </c>
      <c r="Q63" s="344" t="str">
        <f t="shared" si="38"/>
        <v>E50</v>
      </c>
      <c r="R63" s="345" cm="1">
        <f t="array" aca="1" ref="R63" ca="1">IF($N63="Y",VLOOKUP($O63,INDIRECT($O$3),R$6,0)*INDIRECT($N$2),VLOOKUP($O63,INDIRECT($O$3),R$6,0))</f>
        <v>100343.08201710336</v>
      </c>
      <c r="S63" s="345" cm="1">
        <f t="array" aca="1" ref="S63" ca="1">IF($N63="Y",VLOOKUP($O63,INDIRECT($O$3),S$6,0)*INDIRECT($N$2),VLOOKUP($O63,INDIRECT($O$3),S$6,0))</f>
        <v>103353.37447761644</v>
      </c>
      <c r="T63" s="345" cm="1">
        <f t="array" aca="1" ref="T63" ca="1">IF($N63="Y",VLOOKUP($O63,INDIRECT($O$3),T$6,0)*INDIRECT($N$2),VLOOKUP($O63,INDIRECT($O$3),T$6,0))</f>
        <v>106453.97571194495</v>
      </c>
      <c r="U63" s="345" cm="1">
        <f t="array" aca="1" ref="U63" ca="1">IF($N63="Y",VLOOKUP($O63,INDIRECT($O$3),U$6,0)*INDIRECT($N$2),VLOOKUP($O63,INDIRECT($O$3),U$6,0))</f>
        <v>109647.59498330329</v>
      </c>
      <c r="W63" s="218" t="str">
        <f t="shared" si="39"/>
        <v>Y</v>
      </c>
      <c r="X63" s="366" t="str">
        <f t="shared" si="40"/>
        <v>00870C</v>
      </c>
      <c r="Y63" s="218" t="str">
        <f t="shared" si="41"/>
        <v>Assistant Superintendent Water Plant Operations</v>
      </c>
      <c r="Z63" s="367" t="str">
        <f t="shared" si="34"/>
        <v>E50</v>
      </c>
      <c r="AA63" s="368">
        <f t="shared" ca="1" si="42"/>
        <v>48.241999999999997</v>
      </c>
      <c r="AB63" s="368">
        <f t="shared" ca="1" si="43"/>
        <v>49.69</v>
      </c>
      <c r="AC63" s="368">
        <f t="shared" ca="1" si="44"/>
        <v>51.18</v>
      </c>
      <c r="AD63" s="368">
        <f t="shared" ca="1" si="45"/>
        <v>52.716000000000001</v>
      </c>
    </row>
    <row r="64" spans="1:30" s="19" customFormat="1">
      <c r="A64" s="3" t="s">
        <v>677</v>
      </c>
      <c r="B64" s="47" t="s">
        <v>12</v>
      </c>
      <c r="C64" s="4">
        <v>523</v>
      </c>
      <c r="D64" s="35" t="s">
        <v>676</v>
      </c>
      <c r="E64" s="47">
        <v>11</v>
      </c>
      <c r="F64" s="47" t="s">
        <v>13</v>
      </c>
      <c r="G64" s="306" t="s">
        <v>92</v>
      </c>
      <c r="H64" s="178">
        <f ca="1">R64</f>
        <v>100343.08201710336</v>
      </c>
      <c r="I64" s="178">
        <f ca="1">S64</f>
        <v>103353.37447761644</v>
      </c>
      <c r="J64" s="178">
        <f ca="1">T64</f>
        <v>106453.97571194495</v>
      </c>
      <c r="K64" s="178">
        <f ca="1">U64</f>
        <v>109647.59498330329</v>
      </c>
      <c r="L64"/>
      <c r="M64"/>
      <c r="N64" s="343" t="s">
        <v>611</v>
      </c>
      <c r="O64" s="337" t="str">
        <f>A64</f>
        <v>53016C</v>
      </c>
      <c r="P64" s="339" t="str">
        <f>D64</f>
        <v>Carbon Sequestration Program Manager</v>
      </c>
      <c r="Q64" s="344" t="str">
        <f>G64</f>
        <v>E50</v>
      </c>
      <c r="R64" s="345" cm="1">
        <f t="array" aca="1" ref="R64" ca="1">IF($N64="Y",VLOOKUP($O64,INDIRECT($O$3),R$6,0)*INDIRECT($N$2),VLOOKUP($O64,INDIRECT($O$3),R$6,0))</f>
        <v>100343.08201710336</v>
      </c>
      <c r="S64" s="345" cm="1">
        <f t="array" aca="1" ref="S64" ca="1">IF($N64="Y",VLOOKUP($O64,INDIRECT($O$3),S$6,0)*INDIRECT($N$2),VLOOKUP($O64,INDIRECT($O$3),S$6,0))</f>
        <v>103353.37447761644</v>
      </c>
      <c r="T64" s="345" cm="1">
        <f t="array" aca="1" ref="T64" ca="1">IF($N64="Y",VLOOKUP($O64,INDIRECT($O$3),T$6,0)*INDIRECT($N$2),VLOOKUP($O64,INDIRECT($O$3),T$6,0))</f>
        <v>106453.97571194495</v>
      </c>
      <c r="U64" s="345" cm="1">
        <f t="array" aca="1" ref="U64" ca="1">IF($N64="Y",VLOOKUP($O64,INDIRECT($O$3),U$6,0)*INDIRECT($N$2),VLOOKUP($O64,INDIRECT($O$3),U$6,0))</f>
        <v>109647.59498330329</v>
      </c>
      <c r="W64" s="218"/>
      <c r="X64" s="366"/>
      <c r="Y64" s="218"/>
      <c r="Z64" s="367"/>
      <c r="AA64" s="368"/>
      <c r="AB64" s="368"/>
      <c r="AC64" s="368"/>
      <c r="AD64" s="368"/>
    </row>
    <row r="65" spans="1:30" s="19" customFormat="1">
      <c r="A65" s="3" t="s">
        <v>246</v>
      </c>
      <c r="B65" s="47" t="s">
        <v>12</v>
      </c>
      <c r="C65" s="4">
        <v>498</v>
      </c>
      <c r="D65" s="35" t="s">
        <v>234</v>
      </c>
      <c r="E65" s="47">
        <v>11</v>
      </c>
      <c r="F65" s="47" t="s">
        <v>13</v>
      </c>
      <c r="G65" s="306" t="s">
        <v>92</v>
      </c>
      <c r="H65" s="178">
        <f t="shared" ca="1" si="35"/>
        <v>100343.08201710336</v>
      </c>
      <c r="I65" s="178">
        <f t="shared" ca="1" si="35"/>
        <v>103353.37447761644</v>
      </c>
      <c r="J65" s="178">
        <f t="shared" ca="1" si="35"/>
        <v>106453.97571194495</v>
      </c>
      <c r="K65" s="178">
        <f t="shared" ca="1" si="35"/>
        <v>109647.59498330329</v>
      </c>
      <c r="L65"/>
      <c r="M65"/>
      <c r="N65" s="343" t="s">
        <v>611</v>
      </c>
      <c r="O65" s="337" t="str">
        <f t="shared" si="36"/>
        <v>59215C</v>
      </c>
      <c r="P65" s="339" t="str">
        <f t="shared" si="37"/>
        <v>Crime Lab Quality Administrator</v>
      </c>
      <c r="Q65" s="344" t="str">
        <f t="shared" si="38"/>
        <v>E50</v>
      </c>
      <c r="R65" s="345" cm="1">
        <f t="array" aca="1" ref="R65" ca="1">IF($N65="Y",VLOOKUP($O65,INDIRECT($O$3),R$6,0)*INDIRECT($N$2),VLOOKUP($O65,INDIRECT($O$3),R$6,0))</f>
        <v>100343.08201710336</v>
      </c>
      <c r="S65" s="345" cm="1">
        <f t="array" aca="1" ref="S65" ca="1">IF($N65="Y",VLOOKUP($O65,INDIRECT($O$3),S$6,0)*INDIRECT($N$2),VLOOKUP($O65,INDIRECT($O$3),S$6,0))</f>
        <v>103353.37447761644</v>
      </c>
      <c r="T65" s="345" cm="1">
        <f t="array" aca="1" ref="T65" ca="1">IF($N65="Y",VLOOKUP($O65,INDIRECT($O$3),T$6,0)*INDIRECT($N$2),VLOOKUP($O65,INDIRECT($O$3),T$6,0))</f>
        <v>106453.97571194495</v>
      </c>
      <c r="U65" s="345" cm="1">
        <f t="array" aca="1" ref="U65" ca="1">IF($N65="Y",VLOOKUP($O65,INDIRECT($O$3),U$6,0)*INDIRECT($N$2),VLOOKUP($O65,INDIRECT($O$3),U$6,0))</f>
        <v>109647.59498330329</v>
      </c>
      <c r="W65" s="218" t="str">
        <f t="shared" si="39"/>
        <v>Y</v>
      </c>
      <c r="X65" s="366" t="str">
        <f t="shared" si="40"/>
        <v>59215C</v>
      </c>
      <c r="Y65" s="218" t="str">
        <f t="shared" si="41"/>
        <v>Crime Lab Quality Administrator</v>
      </c>
      <c r="Z65" s="367" t="str">
        <f t="shared" si="34"/>
        <v>E50</v>
      </c>
      <c r="AA65" s="368">
        <f t="shared" ca="1" si="42"/>
        <v>48.241999999999997</v>
      </c>
      <c r="AB65" s="368">
        <f t="shared" ca="1" si="43"/>
        <v>49.69</v>
      </c>
      <c r="AC65" s="368">
        <f t="shared" ca="1" si="44"/>
        <v>51.18</v>
      </c>
      <c r="AD65" s="368">
        <f t="shared" ca="1" si="45"/>
        <v>52.716000000000001</v>
      </c>
    </row>
    <row r="66" spans="1:30" s="19" customFormat="1">
      <c r="A66" s="3" t="s">
        <v>98</v>
      </c>
      <c r="B66" s="47" t="s">
        <v>12</v>
      </c>
      <c r="C66" s="4">
        <v>503</v>
      </c>
      <c r="D66" s="35" t="s">
        <v>99</v>
      </c>
      <c r="E66" s="47">
        <v>11</v>
      </c>
      <c r="F66" s="47" t="s">
        <v>13</v>
      </c>
      <c r="G66" s="306" t="s">
        <v>92</v>
      </c>
      <c r="H66" s="178">
        <f t="shared" ca="1" si="35"/>
        <v>100343.08201710336</v>
      </c>
      <c r="I66" s="178">
        <f t="shared" ca="1" si="35"/>
        <v>103353.37447761644</v>
      </c>
      <c r="J66" s="178">
        <f t="shared" ca="1" si="35"/>
        <v>106453.97571194495</v>
      </c>
      <c r="K66" s="178">
        <f t="shared" ca="1" si="35"/>
        <v>109647.59498330329</v>
      </c>
      <c r="L66"/>
      <c r="M66"/>
      <c r="N66" s="343" t="s">
        <v>611</v>
      </c>
      <c r="O66" s="337" t="str">
        <f t="shared" si="36"/>
        <v>03610C</v>
      </c>
      <c r="P66" s="339" t="str">
        <f t="shared" si="37"/>
        <v xml:space="preserve">District Street Supervisor II  </v>
      </c>
      <c r="Q66" s="344" t="str">
        <f t="shared" si="38"/>
        <v>E50</v>
      </c>
      <c r="R66" s="345" cm="1">
        <f t="array" aca="1" ref="R66" ca="1">IF($N66="Y",VLOOKUP($O66,INDIRECT($O$3),R$6,0)*INDIRECT($N$2),VLOOKUP($O66,INDIRECT($O$3),R$6,0))</f>
        <v>100343.08201710336</v>
      </c>
      <c r="S66" s="345" cm="1">
        <f t="array" aca="1" ref="S66" ca="1">IF($N66="Y",VLOOKUP($O66,INDIRECT($O$3),S$6,0)*INDIRECT($N$2),VLOOKUP($O66,INDIRECT($O$3),S$6,0))</f>
        <v>103353.37447761644</v>
      </c>
      <c r="T66" s="345" cm="1">
        <f t="array" aca="1" ref="T66" ca="1">IF($N66="Y",VLOOKUP($O66,INDIRECT($O$3),T$6,0)*INDIRECT($N$2),VLOOKUP($O66,INDIRECT($O$3),T$6,0))</f>
        <v>106453.97571194495</v>
      </c>
      <c r="U66" s="345" cm="1">
        <f t="array" aca="1" ref="U66" ca="1">IF($N66="Y",VLOOKUP($O66,INDIRECT($O$3),U$6,0)*INDIRECT($N$2),VLOOKUP($O66,INDIRECT($O$3),U$6,0))</f>
        <v>109647.59498330329</v>
      </c>
      <c r="W66" s="218" t="str">
        <f t="shared" si="39"/>
        <v>Y</v>
      </c>
      <c r="X66" s="366" t="str">
        <f t="shared" si="40"/>
        <v>03610C</v>
      </c>
      <c r="Y66" s="218" t="str">
        <f t="shared" si="41"/>
        <v xml:space="preserve">District Street Supervisor II  </v>
      </c>
      <c r="Z66" s="367" t="str">
        <f t="shared" si="34"/>
        <v>E50</v>
      </c>
      <c r="AA66" s="368">
        <f t="shared" ca="1" si="42"/>
        <v>48.241999999999997</v>
      </c>
      <c r="AB66" s="368">
        <f t="shared" ca="1" si="43"/>
        <v>49.69</v>
      </c>
      <c r="AC66" s="368">
        <f t="shared" ca="1" si="44"/>
        <v>51.18</v>
      </c>
      <c r="AD66" s="368">
        <f t="shared" ca="1" si="45"/>
        <v>52.716000000000001</v>
      </c>
    </row>
    <row r="67" spans="1:30" s="19" customFormat="1">
      <c r="A67" s="3" t="s">
        <v>88</v>
      </c>
      <c r="B67" s="47" t="s">
        <v>12</v>
      </c>
      <c r="C67" s="4">
        <v>498</v>
      </c>
      <c r="D67" s="35" t="s">
        <v>265</v>
      </c>
      <c r="E67" s="47">
        <v>11</v>
      </c>
      <c r="F67" s="47" t="s">
        <v>13</v>
      </c>
      <c r="G67" s="306" t="s">
        <v>92</v>
      </c>
      <c r="H67" s="178">
        <f t="shared" ref="H67:K69" ca="1" si="46">R67</f>
        <v>100343.08201710336</v>
      </c>
      <c r="I67" s="178">
        <f t="shared" ca="1" si="46"/>
        <v>103353.37447761644</v>
      </c>
      <c r="J67" s="178">
        <f t="shared" ca="1" si="46"/>
        <v>106453.97571194495</v>
      </c>
      <c r="K67" s="178">
        <f t="shared" ca="1" si="46"/>
        <v>109647.59498330329</v>
      </c>
      <c r="L67"/>
      <c r="M67"/>
      <c r="N67" s="343" t="s">
        <v>611</v>
      </c>
      <c r="O67" s="337" t="str">
        <f t="shared" si="36"/>
        <v>03623C</v>
      </c>
      <c r="P67" s="339" t="str">
        <f t="shared" si="37"/>
        <v>District Supervisor Construction Code Services</v>
      </c>
      <c r="Q67" s="344" t="str">
        <f t="shared" si="38"/>
        <v>E50</v>
      </c>
      <c r="R67" s="345" cm="1">
        <f t="array" aca="1" ref="R67" ca="1">IF($N67="Y",VLOOKUP($O67,INDIRECT($O$3),R$6,0)*INDIRECT($N$2),VLOOKUP($O67,INDIRECT($O$3),R$6,0))</f>
        <v>100343.08201710336</v>
      </c>
      <c r="S67" s="345" cm="1">
        <f t="array" aca="1" ref="S67" ca="1">IF($N67="Y",VLOOKUP($O67,INDIRECT($O$3),S$6,0)*INDIRECT($N$2),VLOOKUP($O67,INDIRECT($O$3),S$6,0))</f>
        <v>103353.37447761644</v>
      </c>
      <c r="T67" s="345" cm="1">
        <f t="array" aca="1" ref="T67" ca="1">IF($N67="Y",VLOOKUP($O67,INDIRECT($O$3),T$6,0)*INDIRECT($N$2),VLOOKUP($O67,INDIRECT($O$3),T$6,0))</f>
        <v>106453.97571194495</v>
      </c>
      <c r="U67" s="345" cm="1">
        <f t="array" aca="1" ref="U67" ca="1">IF($N67="Y",VLOOKUP($O67,INDIRECT($O$3),U$6,0)*INDIRECT($N$2),VLOOKUP($O67,INDIRECT($O$3),U$6,0))</f>
        <v>109647.59498330329</v>
      </c>
      <c r="W67" s="218" t="str">
        <f t="shared" si="39"/>
        <v>Y</v>
      </c>
      <c r="X67" s="366" t="str">
        <f t="shared" si="40"/>
        <v>03623C</v>
      </c>
      <c r="Y67" s="218" t="str">
        <f t="shared" si="41"/>
        <v>District Supervisor Construction Code Services</v>
      </c>
      <c r="Z67" s="367" t="str">
        <f t="shared" si="34"/>
        <v>E50</v>
      </c>
      <c r="AA67" s="368">
        <f t="shared" ca="1" si="42"/>
        <v>48.241999999999997</v>
      </c>
      <c r="AB67" s="368">
        <f t="shared" ca="1" si="43"/>
        <v>49.69</v>
      </c>
      <c r="AC67" s="368">
        <f t="shared" ca="1" si="44"/>
        <v>51.18</v>
      </c>
      <c r="AD67" s="368">
        <f t="shared" ca="1" si="45"/>
        <v>52.716000000000001</v>
      </c>
    </row>
    <row r="68" spans="1:30" s="19" customFormat="1">
      <c r="A68" s="3" t="s">
        <v>100</v>
      </c>
      <c r="B68" s="47" t="s">
        <v>12</v>
      </c>
      <c r="C68" s="4">
        <v>520</v>
      </c>
      <c r="D68" s="35" t="s">
        <v>101</v>
      </c>
      <c r="E68" s="47">
        <v>11</v>
      </c>
      <c r="F68" s="47" t="s">
        <v>13</v>
      </c>
      <c r="G68" s="306" t="s">
        <v>92</v>
      </c>
      <c r="H68" s="178">
        <f t="shared" ca="1" si="46"/>
        <v>100343.08201710336</v>
      </c>
      <c r="I68" s="178">
        <f t="shared" ca="1" si="46"/>
        <v>103353.37447761644</v>
      </c>
      <c r="J68" s="178">
        <f t="shared" ca="1" si="46"/>
        <v>106453.97571194495</v>
      </c>
      <c r="K68" s="178">
        <f t="shared" ca="1" si="46"/>
        <v>109647.59498330329</v>
      </c>
      <c r="L68"/>
      <c r="M68"/>
      <c r="N68" s="343" t="s">
        <v>611</v>
      </c>
      <c r="O68" s="337" t="str">
        <f t="shared" si="36"/>
        <v>04299C</v>
      </c>
      <c r="P68" s="339" t="str">
        <f t="shared" si="37"/>
        <v>Facility Supervisor, Property Services</v>
      </c>
      <c r="Q68" s="344" t="str">
        <f t="shared" si="38"/>
        <v>E50</v>
      </c>
      <c r="R68" s="345" cm="1">
        <f t="array" aca="1" ref="R68" ca="1">IF($N68="Y",VLOOKUP($O68,INDIRECT($O$3),R$6,0)*INDIRECT($N$2),VLOOKUP($O68,INDIRECT($O$3),R$6,0))</f>
        <v>100343.08201710336</v>
      </c>
      <c r="S68" s="345" cm="1">
        <f t="array" aca="1" ref="S68" ca="1">IF($N68="Y",VLOOKUP($O68,INDIRECT($O$3),S$6,0)*INDIRECT($N$2),VLOOKUP($O68,INDIRECT($O$3),S$6,0))</f>
        <v>103353.37447761644</v>
      </c>
      <c r="T68" s="345" cm="1">
        <f t="array" aca="1" ref="T68" ca="1">IF($N68="Y",VLOOKUP($O68,INDIRECT($O$3),T$6,0)*INDIRECT($N$2),VLOOKUP($O68,INDIRECT($O$3),T$6,0))</f>
        <v>106453.97571194495</v>
      </c>
      <c r="U68" s="345" cm="1">
        <f t="array" aca="1" ref="U68" ca="1">IF($N68="Y",VLOOKUP($O68,INDIRECT($O$3),U$6,0)*INDIRECT($N$2),VLOOKUP($O68,INDIRECT($O$3),U$6,0))</f>
        <v>109647.59498330329</v>
      </c>
      <c r="W68" s="218" t="str">
        <f t="shared" si="39"/>
        <v>Y</v>
      </c>
      <c r="X68" s="366" t="str">
        <f t="shared" si="40"/>
        <v>04299C</v>
      </c>
      <c r="Y68" s="218" t="str">
        <f t="shared" si="41"/>
        <v>Facility Supervisor, Property Services</v>
      </c>
      <c r="Z68" s="367" t="str">
        <f t="shared" si="34"/>
        <v>E50</v>
      </c>
      <c r="AA68" s="368">
        <f t="shared" ca="1" si="42"/>
        <v>48.241999999999997</v>
      </c>
      <c r="AB68" s="368">
        <f t="shared" ca="1" si="43"/>
        <v>49.69</v>
      </c>
      <c r="AC68" s="368">
        <f t="shared" ca="1" si="44"/>
        <v>51.18</v>
      </c>
      <c r="AD68" s="368">
        <f t="shared" ca="1" si="45"/>
        <v>52.716000000000001</v>
      </c>
    </row>
    <row r="69" spans="1:30" s="19" customFormat="1" ht="12" customHeight="1">
      <c r="A69" s="3" t="s">
        <v>23</v>
      </c>
      <c r="B69" s="47" t="s">
        <v>12</v>
      </c>
      <c r="C69" s="2">
        <v>498</v>
      </c>
      <c r="D69" s="35" t="s">
        <v>577</v>
      </c>
      <c r="E69" s="47">
        <v>11</v>
      </c>
      <c r="F69" s="47" t="s">
        <v>13</v>
      </c>
      <c r="G69" s="306" t="s">
        <v>92</v>
      </c>
      <c r="H69" s="178">
        <f t="shared" si="46"/>
        <v>100343.08201710336</v>
      </c>
      <c r="I69" s="178">
        <f t="shared" si="46"/>
        <v>103353.37447761644</v>
      </c>
      <c r="J69" s="178">
        <f t="shared" si="46"/>
        <v>106453.97571194495</v>
      </c>
      <c r="K69" s="178">
        <f t="shared" si="46"/>
        <v>109647.59498330329</v>
      </c>
      <c r="L69" s="30"/>
      <c r="N69" s="343" t="s">
        <v>611</v>
      </c>
      <c r="O69" s="337" t="str">
        <f t="shared" si="36"/>
        <v>04308C</v>
      </c>
      <c r="P69" s="339" t="str">
        <f t="shared" si="37"/>
        <v>Field Operations and Investigations Manager</v>
      </c>
      <c r="Q69" s="344" t="str">
        <f t="shared" si="38"/>
        <v>E50</v>
      </c>
      <c r="R69" s="330">
        <v>100343.08201710336</v>
      </c>
      <c r="S69" s="330">
        <v>103353.37447761644</v>
      </c>
      <c r="T69" s="330">
        <v>106453.97571194495</v>
      </c>
      <c r="U69" s="330">
        <v>109647.59498330329</v>
      </c>
      <c r="V69" s="3"/>
      <c r="W69" s="218" t="str">
        <f t="shared" si="39"/>
        <v>Y</v>
      </c>
      <c r="X69" s="366" t="str">
        <f t="shared" si="40"/>
        <v>04308C</v>
      </c>
      <c r="Y69" s="218" t="str">
        <f t="shared" si="41"/>
        <v>Field Operations and Investigations Manager</v>
      </c>
      <c r="Z69" s="367" t="str">
        <f t="shared" si="34"/>
        <v>E50</v>
      </c>
      <c r="AA69" s="368">
        <f t="shared" si="42"/>
        <v>48.241999999999997</v>
      </c>
      <c r="AB69" s="368">
        <f t="shared" si="43"/>
        <v>49.69</v>
      </c>
      <c r="AC69" s="368">
        <f t="shared" si="44"/>
        <v>51.18</v>
      </c>
      <c r="AD69" s="368">
        <f t="shared" si="45"/>
        <v>52.716000000000001</v>
      </c>
    </row>
    <row r="70" spans="1:30" s="19" customFormat="1">
      <c r="A70" s="3" t="s">
        <v>102</v>
      </c>
      <c r="B70" s="47" t="s">
        <v>12</v>
      </c>
      <c r="C70" s="4">
        <v>520</v>
      </c>
      <c r="D70" s="35" t="s">
        <v>103</v>
      </c>
      <c r="E70" s="47">
        <v>11</v>
      </c>
      <c r="F70" s="47" t="s">
        <v>13</v>
      </c>
      <c r="G70" s="306" t="s">
        <v>92</v>
      </c>
      <c r="H70" s="178">
        <f t="shared" ref="H70:K87" ca="1" si="47">R70</f>
        <v>100343.08201710336</v>
      </c>
      <c r="I70" s="178">
        <f t="shared" ca="1" si="47"/>
        <v>103353.37447761644</v>
      </c>
      <c r="J70" s="178">
        <f t="shared" ca="1" si="47"/>
        <v>106453.97571194495</v>
      </c>
      <c r="K70" s="178">
        <f t="shared" ca="1" si="47"/>
        <v>109647.59498330329</v>
      </c>
      <c r="L70"/>
      <c r="M70"/>
      <c r="N70" s="343" t="s">
        <v>611</v>
      </c>
      <c r="O70" s="337" t="str">
        <f t="shared" si="36"/>
        <v>05120C</v>
      </c>
      <c r="P70" s="339" t="str">
        <f t="shared" si="37"/>
        <v xml:space="preserve">General Foreman Bridge Maintenance &amp; Repair  </v>
      </c>
      <c r="Q70" s="344" t="str">
        <f t="shared" si="38"/>
        <v>E50</v>
      </c>
      <c r="R70" s="345" cm="1">
        <f t="array" aca="1" ref="R70" ca="1">IF($N70="Y",VLOOKUP($O70,INDIRECT($O$3),R$6,0)*INDIRECT($N$2),VLOOKUP($O70,INDIRECT($O$3),R$6,0))</f>
        <v>100343.08201710336</v>
      </c>
      <c r="S70" s="345" cm="1">
        <f t="array" aca="1" ref="S70" ca="1">IF($N70="Y",VLOOKUP($O70,INDIRECT($O$3),S$6,0)*INDIRECT($N$2),VLOOKUP($O70,INDIRECT($O$3),S$6,0))</f>
        <v>103353.37447761644</v>
      </c>
      <c r="T70" s="345" cm="1">
        <f t="array" aca="1" ref="T70" ca="1">IF($N70="Y",VLOOKUP($O70,INDIRECT($O$3),T$6,0)*INDIRECT($N$2),VLOOKUP($O70,INDIRECT($O$3),T$6,0))</f>
        <v>106453.97571194495</v>
      </c>
      <c r="U70" s="345" cm="1">
        <f t="array" aca="1" ref="U70" ca="1">IF($N70="Y",VLOOKUP($O70,INDIRECT($O$3),U$6,0)*INDIRECT($N$2),VLOOKUP($O70,INDIRECT($O$3),U$6,0))</f>
        <v>109647.59498330329</v>
      </c>
      <c r="W70" s="218" t="str">
        <f t="shared" si="39"/>
        <v>Y</v>
      </c>
      <c r="X70" s="366" t="str">
        <f t="shared" si="40"/>
        <v>05120C</v>
      </c>
      <c r="Y70" s="218" t="str">
        <f t="shared" si="41"/>
        <v xml:space="preserve">General Foreman Bridge Maintenance &amp; Repair  </v>
      </c>
      <c r="Z70" s="367" t="str">
        <f t="shared" si="34"/>
        <v>E50</v>
      </c>
      <c r="AA70" s="368">
        <f t="shared" ca="1" si="42"/>
        <v>48.241999999999997</v>
      </c>
      <c r="AB70" s="368">
        <f t="shared" ca="1" si="43"/>
        <v>49.69</v>
      </c>
      <c r="AC70" s="368">
        <f t="shared" ca="1" si="44"/>
        <v>51.18</v>
      </c>
      <c r="AD70" s="368">
        <f t="shared" ca="1" si="45"/>
        <v>52.716000000000001</v>
      </c>
    </row>
    <row r="71" spans="1:30" s="19" customFormat="1">
      <c r="A71" s="3" t="s">
        <v>104</v>
      </c>
      <c r="B71" s="47" t="s">
        <v>12</v>
      </c>
      <c r="C71" s="4">
        <v>510</v>
      </c>
      <c r="D71" s="35" t="s">
        <v>105</v>
      </c>
      <c r="E71" s="47">
        <v>11</v>
      </c>
      <c r="F71" s="47" t="s">
        <v>13</v>
      </c>
      <c r="G71" s="306" t="s">
        <v>92</v>
      </c>
      <c r="H71" s="178">
        <f t="shared" ca="1" si="47"/>
        <v>100343.08201710336</v>
      </c>
      <c r="I71" s="178">
        <f t="shared" ca="1" si="47"/>
        <v>103353.37447761644</v>
      </c>
      <c r="J71" s="178">
        <f t="shared" ca="1" si="47"/>
        <v>106453.97571194495</v>
      </c>
      <c r="K71" s="178">
        <f t="shared" ca="1" si="47"/>
        <v>109647.59498330329</v>
      </c>
      <c r="L71"/>
      <c r="M71"/>
      <c r="N71" s="343" t="s">
        <v>611</v>
      </c>
      <c r="O71" s="337" t="str">
        <f t="shared" si="36"/>
        <v>05180C</v>
      </c>
      <c r="P71" s="339" t="str">
        <f t="shared" si="37"/>
        <v xml:space="preserve">General Foreman Paving Construction  </v>
      </c>
      <c r="Q71" s="344" t="str">
        <f t="shared" si="38"/>
        <v>E50</v>
      </c>
      <c r="R71" s="345" cm="1">
        <f t="array" aca="1" ref="R71" ca="1">IF($N71="Y",VLOOKUP($O71,INDIRECT($O$3),R$6,0)*INDIRECT($N$2),VLOOKUP($O71,INDIRECT($O$3),R$6,0))</f>
        <v>100343.08201710336</v>
      </c>
      <c r="S71" s="345" cm="1">
        <f t="array" aca="1" ref="S71" ca="1">IF($N71="Y",VLOOKUP($O71,INDIRECT($O$3),S$6,0)*INDIRECT($N$2),VLOOKUP($O71,INDIRECT($O$3),S$6,0))</f>
        <v>103353.37447761644</v>
      </c>
      <c r="T71" s="345" cm="1">
        <f t="array" aca="1" ref="T71" ca="1">IF($N71="Y",VLOOKUP($O71,INDIRECT($O$3),T$6,0)*INDIRECT($N$2),VLOOKUP($O71,INDIRECT($O$3),T$6,0))</f>
        <v>106453.97571194495</v>
      </c>
      <c r="U71" s="345" cm="1">
        <f t="array" aca="1" ref="U71" ca="1">IF($N71="Y",VLOOKUP($O71,INDIRECT($O$3),U$6,0)*INDIRECT($N$2),VLOOKUP($O71,INDIRECT($O$3),U$6,0))</f>
        <v>109647.59498330329</v>
      </c>
      <c r="W71" s="218" t="str">
        <f t="shared" si="39"/>
        <v>Y</v>
      </c>
      <c r="X71" s="366" t="str">
        <f t="shared" si="40"/>
        <v>05180C</v>
      </c>
      <c r="Y71" s="218" t="str">
        <f t="shared" si="41"/>
        <v xml:space="preserve">General Foreman Paving Construction  </v>
      </c>
      <c r="Z71" s="367" t="str">
        <f t="shared" si="34"/>
        <v>E50</v>
      </c>
      <c r="AA71" s="368">
        <f t="shared" ca="1" si="42"/>
        <v>48.241999999999997</v>
      </c>
      <c r="AB71" s="368">
        <f t="shared" ca="1" si="43"/>
        <v>49.69</v>
      </c>
      <c r="AC71" s="368">
        <f t="shared" ca="1" si="44"/>
        <v>51.18</v>
      </c>
      <c r="AD71" s="368">
        <f t="shared" ca="1" si="45"/>
        <v>52.716000000000001</v>
      </c>
    </row>
    <row r="72" spans="1:30" s="19" customFormat="1">
      <c r="A72" s="3" t="s">
        <v>106</v>
      </c>
      <c r="B72" s="47" t="s">
        <v>12</v>
      </c>
      <c r="C72" s="4">
        <v>520</v>
      </c>
      <c r="D72" s="35" t="s">
        <v>107</v>
      </c>
      <c r="E72" s="47">
        <v>11</v>
      </c>
      <c r="F72" s="47" t="s">
        <v>13</v>
      </c>
      <c r="G72" s="306" t="s">
        <v>92</v>
      </c>
      <c r="H72" s="178">
        <f t="shared" ca="1" si="47"/>
        <v>100343.08201710336</v>
      </c>
      <c r="I72" s="178">
        <f t="shared" ca="1" si="47"/>
        <v>103353.37447761644</v>
      </c>
      <c r="J72" s="178">
        <f t="shared" ca="1" si="47"/>
        <v>106453.97571194495</v>
      </c>
      <c r="K72" s="178">
        <f t="shared" ca="1" si="47"/>
        <v>109647.59498330329</v>
      </c>
      <c r="L72"/>
      <c r="M72"/>
      <c r="N72" s="343" t="s">
        <v>611</v>
      </c>
      <c r="O72" s="337" t="str">
        <f t="shared" si="36"/>
        <v>05200C</v>
      </c>
      <c r="P72" s="339" t="str">
        <f t="shared" si="37"/>
        <v xml:space="preserve">General Foreman Plant Maintenance &amp; New Construction </v>
      </c>
      <c r="Q72" s="344" t="str">
        <f t="shared" si="38"/>
        <v>E50</v>
      </c>
      <c r="R72" s="345" cm="1">
        <f t="array" aca="1" ref="R72" ca="1">IF($N72="Y",VLOOKUP($O72,INDIRECT($O$3),R$6,0)*INDIRECT($N$2),VLOOKUP($O72,INDIRECT($O$3),R$6,0))</f>
        <v>100343.08201710336</v>
      </c>
      <c r="S72" s="345" cm="1">
        <f t="array" aca="1" ref="S72" ca="1">IF($N72="Y",VLOOKUP($O72,INDIRECT($O$3),S$6,0)*INDIRECT($N$2),VLOOKUP($O72,INDIRECT($O$3),S$6,0))</f>
        <v>103353.37447761644</v>
      </c>
      <c r="T72" s="345" cm="1">
        <f t="array" aca="1" ref="T72" ca="1">IF($N72="Y",VLOOKUP($O72,INDIRECT($O$3),T$6,0)*INDIRECT($N$2),VLOOKUP($O72,INDIRECT($O$3),T$6,0))</f>
        <v>106453.97571194495</v>
      </c>
      <c r="U72" s="345" cm="1">
        <f t="array" aca="1" ref="U72" ca="1">IF($N72="Y",VLOOKUP($O72,INDIRECT($O$3),U$6,0)*INDIRECT($N$2),VLOOKUP($O72,INDIRECT($O$3),U$6,0))</f>
        <v>109647.59498330329</v>
      </c>
      <c r="W72" s="218" t="str">
        <f t="shared" si="39"/>
        <v>Y</v>
      </c>
      <c r="X72" s="366" t="str">
        <f t="shared" si="40"/>
        <v>05200C</v>
      </c>
      <c r="Y72" s="218" t="str">
        <f t="shared" si="41"/>
        <v xml:space="preserve">General Foreman Plant Maintenance &amp; New Construction </v>
      </c>
      <c r="Z72" s="367" t="str">
        <f t="shared" si="34"/>
        <v>E50</v>
      </c>
      <c r="AA72" s="368">
        <f t="shared" ca="1" si="42"/>
        <v>48.241999999999997</v>
      </c>
      <c r="AB72" s="368">
        <f t="shared" ca="1" si="43"/>
        <v>49.69</v>
      </c>
      <c r="AC72" s="368">
        <f t="shared" ca="1" si="44"/>
        <v>51.18</v>
      </c>
      <c r="AD72" s="368">
        <f t="shared" ca="1" si="45"/>
        <v>52.716000000000001</v>
      </c>
    </row>
    <row r="73" spans="1:30" s="19" customFormat="1">
      <c r="A73" s="3" t="s">
        <v>108</v>
      </c>
      <c r="B73" s="47" t="s">
        <v>12</v>
      </c>
      <c r="C73" s="4">
        <v>505</v>
      </c>
      <c r="D73" s="35" t="s">
        <v>109</v>
      </c>
      <c r="E73" s="47">
        <v>11</v>
      </c>
      <c r="F73" s="47" t="s">
        <v>13</v>
      </c>
      <c r="G73" s="306" t="s">
        <v>92</v>
      </c>
      <c r="H73" s="178">
        <f t="shared" ca="1" si="47"/>
        <v>100343.08201710336</v>
      </c>
      <c r="I73" s="178">
        <f t="shared" ca="1" si="47"/>
        <v>103353.37447761644</v>
      </c>
      <c r="J73" s="178">
        <f t="shared" ca="1" si="47"/>
        <v>106453.97571194495</v>
      </c>
      <c r="K73" s="178">
        <f t="shared" ca="1" si="47"/>
        <v>109647.59498330329</v>
      </c>
      <c r="L73"/>
      <c r="M73"/>
      <c r="N73" s="343" t="s">
        <v>611</v>
      </c>
      <c r="O73" s="337" t="str">
        <f t="shared" si="36"/>
        <v>05220C</v>
      </c>
      <c r="P73" s="339" t="str">
        <f t="shared" si="37"/>
        <v xml:space="preserve">General Foreman Sewer Construction  </v>
      </c>
      <c r="Q73" s="344" t="str">
        <f t="shared" si="38"/>
        <v>E50</v>
      </c>
      <c r="R73" s="345" cm="1">
        <f t="array" aca="1" ref="R73" ca="1">IF($N73="Y",VLOOKUP($O73,INDIRECT($O$3),R$6,0)*INDIRECT($N$2),VLOOKUP($O73,INDIRECT($O$3),R$6,0))</f>
        <v>100343.08201710336</v>
      </c>
      <c r="S73" s="345" cm="1">
        <f t="array" aca="1" ref="S73" ca="1">IF($N73="Y",VLOOKUP($O73,INDIRECT($O$3),S$6,0)*INDIRECT($N$2),VLOOKUP($O73,INDIRECT($O$3),S$6,0))</f>
        <v>103353.37447761644</v>
      </c>
      <c r="T73" s="345" cm="1">
        <f t="array" aca="1" ref="T73" ca="1">IF($N73="Y",VLOOKUP($O73,INDIRECT($O$3),T$6,0)*INDIRECT($N$2),VLOOKUP($O73,INDIRECT($O$3),T$6,0))</f>
        <v>106453.97571194495</v>
      </c>
      <c r="U73" s="345" cm="1">
        <f t="array" aca="1" ref="U73" ca="1">IF($N73="Y",VLOOKUP($O73,INDIRECT($O$3),U$6,0)*INDIRECT($N$2),VLOOKUP($O73,INDIRECT($O$3),U$6,0))</f>
        <v>109647.59498330329</v>
      </c>
      <c r="W73" s="218" t="str">
        <f t="shared" si="39"/>
        <v>Y</v>
      </c>
      <c r="X73" s="366" t="str">
        <f t="shared" si="40"/>
        <v>05220C</v>
      </c>
      <c r="Y73" s="218" t="str">
        <f t="shared" si="41"/>
        <v xml:space="preserve">General Foreman Sewer Construction  </v>
      </c>
      <c r="Z73" s="367" t="str">
        <f t="shared" si="34"/>
        <v>E50</v>
      </c>
      <c r="AA73" s="368">
        <f t="shared" ca="1" si="42"/>
        <v>48.241999999999997</v>
      </c>
      <c r="AB73" s="368">
        <f t="shared" ca="1" si="43"/>
        <v>49.69</v>
      </c>
      <c r="AC73" s="368">
        <f t="shared" ca="1" si="44"/>
        <v>51.18</v>
      </c>
      <c r="AD73" s="368">
        <f t="shared" ca="1" si="45"/>
        <v>52.716000000000001</v>
      </c>
    </row>
    <row r="74" spans="1:30" s="19" customFormat="1">
      <c r="A74" s="3" t="s">
        <v>110</v>
      </c>
      <c r="B74" s="47" t="s">
        <v>12</v>
      </c>
      <c r="C74" s="4">
        <v>520</v>
      </c>
      <c r="D74" s="35" t="s">
        <v>111</v>
      </c>
      <c r="E74" s="47">
        <v>11</v>
      </c>
      <c r="F74" s="47" t="s">
        <v>13</v>
      </c>
      <c r="G74" s="306" t="s">
        <v>92</v>
      </c>
      <c r="H74" s="178">
        <f t="shared" ca="1" si="47"/>
        <v>100343.08201710336</v>
      </c>
      <c r="I74" s="178">
        <f t="shared" ca="1" si="47"/>
        <v>103353.37447761644</v>
      </c>
      <c r="J74" s="178">
        <f t="shared" ca="1" si="47"/>
        <v>106453.97571194495</v>
      </c>
      <c r="K74" s="178">
        <f t="shared" ca="1" si="47"/>
        <v>109647.59498330329</v>
      </c>
      <c r="L74"/>
      <c r="M74"/>
      <c r="N74" s="343" t="s">
        <v>611</v>
      </c>
      <c r="O74" s="337" t="str">
        <f t="shared" si="36"/>
        <v>05250C</v>
      </c>
      <c r="P74" s="339" t="str">
        <f t="shared" si="37"/>
        <v xml:space="preserve">General Foreman Water Service Maintenance </v>
      </c>
      <c r="Q74" s="344" t="str">
        <f t="shared" si="38"/>
        <v>E50</v>
      </c>
      <c r="R74" s="345" cm="1">
        <f t="array" aca="1" ref="R74" ca="1">IF($N74="Y",VLOOKUP($O74,INDIRECT($O$3),R$6,0)*INDIRECT($N$2),VLOOKUP($O74,INDIRECT($O$3),R$6,0))</f>
        <v>100343.08201710336</v>
      </c>
      <c r="S74" s="345" cm="1">
        <f t="array" aca="1" ref="S74" ca="1">IF($N74="Y",VLOOKUP($O74,INDIRECT($O$3),S$6,0)*INDIRECT($N$2),VLOOKUP($O74,INDIRECT($O$3),S$6,0))</f>
        <v>103353.37447761644</v>
      </c>
      <c r="T74" s="345" cm="1">
        <f t="array" aca="1" ref="T74" ca="1">IF($N74="Y",VLOOKUP($O74,INDIRECT($O$3),T$6,0)*INDIRECT($N$2),VLOOKUP($O74,INDIRECT($O$3),T$6,0))</f>
        <v>106453.97571194495</v>
      </c>
      <c r="U74" s="345" cm="1">
        <f t="array" aca="1" ref="U74" ca="1">IF($N74="Y",VLOOKUP($O74,INDIRECT($O$3),U$6,0)*INDIRECT($N$2),VLOOKUP($O74,INDIRECT($O$3),U$6,0))</f>
        <v>109647.59498330329</v>
      </c>
      <c r="W74" s="218" t="str">
        <f t="shared" si="39"/>
        <v>Y</v>
      </c>
      <c r="X74" s="366" t="str">
        <f t="shared" si="40"/>
        <v>05250C</v>
      </c>
      <c r="Y74" s="218" t="str">
        <f t="shared" si="41"/>
        <v xml:space="preserve">General Foreman Water Service Maintenance </v>
      </c>
      <c r="Z74" s="367" t="str">
        <f t="shared" si="34"/>
        <v>E50</v>
      </c>
      <c r="AA74" s="368">
        <f t="shared" ca="1" si="42"/>
        <v>48.241999999999997</v>
      </c>
      <c r="AB74" s="368">
        <f t="shared" ca="1" si="43"/>
        <v>49.69</v>
      </c>
      <c r="AC74" s="368">
        <f t="shared" ca="1" si="44"/>
        <v>51.18</v>
      </c>
      <c r="AD74" s="368">
        <f t="shared" ca="1" si="45"/>
        <v>52.716000000000001</v>
      </c>
    </row>
    <row r="75" spans="1:30" s="19" customFormat="1">
      <c r="A75" s="111" t="s">
        <v>112</v>
      </c>
      <c r="B75" s="47" t="s">
        <v>12</v>
      </c>
      <c r="C75" s="4">
        <v>510</v>
      </c>
      <c r="D75" s="112" t="s">
        <v>113</v>
      </c>
      <c r="E75" s="47">
        <v>11</v>
      </c>
      <c r="F75" s="47" t="s">
        <v>13</v>
      </c>
      <c r="G75" s="306" t="s">
        <v>92</v>
      </c>
      <c r="H75" s="178">
        <f t="shared" ca="1" si="47"/>
        <v>100343.08201710336</v>
      </c>
      <c r="I75" s="178">
        <f t="shared" ca="1" si="47"/>
        <v>103353.37447761644</v>
      </c>
      <c r="J75" s="178">
        <f t="shared" ca="1" si="47"/>
        <v>106453.97571194495</v>
      </c>
      <c r="K75" s="178">
        <f t="shared" ca="1" si="47"/>
        <v>109647.59498330329</v>
      </c>
      <c r="L75"/>
      <c r="M75"/>
      <c r="N75" s="343" t="s">
        <v>611</v>
      </c>
      <c r="O75" s="337" t="str">
        <f t="shared" si="36"/>
        <v>05235C</v>
      </c>
      <c r="P75" s="339" t="str">
        <f t="shared" si="37"/>
        <v>General Foreman, Solid Waste &amp; Recycling</v>
      </c>
      <c r="Q75" s="344" t="str">
        <f t="shared" si="38"/>
        <v>E50</v>
      </c>
      <c r="R75" s="345" cm="1">
        <f t="array" aca="1" ref="R75" ca="1">IF($N75="Y",VLOOKUP($O75,INDIRECT($O$3),R$6,0)*INDIRECT($N$2),VLOOKUP($O75,INDIRECT($O$3),R$6,0))</f>
        <v>100343.08201710336</v>
      </c>
      <c r="S75" s="345" cm="1">
        <f t="array" aca="1" ref="S75" ca="1">IF($N75="Y",VLOOKUP($O75,INDIRECT($O$3),S$6,0)*INDIRECT($N$2),VLOOKUP($O75,INDIRECT($O$3),S$6,0))</f>
        <v>103353.37447761644</v>
      </c>
      <c r="T75" s="345" cm="1">
        <f t="array" aca="1" ref="T75" ca="1">IF($N75="Y",VLOOKUP($O75,INDIRECT($O$3),T$6,0)*INDIRECT($N$2),VLOOKUP($O75,INDIRECT($O$3),T$6,0))</f>
        <v>106453.97571194495</v>
      </c>
      <c r="U75" s="345" cm="1">
        <f t="array" aca="1" ref="U75" ca="1">IF($N75="Y",VLOOKUP($O75,INDIRECT($O$3),U$6,0)*INDIRECT($N$2),VLOOKUP($O75,INDIRECT($O$3),U$6,0))</f>
        <v>109647.59498330329</v>
      </c>
      <c r="W75" s="218" t="str">
        <f t="shared" si="39"/>
        <v>Y</v>
      </c>
      <c r="X75" s="366" t="str">
        <f t="shared" si="40"/>
        <v>05235C</v>
      </c>
      <c r="Y75" s="218" t="str">
        <f t="shared" si="41"/>
        <v>General Foreman, Solid Waste &amp; Recycling</v>
      </c>
      <c r="Z75" s="367" t="str">
        <f t="shared" si="34"/>
        <v>E50</v>
      </c>
      <c r="AA75" s="368">
        <f t="shared" ca="1" si="42"/>
        <v>48.241999999999997</v>
      </c>
      <c r="AB75" s="368">
        <f t="shared" ca="1" si="43"/>
        <v>49.69</v>
      </c>
      <c r="AC75" s="368">
        <f t="shared" ca="1" si="44"/>
        <v>51.18</v>
      </c>
      <c r="AD75" s="368">
        <f t="shared" ca="1" si="45"/>
        <v>52.716000000000001</v>
      </c>
    </row>
    <row r="76" spans="1:30" s="19" customFormat="1">
      <c r="A76" s="111" t="s">
        <v>600</v>
      </c>
      <c r="B76" s="47" t="s">
        <v>12</v>
      </c>
      <c r="C76" s="4">
        <v>498</v>
      </c>
      <c r="D76" s="112" t="s">
        <v>599</v>
      </c>
      <c r="E76" s="47">
        <v>11</v>
      </c>
      <c r="F76" s="47" t="s">
        <v>13</v>
      </c>
      <c r="G76" s="306" t="s">
        <v>92</v>
      </c>
      <c r="H76" s="178">
        <f t="shared" ca="1" si="47"/>
        <v>100343.08201710336</v>
      </c>
      <c r="I76" s="178">
        <f t="shared" ca="1" si="47"/>
        <v>103353.37447761644</v>
      </c>
      <c r="J76" s="178">
        <f t="shared" ca="1" si="47"/>
        <v>106453.97571194495</v>
      </c>
      <c r="K76" s="178">
        <f t="shared" ca="1" si="47"/>
        <v>109647.59498330329</v>
      </c>
      <c r="L76"/>
      <c r="M76"/>
      <c r="N76" s="343" t="s">
        <v>611</v>
      </c>
      <c r="O76" s="337" t="str">
        <f t="shared" si="36"/>
        <v>52998C</v>
      </c>
      <c r="P76" s="339" t="str">
        <f t="shared" si="37"/>
        <v>Housing Liaisons Manager</v>
      </c>
      <c r="Q76" s="344" t="str">
        <f t="shared" si="38"/>
        <v>E50</v>
      </c>
      <c r="R76" s="345" cm="1">
        <f t="array" aca="1" ref="R76" ca="1">IF($N76="Y",VLOOKUP($O76,INDIRECT($O$3),R$6,0)*INDIRECT($N$2),VLOOKUP($O76,INDIRECT($O$3),R$6,0))</f>
        <v>100343.08201710336</v>
      </c>
      <c r="S76" s="345" cm="1">
        <f t="array" aca="1" ref="S76" ca="1">IF($N76="Y",VLOOKUP($O76,INDIRECT($O$3),S$6,0)*INDIRECT($N$2),VLOOKUP($O76,INDIRECT($O$3),S$6,0))</f>
        <v>103353.37447761644</v>
      </c>
      <c r="T76" s="345" cm="1">
        <f t="array" aca="1" ref="T76" ca="1">IF($N76="Y",VLOOKUP($O76,INDIRECT($O$3),T$6,0)*INDIRECT($N$2),VLOOKUP($O76,INDIRECT($O$3),T$6,0))</f>
        <v>106453.97571194495</v>
      </c>
      <c r="U76" s="345" cm="1">
        <f t="array" aca="1" ref="U76" ca="1">IF($N76="Y",VLOOKUP($O76,INDIRECT($O$3),U$6,0)*INDIRECT($N$2),VLOOKUP($O76,INDIRECT($O$3),U$6,0))</f>
        <v>109647.59498330329</v>
      </c>
      <c r="W76" s="218" t="str">
        <f t="shared" si="39"/>
        <v>Y</v>
      </c>
      <c r="X76" s="366" t="str">
        <f t="shared" si="40"/>
        <v>52998C</v>
      </c>
      <c r="Y76" s="218" t="str">
        <f t="shared" si="41"/>
        <v>Housing Liaisons Manager</v>
      </c>
      <c r="Z76" s="367" t="str">
        <f t="shared" si="34"/>
        <v>E50</v>
      </c>
      <c r="AA76" s="368">
        <f t="shared" ca="1" si="42"/>
        <v>48.241999999999997</v>
      </c>
      <c r="AB76" s="368">
        <f t="shared" ca="1" si="43"/>
        <v>49.69</v>
      </c>
      <c r="AC76" s="368">
        <f t="shared" ca="1" si="44"/>
        <v>51.18</v>
      </c>
      <c r="AD76" s="368">
        <f t="shared" ca="1" si="45"/>
        <v>52.716000000000001</v>
      </c>
    </row>
    <row r="77" spans="1:30" s="19" customFormat="1">
      <c r="A77" s="3" t="s">
        <v>114</v>
      </c>
      <c r="B77" s="47" t="s">
        <v>12</v>
      </c>
      <c r="C77" s="4">
        <v>523</v>
      </c>
      <c r="D77" s="35" t="s">
        <v>115</v>
      </c>
      <c r="E77" s="47">
        <v>11</v>
      </c>
      <c r="F77" s="47" t="s">
        <v>13</v>
      </c>
      <c r="G77" s="306" t="s">
        <v>92</v>
      </c>
      <c r="H77" s="178">
        <f t="shared" ca="1" si="47"/>
        <v>100343.08201710336</v>
      </c>
      <c r="I77" s="178">
        <f t="shared" ca="1" si="47"/>
        <v>103353.37447761644</v>
      </c>
      <c r="J77" s="178">
        <f t="shared" ca="1" si="47"/>
        <v>106453.97571194495</v>
      </c>
      <c r="K77" s="178">
        <f t="shared" ca="1" si="47"/>
        <v>109647.59498330329</v>
      </c>
      <c r="L77"/>
      <c r="M77"/>
      <c r="N77" s="343" t="s">
        <v>611</v>
      </c>
      <c r="O77" s="337" t="str">
        <f t="shared" si="36"/>
        <v>06657C</v>
      </c>
      <c r="P77" s="339" t="str">
        <f t="shared" si="37"/>
        <v>Manager Environmental Initiatives</v>
      </c>
      <c r="Q77" s="344" t="str">
        <f t="shared" si="38"/>
        <v>E50</v>
      </c>
      <c r="R77" s="345" cm="1">
        <f t="array" aca="1" ref="R77" ca="1">IF($N77="Y",VLOOKUP($O77,INDIRECT($O$3),R$6,0)*INDIRECT($N$2),VLOOKUP($O77,INDIRECT($O$3),R$6,0))</f>
        <v>100343.08201710336</v>
      </c>
      <c r="S77" s="345" cm="1">
        <f t="array" aca="1" ref="S77" ca="1">IF($N77="Y",VLOOKUP($O77,INDIRECT($O$3),S$6,0)*INDIRECT($N$2),VLOOKUP($O77,INDIRECT($O$3),S$6,0))</f>
        <v>103353.37447761644</v>
      </c>
      <c r="T77" s="345" cm="1">
        <f t="array" aca="1" ref="T77" ca="1">IF($N77="Y",VLOOKUP($O77,INDIRECT($O$3),T$6,0)*INDIRECT($N$2),VLOOKUP($O77,INDIRECT($O$3),T$6,0))</f>
        <v>106453.97571194495</v>
      </c>
      <c r="U77" s="345" cm="1">
        <f t="array" aca="1" ref="U77" ca="1">IF($N77="Y",VLOOKUP($O77,INDIRECT($O$3),U$6,0)*INDIRECT($N$2),VLOOKUP($O77,INDIRECT($O$3),U$6,0))</f>
        <v>109647.59498330329</v>
      </c>
      <c r="W77" s="218" t="str">
        <f t="shared" si="39"/>
        <v>Y</v>
      </c>
      <c r="X77" s="366" t="str">
        <f t="shared" si="40"/>
        <v>06657C</v>
      </c>
      <c r="Y77" s="218" t="str">
        <f t="shared" si="41"/>
        <v>Manager Environmental Initiatives</v>
      </c>
      <c r="Z77" s="367" t="str">
        <f t="shared" si="34"/>
        <v>E50</v>
      </c>
      <c r="AA77" s="368">
        <f t="shared" ca="1" si="42"/>
        <v>48.241999999999997</v>
      </c>
      <c r="AB77" s="368">
        <f t="shared" ca="1" si="43"/>
        <v>49.69</v>
      </c>
      <c r="AC77" s="368">
        <f t="shared" ca="1" si="44"/>
        <v>51.18</v>
      </c>
      <c r="AD77" s="368">
        <f t="shared" ca="1" si="45"/>
        <v>52.716000000000001</v>
      </c>
    </row>
    <row r="78" spans="1:30" s="19" customFormat="1">
      <c r="A78" s="3" t="s">
        <v>116</v>
      </c>
      <c r="B78" s="47" t="s">
        <v>12</v>
      </c>
      <c r="C78" s="4">
        <v>508</v>
      </c>
      <c r="D78" s="35" t="s">
        <v>117</v>
      </c>
      <c r="E78" s="47">
        <v>11</v>
      </c>
      <c r="F78" s="47" t="s">
        <v>13</v>
      </c>
      <c r="G78" s="306" t="s">
        <v>92</v>
      </c>
      <c r="H78" s="178">
        <f t="shared" ca="1" si="47"/>
        <v>100343.08201710336</v>
      </c>
      <c r="I78" s="178">
        <f t="shared" ca="1" si="47"/>
        <v>103353.37447761644</v>
      </c>
      <c r="J78" s="178">
        <f t="shared" ca="1" si="47"/>
        <v>106453.97571194495</v>
      </c>
      <c r="K78" s="178">
        <f t="shared" ca="1" si="47"/>
        <v>109647.59498330329</v>
      </c>
      <c r="L78"/>
      <c r="M78"/>
      <c r="N78" s="343" t="s">
        <v>611</v>
      </c>
      <c r="O78" s="337" t="str">
        <f t="shared" si="36"/>
        <v>06675C</v>
      </c>
      <c r="P78" s="339" t="str">
        <f t="shared" si="37"/>
        <v>Manager Environmental Services</v>
      </c>
      <c r="Q78" s="344" t="str">
        <f t="shared" si="38"/>
        <v>E50</v>
      </c>
      <c r="R78" s="345" cm="1">
        <f t="array" aca="1" ref="R78" ca="1">IF($N78="Y",VLOOKUP($O78,INDIRECT($O$3),R$6,0)*INDIRECT($N$2),VLOOKUP($O78,INDIRECT($O$3),R$6,0))</f>
        <v>100343.08201710336</v>
      </c>
      <c r="S78" s="345" cm="1">
        <f t="array" aca="1" ref="S78" ca="1">IF($N78="Y",VLOOKUP($O78,INDIRECT($O$3),S$6,0)*INDIRECT($N$2),VLOOKUP($O78,INDIRECT($O$3),S$6,0))</f>
        <v>103353.37447761644</v>
      </c>
      <c r="T78" s="345" cm="1">
        <f t="array" aca="1" ref="T78" ca="1">IF($N78="Y",VLOOKUP($O78,INDIRECT($O$3),T$6,0)*INDIRECT($N$2),VLOOKUP($O78,INDIRECT($O$3),T$6,0))</f>
        <v>106453.97571194495</v>
      </c>
      <c r="U78" s="345" cm="1">
        <f t="array" aca="1" ref="U78" ca="1">IF($N78="Y",VLOOKUP($O78,INDIRECT($O$3),U$6,0)*INDIRECT($N$2),VLOOKUP($O78,INDIRECT($O$3),U$6,0))</f>
        <v>109647.59498330329</v>
      </c>
      <c r="W78" s="218" t="str">
        <f t="shared" si="39"/>
        <v>Y</v>
      </c>
      <c r="X78" s="366" t="str">
        <f t="shared" si="40"/>
        <v>06675C</v>
      </c>
      <c r="Y78" s="218" t="str">
        <f t="shared" si="41"/>
        <v>Manager Environmental Services</v>
      </c>
      <c r="Z78" s="367" t="str">
        <f t="shared" si="34"/>
        <v>E50</v>
      </c>
      <c r="AA78" s="368">
        <f t="shared" ca="1" si="42"/>
        <v>48.241999999999997</v>
      </c>
      <c r="AB78" s="368">
        <f t="shared" ca="1" si="43"/>
        <v>49.69</v>
      </c>
      <c r="AC78" s="368">
        <f t="shared" ca="1" si="44"/>
        <v>51.18</v>
      </c>
      <c r="AD78" s="368">
        <f t="shared" ca="1" si="45"/>
        <v>52.716000000000001</v>
      </c>
    </row>
    <row r="79" spans="1:30" s="19" customFormat="1">
      <c r="A79" s="3" t="s">
        <v>575</v>
      </c>
      <c r="B79" s="2" t="s">
        <v>12</v>
      </c>
      <c r="C79" s="2">
        <v>503</v>
      </c>
      <c r="D79" s="35" t="s">
        <v>571</v>
      </c>
      <c r="E79" s="47">
        <v>11</v>
      </c>
      <c r="F79" s="47" t="s">
        <v>13</v>
      </c>
      <c r="G79" s="306" t="s">
        <v>92</v>
      </c>
      <c r="H79" s="178">
        <f t="shared" ca="1" si="47"/>
        <v>100343.08201710336</v>
      </c>
      <c r="I79" s="178">
        <f t="shared" ca="1" si="47"/>
        <v>103353.37447761644</v>
      </c>
      <c r="J79" s="178">
        <f t="shared" ca="1" si="47"/>
        <v>106453.97571194495</v>
      </c>
      <c r="K79" s="178">
        <f t="shared" ca="1" si="47"/>
        <v>109647.59498330329</v>
      </c>
      <c r="L79"/>
      <c r="M79"/>
      <c r="N79" s="343" t="s">
        <v>611</v>
      </c>
      <c r="O79" s="337" t="str">
        <f t="shared" si="36"/>
        <v>52987C</v>
      </c>
      <c r="P79" s="339" t="str">
        <f t="shared" si="37"/>
        <v>Manager Field Operations Inspections</v>
      </c>
      <c r="Q79" s="344" t="str">
        <f t="shared" si="38"/>
        <v>E50</v>
      </c>
      <c r="R79" s="345" cm="1">
        <f t="array" aca="1" ref="R79" ca="1">IF($N79="Y",VLOOKUP($O79,INDIRECT($O$3),R$6,0)*INDIRECT($N$2),VLOOKUP($O79,INDIRECT($O$3),R$6,0))</f>
        <v>100343.08201710336</v>
      </c>
      <c r="S79" s="345" cm="1">
        <f t="array" aca="1" ref="S79" ca="1">IF($N79="Y",VLOOKUP($O79,INDIRECT($O$3),S$6,0)*INDIRECT($N$2),VLOOKUP($O79,INDIRECT($O$3),S$6,0))</f>
        <v>103353.37447761644</v>
      </c>
      <c r="T79" s="345" cm="1">
        <f t="array" aca="1" ref="T79" ca="1">IF($N79="Y",VLOOKUP($O79,INDIRECT($O$3),T$6,0)*INDIRECT($N$2),VLOOKUP($O79,INDIRECT($O$3),T$6,0))</f>
        <v>106453.97571194495</v>
      </c>
      <c r="U79" s="345" cm="1">
        <f t="array" aca="1" ref="U79" ca="1">IF($N79="Y",VLOOKUP($O79,INDIRECT($O$3),U$6,0)*INDIRECT($N$2),VLOOKUP($O79,INDIRECT($O$3),U$6,0))</f>
        <v>109647.59498330329</v>
      </c>
      <c r="W79" s="218" t="str">
        <f t="shared" si="39"/>
        <v>Y</v>
      </c>
      <c r="X79" s="366" t="str">
        <f t="shared" si="40"/>
        <v>52987C</v>
      </c>
      <c r="Y79" s="218" t="str">
        <f t="shared" si="41"/>
        <v>Manager Field Operations Inspections</v>
      </c>
      <c r="Z79" s="367" t="str">
        <f t="shared" si="34"/>
        <v>E50</v>
      </c>
      <c r="AA79" s="368">
        <f t="shared" ca="1" si="42"/>
        <v>48.241999999999997</v>
      </c>
      <c r="AB79" s="368">
        <f t="shared" ca="1" si="43"/>
        <v>49.69</v>
      </c>
      <c r="AC79" s="368">
        <f t="shared" ca="1" si="44"/>
        <v>51.18</v>
      </c>
      <c r="AD79" s="368">
        <f t="shared" ca="1" si="45"/>
        <v>52.716000000000001</v>
      </c>
    </row>
    <row r="80" spans="1:30" s="19" customFormat="1">
      <c r="A80" s="3" t="s">
        <v>118</v>
      </c>
      <c r="B80" s="47" t="s">
        <v>12</v>
      </c>
      <c r="C80" s="4">
        <v>513</v>
      </c>
      <c r="D80" s="35" t="s">
        <v>119</v>
      </c>
      <c r="E80" s="47">
        <v>11</v>
      </c>
      <c r="F80" s="47" t="s">
        <v>13</v>
      </c>
      <c r="G80" s="306" t="s">
        <v>92</v>
      </c>
      <c r="H80" s="178">
        <f t="shared" ca="1" si="47"/>
        <v>100343.08201710336</v>
      </c>
      <c r="I80" s="178">
        <f t="shared" ca="1" si="47"/>
        <v>103353.37447761644</v>
      </c>
      <c r="J80" s="178">
        <f t="shared" ca="1" si="47"/>
        <v>106453.97571194495</v>
      </c>
      <c r="K80" s="178">
        <f t="shared" ca="1" si="47"/>
        <v>109647.59498330329</v>
      </c>
      <c r="L80"/>
      <c r="M80"/>
      <c r="N80" s="343" t="s">
        <v>611</v>
      </c>
      <c r="O80" s="337" t="str">
        <f t="shared" si="36"/>
        <v>06685C</v>
      </c>
      <c r="P80" s="339" t="str">
        <f t="shared" si="37"/>
        <v>Manager Field Operations Housing Inspections</v>
      </c>
      <c r="Q80" s="344" t="str">
        <f t="shared" si="38"/>
        <v>E50</v>
      </c>
      <c r="R80" s="345" cm="1">
        <f t="array" aca="1" ref="R80" ca="1">IF($N80="Y",VLOOKUP($O80,INDIRECT($O$3),R$6,0)*INDIRECT($N$2),VLOOKUP($O80,INDIRECT($O$3),R$6,0))</f>
        <v>100343.08201710336</v>
      </c>
      <c r="S80" s="345" cm="1">
        <f t="array" aca="1" ref="S80" ca="1">IF($N80="Y",VLOOKUP($O80,INDIRECT($O$3),S$6,0)*INDIRECT($N$2),VLOOKUP($O80,INDIRECT($O$3),S$6,0))</f>
        <v>103353.37447761644</v>
      </c>
      <c r="T80" s="345" cm="1">
        <f t="array" aca="1" ref="T80" ca="1">IF($N80="Y",VLOOKUP($O80,INDIRECT($O$3),T$6,0)*INDIRECT($N$2),VLOOKUP($O80,INDIRECT($O$3),T$6,0))</f>
        <v>106453.97571194495</v>
      </c>
      <c r="U80" s="345" cm="1">
        <f t="array" aca="1" ref="U80" ca="1">IF($N80="Y",VLOOKUP($O80,INDIRECT($O$3),U$6,0)*INDIRECT($N$2),VLOOKUP($O80,INDIRECT($O$3),U$6,0))</f>
        <v>109647.59498330329</v>
      </c>
      <c r="W80" s="218" t="str">
        <f t="shared" si="39"/>
        <v>Y</v>
      </c>
      <c r="X80" s="366" t="str">
        <f t="shared" si="40"/>
        <v>06685C</v>
      </c>
      <c r="Y80" s="218" t="str">
        <f t="shared" si="41"/>
        <v>Manager Field Operations Housing Inspections</v>
      </c>
      <c r="Z80" s="367" t="str">
        <f t="shared" si="34"/>
        <v>E50</v>
      </c>
      <c r="AA80" s="368">
        <f t="shared" ca="1" si="42"/>
        <v>48.241999999999997</v>
      </c>
      <c r="AB80" s="368">
        <f t="shared" ca="1" si="43"/>
        <v>49.69</v>
      </c>
      <c r="AC80" s="368">
        <f t="shared" ca="1" si="44"/>
        <v>51.18</v>
      </c>
      <c r="AD80" s="368">
        <f t="shared" ca="1" si="45"/>
        <v>52.716000000000001</v>
      </c>
    </row>
    <row r="81" spans="1:31" s="19" customFormat="1">
      <c r="A81" s="3" t="s">
        <v>120</v>
      </c>
      <c r="B81" s="47" t="s">
        <v>12</v>
      </c>
      <c r="C81" s="4">
        <v>503</v>
      </c>
      <c r="D81" s="35" t="s">
        <v>229</v>
      </c>
      <c r="E81" s="47">
        <v>11</v>
      </c>
      <c r="F81" s="47" t="s">
        <v>13</v>
      </c>
      <c r="G81" s="306" t="s">
        <v>92</v>
      </c>
      <c r="H81" s="178">
        <f t="shared" ca="1" si="47"/>
        <v>100343.08201710336</v>
      </c>
      <c r="I81" s="178">
        <f t="shared" ca="1" si="47"/>
        <v>103353.37447761644</v>
      </c>
      <c r="J81" s="178">
        <f t="shared" ca="1" si="47"/>
        <v>106453.97571194495</v>
      </c>
      <c r="K81" s="178">
        <f t="shared" ca="1" si="47"/>
        <v>109647.59498330329</v>
      </c>
      <c r="L81"/>
      <c r="M81"/>
      <c r="N81" s="343" t="s">
        <v>611</v>
      </c>
      <c r="O81" s="337" t="str">
        <f t="shared" si="36"/>
        <v>06732C</v>
      </c>
      <c r="P81" s="339" t="str">
        <f t="shared" si="37"/>
        <v>Manager Financial Analysis and Systems Support</v>
      </c>
      <c r="Q81" s="344" t="str">
        <f t="shared" si="38"/>
        <v>E50</v>
      </c>
      <c r="R81" s="345" cm="1">
        <f t="array" aca="1" ref="R81" ca="1">IF($N81="Y",VLOOKUP($O81,INDIRECT($O$3),R$6,0)*INDIRECT($N$2),VLOOKUP($O81,INDIRECT($O$3),R$6,0))</f>
        <v>100343.08201710336</v>
      </c>
      <c r="S81" s="345" cm="1">
        <f t="array" aca="1" ref="S81" ca="1">IF($N81="Y",VLOOKUP($O81,INDIRECT($O$3),S$6,0)*INDIRECT($N$2),VLOOKUP($O81,INDIRECT($O$3),S$6,0))</f>
        <v>103353.37447761644</v>
      </c>
      <c r="T81" s="345" cm="1">
        <f t="array" aca="1" ref="T81" ca="1">IF($N81="Y",VLOOKUP($O81,INDIRECT($O$3),T$6,0)*INDIRECT($N$2),VLOOKUP($O81,INDIRECT($O$3),T$6,0))</f>
        <v>106453.97571194495</v>
      </c>
      <c r="U81" s="345" cm="1">
        <f t="array" aca="1" ref="U81" ca="1">IF($N81="Y",VLOOKUP($O81,INDIRECT($O$3),U$6,0)*INDIRECT($N$2),VLOOKUP($O81,INDIRECT($O$3),U$6,0))</f>
        <v>109647.59498330329</v>
      </c>
      <c r="W81" s="218" t="str">
        <f t="shared" si="39"/>
        <v>Y</v>
      </c>
      <c r="X81" s="366" t="str">
        <f t="shared" si="40"/>
        <v>06732C</v>
      </c>
      <c r="Y81" s="218" t="str">
        <f t="shared" si="41"/>
        <v>Manager Financial Analysis and Systems Support</v>
      </c>
      <c r="Z81" s="367" t="str">
        <f t="shared" si="34"/>
        <v>E50</v>
      </c>
      <c r="AA81" s="368">
        <f t="shared" ca="1" si="42"/>
        <v>48.241999999999997</v>
      </c>
      <c r="AB81" s="368">
        <f t="shared" ca="1" si="43"/>
        <v>49.69</v>
      </c>
      <c r="AC81" s="368">
        <f t="shared" ca="1" si="44"/>
        <v>51.18</v>
      </c>
      <c r="AD81" s="368">
        <f t="shared" ca="1" si="45"/>
        <v>52.716000000000001</v>
      </c>
    </row>
    <row r="82" spans="1:31" s="19" customFormat="1">
      <c r="A82" s="3" t="s">
        <v>123</v>
      </c>
      <c r="B82" s="47" t="s">
        <v>12</v>
      </c>
      <c r="C82" s="4">
        <v>528</v>
      </c>
      <c r="D82" s="35" t="s">
        <v>124</v>
      </c>
      <c r="E82" s="47">
        <v>11</v>
      </c>
      <c r="F82" s="47" t="s">
        <v>13</v>
      </c>
      <c r="G82" s="306" t="s">
        <v>92</v>
      </c>
      <c r="H82" s="178">
        <f t="shared" ca="1" si="47"/>
        <v>100343.08201710336</v>
      </c>
      <c r="I82" s="178">
        <f t="shared" ca="1" si="47"/>
        <v>103353.37447761644</v>
      </c>
      <c r="J82" s="178">
        <f t="shared" ca="1" si="47"/>
        <v>106453.97571194495</v>
      </c>
      <c r="K82" s="178">
        <f t="shared" ca="1" si="47"/>
        <v>109647.59498330329</v>
      </c>
      <c r="L82"/>
      <c r="M82"/>
      <c r="N82" s="343" t="s">
        <v>611</v>
      </c>
      <c r="O82" s="337" t="str">
        <f t="shared" si="36"/>
        <v>06931C</v>
      </c>
      <c r="P82" s="339" t="str">
        <f t="shared" si="37"/>
        <v>Manager Radio Communications and Electronics</v>
      </c>
      <c r="Q82" s="344" t="str">
        <f t="shared" si="38"/>
        <v>E50</v>
      </c>
      <c r="R82" s="345" cm="1">
        <f t="array" aca="1" ref="R82" ca="1">IF($N82="Y",VLOOKUP($O82,INDIRECT($O$3),R$6,0)*INDIRECT($N$2),VLOOKUP($O82,INDIRECT($O$3),R$6,0))</f>
        <v>100343.08201710336</v>
      </c>
      <c r="S82" s="345" cm="1">
        <f t="array" aca="1" ref="S82" ca="1">IF($N82="Y",VLOOKUP($O82,INDIRECT($O$3),S$6,0)*INDIRECT($N$2),VLOOKUP($O82,INDIRECT($O$3),S$6,0))</f>
        <v>103353.37447761644</v>
      </c>
      <c r="T82" s="345" cm="1">
        <f t="array" aca="1" ref="T82" ca="1">IF($N82="Y",VLOOKUP($O82,INDIRECT($O$3),T$6,0)*INDIRECT($N$2),VLOOKUP($O82,INDIRECT($O$3),T$6,0))</f>
        <v>106453.97571194495</v>
      </c>
      <c r="U82" s="345" cm="1">
        <f t="array" aca="1" ref="U82" ca="1">IF($N82="Y",VLOOKUP($O82,INDIRECT($O$3),U$6,0)*INDIRECT($N$2),VLOOKUP($O82,INDIRECT($O$3),U$6,0))</f>
        <v>109647.59498330329</v>
      </c>
      <c r="W82" s="218" t="str">
        <f t="shared" si="39"/>
        <v>Y</v>
      </c>
      <c r="X82" s="366" t="str">
        <f t="shared" si="40"/>
        <v>06931C</v>
      </c>
      <c r="Y82" s="218" t="str">
        <f t="shared" si="41"/>
        <v>Manager Radio Communications and Electronics</v>
      </c>
      <c r="Z82" s="367" t="str">
        <f t="shared" si="34"/>
        <v>E50</v>
      </c>
      <c r="AA82" s="368">
        <f t="shared" ca="1" si="42"/>
        <v>48.241999999999997</v>
      </c>
      <c r="AB82" s="368">
        <f t="shared" ca="1" si="43"/>
        <v>49.69</v>
      </c>
      <c r="AC82" s="368">
        <f t="shared" ca="1" si="44"/>
        <v>51.18</v>
      </c>
      <c r="AD82" s="368">
        <f t="shared" ca="1" si="45"/>
        <v>52.716000000000001</v>
      </c>
    </row>
    <row r="83" spans="1:31" s="19" customFormat="1">
      <c r="A83" s="3" t="s">
        <v>127</v>
      </c>
      <c r="B83" s="47" t="s">
        <v>12</v>
      </c>
      <c r="C83" s="4">
        <v>500</v>
      </c>
      <c r="D83" s="35" t="s">
        <v>128</v>
      </c>
      <c r="E83" s="47">
        <v>11</v>
      </c>
      <c r="F83" s="47" t="s">
        <v>13</v>
      </c>
      <c r="G83" s="306" t="s">
        <v>92</v>
      </c>
      <c r="H83" s="178">
        <f t="shared" ca="1" si="47"/>
        <v>100343.08201710336</v>
      </c>
      <c r="I83" s="178">
        <f t="shared" ca="1" si="47"/>
        <v>103353.37447761644</v>
      </c>
      <c r="J83" s="178">
        <f t="shared" ca="1" si="47"/>
        <v>106453.97571194495</v>
      </c>
      <c r="K83" s="178">
        <f t="shared" ca="1" si="47"/>
        <v>109647.59498330329</v>
      </c>
      <c r="L83"/>
      <c r="M83"/>
      <c r="N83" s="343" t="s">
        <v>611</v>
      </c>
      <c r="O83" s="337" t="str">
        <f t="shared" si="36"/>
        <v>10360C</v>
      </c>
      <c r="P83" s="339" t="str">
        <f t="shared" si="37"/>
        <v>Manager Water Quality and Lab Operations</v>
      </c>
      <c r="Q83" s="344" t="str">
        <f t="shared" si="38"/>
        <v>E50</v>
      </c>
      <c r="R83" s="345" cm="1">
        <f t="array" aca="1" ref="R83" ca="1">IF($N83="Y",VLOOKUP($O83,INDIRECT($O$3),R$6,0)*INDIRECT($N$2),VLOOKUP($O83,INDIRECT($O$3),R$6,0))</f>
        <v>100343.08201710336</v>
      </c>
      <c r="S83" s="345" cm="1">
        <f t="array" aca="1" ref="S83" ca="1">IF($N83="Y",VLOOKUP($O83,INDIRECT($O$3),S$6,0)*INDIRECT($N$2),VLOOKUP($O83,INDIRECT($O$3),S$6,0))</f>
        <v>103353.37447761644</v>
      </c>
      <c r="T83" s="345" cm="1">
        <f t="array" aca="1" ref="T83" ca="1">IF($N83="Y",VLOOKUP($O83,INDIRECT($O$3),T$6,0)*INDIRECT($N$2),VLOOKUP($O83,INDIRECT($O$3),T$6,0))</f>
        <v>106453.97571194495</v>
      </c>
      <c r="U83" s="345" cm="1">
        <f t="array" aca="1" ref="U83" ca="1">IF($N83="Y",VLOOKUP($O83,INDIRECT($O$3),U$6,0)*INDIRECT($N$2),VLOOKUP($O83,INDIRECT($O$3),U$6,0))</f>
        <v>109647.59498330329</v>
      </c>
      <c r="W83" s="218" t="str">
        <f t="shared" si="39"/>
        <v>Y</v>
      </c>
      <c r="X83" s="366" t="str">
        <f t="shared" si="40"/>
        <v>10360C</v>
      </c>
      <c r="Y83" s="218" t="str">
        <f t="shared" si="41"/>
        <v>Manager Water Quality and Lab Operations</v>
      </c>
      <c r="Z83" s="367" t="str">
        <f t="shared" si="34"/>
        <v>E50</v>
      </c>
      <c r="AA83" s="368">
        <f t="shared" ca="1" si="42"/>
        <v>48.241999999999997</v>
      </c>
      <c r="AB83" s="368">
        <f t="shared" ca="1" si="43"/>
        <v>49.69</v>
      </c>
      <c r="AC83" s="368">
        <f t="shared" ca="1" si="44"/>
        <v>51.18</v>
      </c>
      <c r="AD83" s="368">
        <f t="shared" ca="1" si="45"/>
        <v>52.716000000000001</v>
      </c>
    </row>
    <row r="84" spans="1:31" s="19" customFormat="1">
      <c r="A84" s="3" t="s">
        <v>129</v>
      </c>
      <c r="B84" s="47" t="s">
        <v>12</v>
      </c>
      <c r="C84" s="4">
        <v>511</v>
      </c>
      <c r="D84" s="35" t="s">
        <v>130</v>
      </c>
      <c r="E84" s="47">
        <v>11</v>
      </c>
      <c r="F84" s="47" t="s">
        <v>13</v>
      </c>
      <c r="G84" s="306" t="s">
        <v>92</v>
      </c>
      <c r="H84" s="178">
        <f t="shared" ca="1" si="47"/>
        <v>100343.08201710336</v>
      </c>
      <c r="I84" s="178">
        <f t="shared" ca="1" si="47"/>
        <v>103353.37447761644</v>
      </c>
      <c r="J84" s="178">
        <f t="shared" ca="1" si="47"/>
        <v>106453.97571194495</v>
      </c>
      <c r="K84" s="178">
        <f t="shared" ca="1" si="47"/>
        <v>109647.59498330329</v>
      </c>
      <c r="L84"/>
      <c r="M84"/>
      <c r="N84" s="343" t="s">
        <v>611</v>
      </c>
      <c r="O84" s="337" t="str">
        <f t="shared" si="36"/>
        <v>09145C</v>
      </c>
      <c r="P84" s="339" t="str">
        <f t="shared" si="37"/>
        <v>Security Manager</v>
      </c>
      <c r="Q84" s="344" t="str">
        <f t="shared" si="38"/>
        <v>E50</v>
      </c>
      <c r="R84" s="345" cm="1">
        <f t="array" aca="1" ref="R84" ca="1">IF($N84="Y",VLOOKUP($O84,INDIRECT($O$3),R$6,0)*INDIRECT($N$2),VLOOKUP($O84,INDIRECT($O$3),R$6,0))</f>
        <v>100343.08201710336</v>
      </c>
      <c r="S84" s="345" cm="1">
        <f t="array" aca="1" ref="S84" ca="1">IF($N84="Y",VLOOKUP($O84,INDIRECT($O$3),S$6,0)*INDIRECT($N$2),VLOOKUP($O84,INDIRECT($O$3),S$6,0))</f>
        <v>103353.37447761644</v>
      </c>
      <c r="T84" s="345" cm="1">
        <f t="array" aca="1" ref="T84" ca="1">IF($N84="Y",VLOOKUP($O84,INDIRECT($O$3),T$6,0)*INDIRECT($N$2),VLOOKUP($O84,INDIRECT($O$3),T$6,0))</f>
        <v>106453.97571194495</v>
      </c>
      <c r="U84" s="345" cm="1">
        <f t="array" aca="1" ref="U84" ca="1">IF($N84="Y",VLOOKUP($O84,INDIRECT($O$3),U$6,0)*INDIRECT($N$2),VLOOKUP($O84,INDIRECT($O$3),U$6,0))</f>
        <v>109647.59498330329</v>
      </c>
      <c r="W84" s="218" t="str">
        <f t="shared" si="39"/>
        <v>Y</v>
      </c>
      <c r="X84" s="366" t="str">
        <f t="shared" si="40"/>
        <v>09145C</v>
      </c>
      <c r="Y84" s="218" t="str">
        <f t="shared" si="41"/>
        <v>Security Manager</v>
      </c>
      <c r="Z84" s="367" t="str">
        <f t="shared" si="34"/>
        <v>E50</v>
      </c>
      <c r="AA84" s="368">
        <f t="shared" ca="1" si="42"/>
        <v>48.241999999999997</v>
      </c>
      <c r="AB84" s="368">
        <f t="shared" ca="1" si="43"/>
        <v>49.69</v>
      </c>
      <c r="AC84" s="368">
        <f t="shared" ca="1" si="44"/>
        <v>51.18</v>
      </c>
      <c r="AD84" s="368">
        <f t="shared" ca="1" si="45"/>
        <v>52.716000000000001</v>
      </c>
    </row>
    <row r="85" spans="1:31" s="19" customFormat="1">
      <c r="A85" s="3" t="s">
        <v>131</v>
      </c>
      <c r="B85" s="47" t="s">
        <v>12</v>
      </c>
      <c r="C85" s="4">
        <v>535</v>
      </c>
      <c r="D85" s="35" t="s">
        <v>132</v>
      </c>
      <c r="E85" s="47">
        <v>11</v>
      </c>
      <c r="F85" s="47" t="s">
        <v>13</v>
      </c>
      <c r="G85" s="306" t="s">
        <v>92</v>
      </c>
      <c r="H85" s="178">
        <f t="shared" ca="1" si="47"/>
        <v>100343.08201710336</v>
      </c>
      <c r="I85" s="178">
        <f t="shared" ca="1" si="47"/>
        <v>103353.37447761644</v>
      </c>
      <c r="J85" s="178">
        <f t="shared" ca="1" si="47"/>
        <v>106453.97571194495</v>
      </c>
      <c r="K85" s="178">
        <f t="shared" ca="1" si="47"/>
        <v>109647.59498330329</v>
      </c>
      <c r="L85"/>
      <c r="M85"/>
      <c r="N85" s="343" t="s">
        <v>611</v>
      </c>
      <c r="O85" s="337" t="str">
        <f t="shared" si="36"/>
        <v>10000C</v>
      </c>
      <c r="P85" s="339" t="str">
        <f t="shared" si="37"/>
        <v xml:space="preserve">Supervisor Equipment </v>
      </c>
      <c r="Q85" s="344" t="str">
        <f t="shared" si="38"/>
        <v>E50</v>
      </c>
      <c r="R85" s="345" cm="1">
        <f t="array" aca="1" ref="R85" ca="1">IF($N85="Y",VLOOKUP($O85,INDIRECT($O$3),R$6,0)*INDIRECT($N$2),VLOOKUP($O85,INDIRECT($O$3),R$6,0))</f>
        <v>100343.08201710336</v>
      </c>
      <c r="S85" s="345" cm="1">
        <f t="array" aca="1" ref="S85" ca="1">IF($N85="Y",VLOOKUP($O85,INDIRECT($O$3),S$6,0)*INDIRECT($N$2),VLOOKUP($O85,INDIRECT($O$3),S$6,0))</f>
        <v>103353.37447761644</v>
      </c>
      <c r="T85" s="345" cm="1">
        <f t="array" aca="1" ref="T85" ca="1">IF($N85="Y",VLOOKUP($O85,INDIRECT($O$3),T$6,0)*INDIRECT($N$2),VLOOKUP($O85,INDIRECT($O$3),T$6,0))</f>
        <v>106453.97571194495</v>
      </c>
      <c r="U85" s="345" cm="1">
        <f t="array" aca="1" ref="U85" ca="1">IF($N85="Y",VLOOKUP($O85,INDIRECT($O$3),U$6,0)*INDIRECT($N$2),VLOOKUP($O85,INDIRECT($O$3),U$6,0))</f>
        <v>109647.59498330329</v>
      </c>
      <c r="W85" s="218" t="str">
        <f t="shared" si="39"/>
        <v>Y</v>
      </c>
      <c r="X85" s="366" t="str">
        <f t="shared" si="40"/>
        <v>10000C</v>
      </c>
      <c r="Y85" s="218" t="str">
        <f t="shared" si="41"/>
        <v xml:space="preserve">Supervisor Equipment </v>
      </c>
      <c r="Z85" s="367" t="str">
        <f t="shared" si="34"/>
        <v>E50</v>
      </c>
      <c r="AA85" s="368">
        <f t="shared" ca="1" si="42"/>
        <v>48.241999999999997</v>
      </c>
      <c r="AB85" s="368">
        <f t="shared" ca="1" si="43"/>
        <v>49.69</v>
      </c>
      <c r="AC85" s="368">
        <f t="shared" ca="1" si="44"/>
        <v>51.18</v>
      </c>
      <c r="AD85" s="368">
        <f t="shared" ca="1" si="45"/>
        <v>52.716000000000001</v>
      </c>
    </row>
    <row r="86" spans="1:31" s="19" customFormat="1">
      <c r="A86" s="3" t="s">
        <v>133</v>
      </c>
      <c r="B86" s="47" t="s">
        <v>12</v>
      </c>
      <c r="C86" s="4">
        <v>503</v>
      </c>
      <c r="D86" s="35" t="s">
        <v>134</v>
      </c>
      <c r="E86" s="47">
        <v>11</v>
      </c>
      <c r="F86" s="47" t="s">
        <v>13</v>
      </c>
      <c r="G86" s="306" t="s">
        <v>92</v>
      </c>
      <c r="H86" s="178">
        <f t="shared" ca="1" si="47"/>
        <v>100343.08201710336</v>
      </c>
      <c r="I86" s="178">
        <f t="shared" ca="1" si="47"/>
        <v>103353.37447761644</v>
      </c>
      <c r="J86" s="178">
        <f t="shared" ca="1" si="47"/>
        <v>106453.97571194495</v>
      </c>
      <c r="K86" s="178">
        <f t="shared" ca="1" si="47"/>
        <v>109647.59498330329</v>
      </c>
      <c r="L86"/>
      <c r="M86"/>
      <c r="N86" s="343" t="s">
        <v>611</v>
      </c>
      <c r="O86" s="337" t="str">
        <f t="shared" si="36"/>
        <v>10230C</v>
      </c>
      <c r="P86" s="339" t="str">
        <f t="shared" si="37"/>
        <v>Supervisor Ramp Repair and Restoration</v>
      </c>
      <c r="Q86" s="344" t="str">
        <f t="shared" si="38"/>
        <v>E50</v>
      </c>
      <c r="R86" s="345" cm="1">
        <f t="array" aca="1" ref="R86" ca="1">IF($N86="Y",VLOOKUP($O86,INDIRECT($O$3),R$6,0)*INDIRECT($N$2),VLOOKUP($O86,INDIRECT($O$3),R$6,0))</f>
        <v>100343.08201710336</v>
      </c>
      <c r="S86" s="345" cm="1">
        <f t="array" aca="1" ref="S86" ca="1">IF($N86="Y",VLOOKUP($O86,INDIRECT($O$3),S$6,0)*INDIRECT($N$2),VLOOKUP($O86,INDIRECT($O$3),S$6,0))</f>
        <v>103353.37447761644</v>
      </c>
      <c r="T86" s="345" cm="1">
        <f t="array" aca="1" ref="T86" ca="1">IF($N86="Y",VLOOKUP($O86,INDIRECT($O$3),T$6,0)*INDIRECT($N$2),VLOOKUP($O86,INDIRECT($O$3),T$6,0))</f>
        <v>106453.97571194495</v>
      </c>
      <c r="U86" s="345" cm="1">
        <f t="array" aca="1" ref="U86" ca="1">IF($N86="Y",VLOOKUP($O86,INDIRECT($O$3),U$6,0)*INDIRECT($N$2),VLOOKUP($O86,INDIRECT($O$3),U$6,0))</f>
        <v>109647.59498330329</v>
      </c>
      <c r="W86" s="218" t="str">
        <f t="shared" si="39"/>
        <v>Y</v>
      </c>
      <c r="X86" s="366" t="str">
        <f t="shared" si="40"/>
        <v>10230C</v>
      </c>
      <c r="Y86" s="218" t="str">
        <f t="shared" si="41"/>
        <v>Supervisor Ramp Repair and Restoration</v>
      </c>
      <c r="Z86" s="367" t="str">
        <f t="shared" si="34"/>
        <v>E50</v>
      </c>
      <c r="AA86" s="368">
        <f t="shared" ca="1" si="42"/>
        <v>48.241999999999997</v>
      </c>
      <c r="AB86" s="368">
        <f t="shared" ca="1" si="43"/>
        <v>49.69</v>
      </c>
      <c r="AC86" s="368">
        <f t="shared" ca="1" si="44"/>
        <v>51.18</v>
      </c>
      <c r="AD86" s="368">
        <f t="shared" ca="1" si="45"/>
        <v>52.716000000000001</v>
      </c>
    </row>
    <row r="87" spans="1:31" s="19" customFormat="1">
      <c r="A87" s="3" t="s">
        <v>137</v>
      </c>
      <c r="B87" s="47" t="s">
        <v>12</v>
      </c>
      <c r="C87" s="4">
        <v>513</v>
      </c>
      <c r="D87" s="35" t="s">
        <v>138</v>
      </c>
      <c r="E87" s="47">
        <v>11</v>
      </c>
      <c r="F87" s="47" t="s">
        <v>13</v>
      </c>
      <c r="G87" s="306" t="s">
        <v>92</v>
      </c>
      <c r="H87" s="178">
        <f t="shared" ca="1" si="47"/>
        <v>100343.08201710336</v>
      </c>
      <c r="I87" s="178">
        <f t="shared" ca="1" si="47"/>
        <v>103353.37447761644</v>
      </c>
      <c r="J87" s="178">
        <f t="shared" ca="1" si="47"/>
        <v>106453.97571194495</v>
      </c>
      <c r="K87" s="178">
        <f t="shared" ca="1" si="47"/>
        <v>109647.59498330329</v>
      </c>
      <c r="L87"/>
      <c r="M87"/>
      <c r="N87" s="343" t="s">
        <v>611</v>
      </c>
      <c r="O87" s="337" t="str">
        <f t="shared" si="36"/>
        <v>09001C</v>
      </c>
      <c r="P87" s="339" t="str">
        <f t="shared" si="37"/>
        <v>Supervisor Shelter Veterinarian</v>
      </c>
      <c r="Q87" s="344" t="str">
        <f t="shared" si="38"/>
        <v>E50</v>
      </c>
      <c r="R87" s="345" cm="1">
        <f t="array" aca="1" ref="R87" ca="1">IF($N87="Y",VLOOKUP($O87,INDIRECT($O$3),R$6,0)*INDIRECT($N$2),VLOOKUP($O87,INDIRECT($O$3),R$6,0))</f>
        <v>100343.08201710336</v>
      </c>
      <c r="S87" s="345" cm="1">
        <f t="array" aca="1" ref="S87" ca="1">IF($N87="Y",VLOOKUP($O87,INDIRECT($O$3),S$6,0)*INDIRECT($N$2),VLOOKUP($O87,INDIRECT($O$3),S$6,0))</f>
        <v>103353.37447761644</v>
      </c>
      <c r="T87" s="345" cm="1">
        <f t="array" aca="1" ref="T87" ca="1">IF($N87="Y",VLOOKUP($O87,INDIRECT($O$3),T$6,0)*INDIRECT($N$2),VLOOKUP($O87,INDIRECT($O$3),T$6,0))</f>
        <v>106453.97571194495</v>
      </c>
      <c r="U87" s="345" cm="1">
        <f t="array" aca="1" ref="U87" ca="1">IF($N87="Y",VLOOKUP($O87,INDIRECT($O$3),U$6,0)*INDIRECT($N$2),VLOOKUP($O87,INDIRECT($O$3),U$6,0))</f>
        <v>109647.59498330329</v>
      </c>
      <c r="W87" s="218" t="str">
        <f t="shared" si="39"/>
        <v>Y</v>
      </c>
      <c r="X87" s="366" t="str">
        <f t="shared" si="40"/>
        <v>09001C</v>
      </c>
      <c r="Y87" s="218" t="str">
        <f t="shared" si="41"/>
        <v>Supervisor Shelter Veterinarian</v>
      </c>
      <c r="Z87" s="367" t="str">
        <f t="shared" si="34"/>
        <v>E50</v>
      </c>
      <c r="AA87" s="368">
        <f t="shared" ca="1" si="42"/>
        <v>48.241999999999997</v>
      </c>
      <c r="AB87" s="368">
        <f t="shared" ca="1" si="43"/>
        <v>49.69</v>
      </c>
      <c r="AC87" s="368">
        <f t="shared" ca="1" si="44"/>
        <v>51.18</v>
      </c>
      <c r="AD87" s="368">
        <f t="shared" ca="1" si="45"/>
        <v>52.716000000000001</v>
      </c>
    </row>
    <row r="88" spans="1:31" s="19" customFormat="1">
      <c r="A88" s="3" t="s">
        <v>139</v>
      </c>
      <c r="B88" s="47" t="s">
        <v>12</v>
      </c>
      <c r="C88" s="4">
        <v>505</v>
      </c>
      <c r="D88" s="35" t="s">
        <v>140</v>
      </c>
      <c r="E88" s="47">
        <v>11</v>
      </c>
      <c r="F88" s="47" t="s">
        <v>13</v>
      </c>
      <c r="G88" s="306" t="s">
        <v>92</v>
      </c>
      <c r="H88" s="178">
        <f t="shared" ref="H88:K89" ca="1" si="48">R88</f>
        <v>100343.08201710336</v>
      </c>
      <c r="I88" s="178">
        <f t="shared" ca="1" si="48"/>
        <v>103353.37447761644</v>
      </c>
      <c r="J88" s="178">
        <f t="shared" ca="1" si="48"/>
        <v>106453.97571194495</v>
      </c>
      <c r="K88" s="178">
        <f t="shared" ca="1" si="48"/>
        <v>109647.59498330329</v>
      </c>
      <c r="L88"/>
      <c r="M88"/>
      <c r="N88" s="343" t="s">
        <v>611</v>
      </c>
      <c r="O88" s="337" t="str">
        <f t="shared" si="36"/>
        <v>10095C</v>
      </c>
      <c r="P88" s="339" t="str">
        <f t="shared" si="37"/>
        <v>Supervisor Water Distribution</v>
      </c>
      <c r="Q88" s="344" t="str">
        <f t="shared" si="38"/>
        <v>E50</v>
      </c>
      <c r="R88" s="345" cm="1">
        <f t="array" aca="1" ref="R88" ca="1">IF($N88="Y",VLOOKUP($O88,INDIRECT($O$3),R$6,0)*INDIRECT($N$2),VLOOKUP($O88,INDIRECT($O$3),R$6,0))</f>
        <v>100343.08201710336</v>
      </c>
      <c r="S88" s="345" cm="1">
        <f t="array" aca="1" ref="S88" ca="1">IF($N88="Y",VLOOKUP($O88,INDIRECT($O$3),S$6,0)*INDIRECT($N$2),VLOOKUP($O88,INDIRECT($O$3),S$6,0))</f>
        <v>103353.37447761644</v>
      </c>
      <c r="T88" s="345" cm="1">
        <f t="array" aca="1" ref="T88" ca="1">IF($N88="Y",VLOOKUP($O88,INDIRECT($O$3),T$6,0)*INDIRECT($N$2),VLOOKUP($O88,INDIRECT($O$3),T$6,0))</f>
        <v>106453.97571194495</v>
      </c>
      <c r="U88" s="345" cm="1">
        <f t="array" aca="1" ref="U88" ca="1">IF($N88="Y",VLOOKUP($O88,INDIRECT($O$3),U$6,0)*INDIRECT($N$2),VLOOKUP($O88,INDIRECT($O$3),U$6,0))</f>
        <v>109647.59498330329</v>
      </c>
      <c r="W88" s="218" t="str">
        <f t="shared" si="39"/>
        <v>Y</v>
      </c>
      <c r="X88" s="366" t="str">
        <f t="shared" si="40"/>
        <v>10095C</v>
      </c>
      <c r="Y88" s="218" t="str">
        <f t="shared" si="41"/>
        <v>Supervisor Water Distribution</v>
      </c>
      <c r="Z88" s="367" t="str">
        <f t="shared" si="34"/>
        <v>E50</v>
      </c>
      <c r="AA88" s="368">
        <f t="shared" ca="1" si="42"/>
        <v>48.241999999999997</v>
      </c>
      <c r="AB88" s="368">
        <f t="shared" ca="1" si="43"/>
        <v>49.69</v>
      </c>
      <c r="AC88" s="368">
        <f t="shared" ca="1" si="44"/>
        <v>51.18</v>
      </c>
      <c r="AD88" s="368">
        <f t="shared" ca="1" si="45"/>
        <v>52.716000000000001</v>
      </c>
    </row>
    <row r="89" spans="1:31" s="19" customFormat="1">
      <c r="A89" s="3" t="s">
        <v>141</v>
      </c>
      <c r="B89" s="47" t="s">
        <v>12</v>
      </c>
      <c r="C89" s="4">
        <v>498</v>
      </c>
      <c r="D89" s="35" t="s">
        <v>142</v>
      </c>
      <c r="E89" s="47">
        <v>11</v>
      </c>
      <c r="F89" s="47" t="s">
        <v>13</v>
      </c>
      <c r="G89" s="306" t="s">
        <v>92</v>
      </c>
      <c r="H89" s="178">
        <f t="shared" ca="1" si="48"/>
        <v>100343.08201710336</v>
      </c>
      <c r="I89" s="178">
        <f t="shared" ca="1" si="48"/>
        <v>103353.37447761644</v>
      </c>
      <c r="J89" s="178">
        <f t="shared" ca="1" si="48"/>
        <v>106453.97571194495</v>
      </c>
      <c r="K89" s="178">
        <f t="shared" ca="1" si="48"/>
        <v>109647.59498330329</v>
      </c>
      <c r="L89"/>
      <c r="M89"/>
      <c r="N89" s="343" t="s">
        <v>611</v>
      </c>
      <c r="O89" s="337" t="str">
        <f t="shared" si="36"/>
        <v>10907C</v>
      </c>
      <c r="P89" s="339" t="str">
        <f t="shared" si="37"/>
        <v>Water Resources Regulatory Coordinator</v>
      </c>
      <c r="Q89" s="344" t="str">
        <f t="shared" si="38"/>
        <v>E50</v>
      </c>
      <c r="R89" s="345" cm="1">
        <f t="array" aca="1" ref="R89" ca="1">IF($N89="Y",VLOOKUP($O89,INDIRECT($O$3),R$6,0)*INDIRECT($N$2),VLOOKUP($O89,INDIRECT($O$3),R$6,0))</f>
        <v>100343.08201710336</v>
      </c>
      <c r="S89" s="345" cm="1">
        <f t="array" aca="1" ref="S89" ca="1">IF($N89="Y",VLOOKUP($O89,INDIRECT($O$3),S$6,0)*INDIRECT($N$2),VLOOKUP($O89,INDIRECT($O$3),S$6,0))</f>
        <v>103353.37447761644</v>
      </c>
      <c r="T89" s="345" cm="1">
        <f t="array" aca="1" ref="T89" ca="1">IF($N89="Y",VLOOKUP($O89,INDIRECT($O$3),T$6,0)*INDIRECT($N$2),VLOOKUP($O89,INDIRECT($O$3),T$6,0))</f>
        <v>106453.97571194495</v>
      </c>
      <c r="U89" s="345" cm="1">
        <f t="array" aca="1" ref="U89" ca="1">IF($N89="Y",VLOOKUP($O89,INDIRECT($O$3),U$6,0)*INDIRECT($N$2),VLOOKUP($O89,INDIRECT($O$3),U$6,0))</f>
        <v>109647.59498330329</v>
      </c>
      <c r="W89" s="218" t="str">
        <f t="shared" si="39"/>
        <v>Y</v>
      </c>
      <c r="X89" s="366" t="str">
        <f t="shared" si="40"/>
        <v>10907C</v>
      </c>
      <c r="Y89" s="218" t="str">
        <f t="shared" si="41"/>
        <v>Water Resources Regulatory Coordinator</v>
      </c>
      <c r="Z89" s="367" t="str">
        <f t="shared" si="34"/>
        <v>E50</v>
      </c>
      <c r="AA89" s="368">
        <f t="shared" ca="1" si="42"/>
        <v>48.241999999999997</v>
      </c>
      <c r="AB89" s="368">
        <f t="shared" ca="1" si="43"/>
        <v>49.69</v>
      </c>
      <c r="AC89" s="368">
        <f t="shared" ca="1" si="44"/>
        <v>51.18</v>
      </c>
      <c r="AD89" s="368">
        <f t="shared" ca="1" si="45"/>
        <v>52.716000000000001</v>
      </c>
    </row>
    <row r="90" spans="1:31" s="19" customFormat="1">
      <c r="A90" s="3"/>
      <c r="B90" s="4"/>
      <c r="C90" s="4"/>
      <c r="D90" s="35"/>
      <c r="E90" s="4"/>
      <c r="F90" s="4"/>
      <c r="G90" s="30"/>
      <c r="H90" s="179"/>
      <c r="I90" s="179"/>
      <c r="J90" s="179"/>
      <c r="K90" s="179"/>
      <c r="L90"/>
      <c r="M90"/>
      <c r="N90" s="347"/>
      <c r="O90" s="347"/>
      <c r="P90" s="346"/>
      <c r="Q90" s="346"/>
      <c r="R90" s="346"/>
      <c r="S90" s="346"/>
      <c r="T90" s="346"/>
      <c r="U90" s="346"/>
      <c r="W90" s="214"/>
      <c r="X90" s="214"/>
      <c r="Y90" s="214"/>
      <c r="Z90" s="214"/>
      <c r="AA90" s="214"/>
      <c r="AB90" s="214"/>
      <c r="AC90" s="214"/>
      <c r="AD90" s="214"/>
    </row>
    <row r="91" spans="1:31" s="19" customFormat="1" ht="26.25" thickBot="1">
      <c r="A91" s="280" t="s">
        <v>2</v>
      </c>
      <c r="B91" s="280" t="s">
        <v>3</v>
      </c>
      <c r="C91" s="280" t="s">
        <v>519</v>
      </c>
      <c r="D91" s="24" t="s">
        <v>626</v>
      </c>
      <c r="E91" s="280" t="s">
        <v>617</v>
      </c>
      <c r="F91" s="280" t="s">
        <v>6</v>
      </c>
      <c r="G91" s="280" t="s">
        <v>7</v>
      </c>
      <c r="H91" s="26" t="s">
        <v>8</v>
      </c>
      <c r="I91" s="26" t="s">
        <v>9</v>
      </c>
      <c r="J91" s="26" t="s">
        <v>10</v>
      </c>
      <c r="K91" s="27" t="s">
        <v>11</v>
      </c>
      <c r="L91"/>
      <c r="M91"/>
      <c r="N91" s="340" t="s">
        <v>610</v>
      </c>
      <c r="O91" s="340" t="s">
        <v>2</v>
      </c>
      <c r="P91" s="341" t="s">
        <v>612</v>
      </c>
      <c r="Q91" s="341" t="s">
        <v>606</v>
      </c>
      <c r="R91" s="342" t="s">
        <v>8</v>
      </c>
      <c r="S91" s="342" t="s">
        <v>9</v>
      </c>
      <c r="T91" s="342" t="s">
        <v>10</v>
      </c>
      <c r="U91" s="340" t="s">
        <v>11</v>
      </c>
      <c r="W91" s="358" t="str">
        <f>N91</f>
        <v>Update</v>
      </c>
      <c r="X91" s="359" t="str">
        <f>A91</f>
        <v>Job Code</v>
      </c>
      <c r="Y91" s="358" t="s">
        <v>612</v>
      </c>
      <c r="Z91" s="360" t="str">
        <f>G91</f>
        <v>Salary Grade</v>
      </c>
      <c r="AA91" s="361" t="str">
        <f>R91</f>
        <v>Step 1</v>
      </c>
      <c r="AB91" s="361" t="str">
        <f>S91</f>
        <v>Step 2</v>
      </c>
      <c r="AC91" s="361" t="str">
        <f>T91</f>
        <v>Step 3</v>
      </c>
      <c r="AD91" s="361" t="str">
        <f>U91</f>
        <v>Step 4</v>
      </c>
    </row>
    <row r="92" spans="1:31" s="19" customFormat="1">
      <c r="A92" s="3" t="s">
        <v>93</v>
      </c>
      <c r="B92" s="47" t="s">
        <v>12</v>
      </c>
      <c r="C92" s="4">
        <v>506</v>
      </c>
      <c r="D92" s="35" t="s">
        <v>94</v>
      </c>
      <c r="E92" s="47">
        <v>11</v>
      </c>
      <c r="F92" s="47" t="s">
        <v>13</v>
      </c>
      <c r="G92" s="306">
        <v>48</v>
      </c>
      <c r="H92" s="178">
        <f ca="1">R92</f>
        <v>116436.92499999999</v>
      </c>
      <c r="I92" s="178">
        <f ca="1">S92</f>
        <v>119930.12499999999</v>
      </c>
      <c r="J92" s="178">
        <f ca="1">T92</f>
        <v>123527.87499999999</v>
      </c>
      <c r="K92" s="178">
        <f ca="1">U92</f>
        <v>127234.27499999999</v>
      </c>
      <c r="L92"/>
      <c r="M92"/>
      <c r="N92" s="343" t="s">
        <v>611</v>
      </c>
      <c r="O92" s="337" t="str">
        <f>A92</f>
        <v>00484C</v>
      </c>
      <c r="P92" s="339" t="str">
        <f>D92</f>
        <v>Appraisal Supervisor</v>
      </c>
      <c r="Q92" s="344">
        <f>G92</f>
        <v>48</v>
      </c>
      <c r="R92" s="345" cm="1">
        <f t="array" aca="1" ref="R92" ca="1">IF($N92="Y",VLOOKUP($O92,INDIRECT($O$3),R$6,0)*INDIRECT($N$2),VLOOKUP($O92,INDIRECT($O$3),R$6,0))</f>
        <v>116436.92499999999</v>
      </c>
      <c r="S92" s="345" cm="1">
        <f t="array" aca="1" ref="S92" ca="1">IF($N92="Y",VLOOKUP($O92,INDIRECT($O$3),S$6,0)*INDIRECT($N$2),VLOOKUP($O92,INDIRECT($O$3),S$6,0))</f>
        <v>119930.12499999999</v>
      </c>
      <c r="T92" s="345" cm="1">
        <f t="array" aca="1" ref="T92" ca="1">IF($N92="Y",VLOOKUP($O92,INDIRECT($O$3),T$6,0)*INDIRECT($N$2),VLOOKUP($O92,INDIRECT($O$3),T$6,0))</f>
        <v>123527.87499999999</v>
      </c>
      <c r="U92" s="345" cm="1">
        <f t="array" aca="1" ref="U92" ca="1">IF($N92="Y",VLOOKUP($O92,INDIRECT($O$3),U$6,0)*INDIRECT($N$2),VLOOKUP($O92,INDIRECT($O$3),U$6,0))</f>
        <v>127234.27499999999</v>
      </c>
      <c r="W92" s="218" t="str">
        <f>N92</f>
        <v>Y</v>
      </c>
      <c r="X92" s="366" t="str">
        <f>A92</f>
        <v>00484C</v>
      </c>
      <c r="Y92" s="218" t="str">
        <f>D92</f>
        <v>Appraisal Supervisor</v>
      </c>
      <c r="Z92" s="367">
        <f>G92</f>
        <v>48</v>
      </c>
      <c r="AA92" s="368">
        <f ca="1">ROUNDUP(R92/2080,3)</f>
        <v>55.98</v>
      </c>
      <c r="AB92" s="368">
        <f ca="1">ROUNDUP(S92/2080,3)</f>
        <v>57.658999999999999</v>
      </c>
      <c r="AC92" s="368">
        <f ca="1">ROUNDUP(T92/2080,3)</f>
        <v>59.388999999999996</v>
      </c>
      <c r="AD92" s="368">
        <f ca="1">ROUNDUP(U92/2080,3)</f>
        <v>61.170999999999999</v>
      </c>
      <c r="AE92" s="331"/>
    </row>
    <row r="93" spans="1:31" s="19" customFormat="1">
      <c r="A93" s="3"/>
      <c r="B93" s="4"/>
      <c r="C93" s="4"/>
      <c r="D93" s="35"/>
      <c r="E93" s="4"/>
      <c r="F93" s="4"/>
      <c r="G93" s="30"/>
      <c r="H93" s="179"/>
      <c r="I93" s="179"/>
      <c r="J93" s="179"/>
      <c r="K93" s="179"/>
      <c r="L93"/>
      <c r="M93"/>
      <c r="N93" s="347"/>
      <c r="O93" s="347"/>
      <c r="P93" s="346"/>
      <c r="Q93" s="346"/>
      <c r="R93" s="346"/>
      <c r="S93" s="346"/>
      <c r="T93" s="346"/>
      <c r="U93" s="346"/>
      <c r="W93" s="214"/>
      <c r="X93" s="214"/>
      <c r="Y93" s="214"/>
      <c r="Z93" s="214"/>
      <c r="AA93" s="214"/>
      <c r="AB93" s="214"/>
      <c r="AC93" s="214"/>
      <c r="AD93" s="214"/>
    </row>
    <row r="94" spans="1:31" s="19" customFormat="1" ht="26.25" thickBot="1">
      <c r="A94" s="280" t="s">
        <v>2</v>
      </c>
      <c r="B94" s="280" t="s">
        <v>3</v>
      </c>
      <c r="C94" s="280" t="s">
        <v>519</v>
      </c>
      <c r="D94" s="24" t="s">
        <v>627</v>
      </c>
      <c r="E94" s="280" t="s">
        <v>617</v>
      </c>
      <c r="F94" s="280" t="s">
        <v>6</v>
      </c>
      <c r="G94" s="280" t="s">
        <v>7</v>
      </c>
      <c r="H94" s="26" t="s">
        <v>8</v>
      </c>
      <c r="I94" s="26" t="s">
        <v>9</v>
      </c>
      <c r="J94" s="26" t="s">
        <v>10</v>
      </c>
      <c r="K94" s="27" t="s">
        <v>11</v>
      </c>
      <c r="L94"/>
      <c r="M94"/>
      <c r="N94" s="340" t="s">
        <v>610</v>
      </c>
      <c r="O94" s="340" t="s">
        <v>2</v>
      </c>
      <c r="P94" s="341" t="s">
        <v>612</v>
      </c>
      <c r="Q94" s="341" t="s">
        <v>606</v>
      </c>
      <c r="R94" s="342" t="s">
        <v>8</v>
      </c>
      <c r="S94" s="342" t="s">
        <v>9</v>
      </c>
      <c r="T94" s="342" t="s">
        <v>10</v>
      </c>
      <c r="U94" s="340" t="s">
        <v>11</v>
      </c>
      <c r="W94" s="358" t="str">
        <f>N94</f>
        <v>Update</v>
      </c>
      <c r="X94" s="359" t="str">
        <f t="shared" ref="X94:X101" si="49">A94</f>
        <v>Job Code</v>
      </c>
      <c r="Y94" s="358" t="s">
        <v>612</v>
      </c>
      <c r="Z94" s="360" t="str">
        <f t="shared" ref="Z94:Z100" si="50">G94</f>
        <v>Salary Grade</v>
      </c>
      <c r="AA94" s="361" t="str">
        <f>R94</f>
        <v>Step 1</v>
      </c>
      <c r="AB94" s="361" t="str">
        <f>S94</f>
        <v>Step 2</v>
      </c>
      <c r="AC94" s="361" t="str">
        <f>T94</f>
        <v>Step 3</v>
      </c>
      <c r="AD94" s="361" t="str">
        <f>U94</f>
        <v>Step 4</v>
      </c>
    </row>
    <row r="95" spans="1:31" s="19" customFormat="1">
      <c r="A95" s="3" t="s">
        <v>145</v>
      </c>
      <c r="B95" s="47" t="s">
        <v>12</v>
      </c>
      <c r="C95" s="4">
        <v>550</v>
      </c>
      <c r="D95" s="35" t="s">
        <v>146</v>
      </c>
      <c r="E95" s="47">
        <v>12</v>
      </c>
      <c r="F95" s="47" t="s">
        <v>13</v>
      </c>
      <c r="G95" s="306" t="s">
        <v>144</v>
      </c>
      <c r="H95" s="178">
        <f t="shared" ref="H95:K100" ca="1" si="51">R95</f>
        <v>107529.56639008543</v>
      </c>
      <c r="I95" s="178">
        <f t="shared" ca="1" si="51"/>
        <v>110755.45338178801</v>
      </c>
      <c r="J95" s="178">
        <f t="shared" ca="1" si="51"/>
        <v>114078.11698324166</v>
      </c>
      <c r="K95" s="178">
        <f t="shared" ca="1" si="51"/>
        <v>117500.4604927389</v>
      </c>
      <c r="L95"/>
      <c r="M95"/>
      <c r="N95" s="343" t="s">
        <v>611</v>
      </c>
      <c r="O95" s="337" t="str">
        <f t="shared" ref="O95:O101" si="52">A95</f>
        <v>03620C</v>
      </c>
      <c r="P95" s="339" t="str">
        <f t="shared" ref="P95:P101" si="53">D95</f>
        <v xml:space="preserve">District Street Supervisor III  </v>
      </c>
      <c r="Q95" s="344" t="str">
        <f t="shared" ref="Q95:Q101" si="54">G95</f>
        <v>E60</v>
      </c>
      <c r="R95" s="345" cm="1">
        <f t="array" aca="1" ref="R95" ca="1">IF($N95="Y",VLOOKUP($O95,INDIRECT($O$3),R$6,0)*INDIRECT($N$2),VLOOKUP($O95,INDIRECT($O$3),R$6,0))</f>
        <v>107529.56639008543</v>
      </c>
      <c r="S95" s="345" cm="1">
        <f t="array" aca="1" ref="S95" ca="1">IF($N95="Y",VLOOKUP($O95,INDIRECT($O$3),S$6,0)*INDIRECT($N$2),VLOOKUP($O95,INDIRECT($O$3),S$6,0))</f>
        <v>110755.45338178801</v>
      </c>
      <c r="T95" s="345" cm="1">
        <f t="array" aca="1" ref="T95" ca="1">IF($N95="Y",VLOOKUP($O95,INDIRECT($O$3),T$6,0)*INDIRECT($N$2),VLOOKUP($O95,INDIRECT($O$3),T$6,0))</f>
        <v>114078.11698324166</v>
      </c>
      <c r="U95" s="345" cm="1">
        <f t="array" aca="1" ref="U95" ca="1">IF($N95="Y",VLOOKUP($O95,INDIRECT($O$3),U$6,0)*INDIRECT($N$2),VLOOKUP($O95,INDIRECT($O$3),U$6,0))</f>
        <v>117500.4604927389</v>
      </c>
      <c r="W95" s="218" t="str">
        <f>N95</f>
        <v>Y</v>
      </c>
      <c r="X95" s="366" t="str">
        <f t="shared" si="49"/>
        <v>03620C</v>
      </c>
      <c r="Y95" s="218" t="str">
        <f t="shared" ref="Y95:Y101" si="55">D95</f>
        <v xml:space="preserve">District Street Supervisor III  </v>
      </c>
      <c r="Z95" s="367" t="str">
        <f t="shared" si="50"/>
        <v>E60</v>
      </c>
      <c r="AA95" s="368">
        <f t="shared" ref="AA95:AD101" ca="1" si="56">ROUNDUP(R95/2080,3)</f>
        <v>51.696999999999996</v>
      </c>
      <c r="AB95" s="368">
        <f t="shared" ca="1" si="56"/>
        <v>53.247999999999998</v>
      </c>
      <c r="AC95" s="368">
        <f t="shared" ca="1" si="56"/>
        <v>54.845999999999997</v>
      </c>
      <c r="AD95" s="368">
        <f t="shared" ca="1" si="56"/>
        <v>56.491</v>
      </c>
    </row>
    <row r="96" spans="1:31">
      <c r="A96" s="3" t="s">
        <v>147</v>
      </c>
      <c r="B96" s="47" t="s">
        <v>12</v>
      </c>
      <c r="C96" s="4">
        <v>543</v>
      </c>
      <c r="D96" s="35" t="s">
        <v>148</v>
      </c>
      <c r="E96" s="47">
        <v>12</v>
      </c>
      <c r="F96" s="47" t="s">
        <v>13</v>
      </c>
      <c r="G96" s="306" t="s">
        <v>144</v>
      </c>
      <c r="H96" s="178">
        <f t="shared" ca="1" si="51"/>
        <v>107529.56639008543</v>
      </c>
      <c r="I96" s="178">
        <f t="shared" ca="1" si="51"/>
        <v>110755.45338178801</v>
      </c>
      <c r="J96" s="178">
        <f t="shared" ca="1" si="51"/>
        <v>114078.11698324166</v>
      </c>
      <c r="K96" s="178">
        <f t="shared" ca="1" si="51"/>
        <v>117500.4604927389</v>
      </c>
      <c r="N96" s="343" t="s">
        <v>611</v>
      </c>
      <c r="O96" s="337" t="str">
        <f t="shared" si="52"/>
        <v>06637C</v>
      </c>
      <c r="P96" s="339" t="str">
        <f t="shared" si="53"/>
        <v>Manager Crime Lab</v>
      </c>
      <c r="Q96" s="344" t="str">
        <f t="shared" si="54"/>
        <v>E60</v>
      </c>
      <c r="R96" s="345" cm="1">
        <f t="array" aca="1" ref="R96" ca="1">IF($N96="Y",VLOOKUP($O96,INDIRECT($O$3),R$6,0)*INDIRECT($N$2),VLOOKUP($O96,INDIRECT($O$3),R$6,0))</f>
        <v>107529.56639008543</v>
      </c>
      <c r="S96" s="345" cm="1">
        <f t="array" aca="1" ref="S96" ca="1">IF($N96="Y",VLOOKUP($O96,INDIRECT($O$3),S$6,0)*INDIRECT($N$2),VLOOKUP($O96,INDIRECT($O$3),S$6,0))</f>
        <v>110755.45338178801</v>
      </c>
      <c r="T96" s="345" cm="1">
        <f t="array" aca="1" ref="T96" ca="1">IF($N96="Y",VLOOKUP($O96,INDIRECT($O$3),T$6,0)*INDIRECT($N$2),VLOOKUP($O96,INDIRECT($O$3),T$6,0))</f>
        <v>114078.11698324166</v>
      </c>
      <c r="U96" s="345" cm="1">
        <f t="array" aca="1" ref="U96" ca="1">IF($N96="Y",VLOOKUP($O96,INDIRECT($O$3),U$6,0)*INDIRECT($N$2),VLOOKUP($O96,INDIRECT($O$3),U$6,0))</f>
        <v>117500.4604927389</v>
      </c>
      <c r="W96" s="218" t="str">
        <f t="shared" ref="W96:W101" si="57">N96</f>
        <v>Y</v>
      </c>
      <c r="X96" s="366" t="str">
        <f t="shared" si="49"/>
        <v>06637C</v>
      </c>
      <c r="Y96" s="218" t="str">
        <f t="shared" si="55"/>
        <v>Manager Crime Lab</v>
      </c>
      <c r="Z96" s="367" t="str">
        <f t="shared" si="50"/>
        <v>E60</v>
      </c>
      <c r="AA96" s="368">
        <f t="shared" ca="1" si="56"/>
        <v>51.696999999999996</v>
      </c>
      <c r="AB96" s="368">
        <f t="shared" ca="1" si="56"/>
        <v>53.247999999999998</v>
      </c>
      <c r="AC96" s="368">
        <f t="shared" ca="1" si="56"/>
        <v>54.845999999999997</v>
      </c>
      <c r="AD96" s="368">
        <f t="shared" ca="1" si="56"/>
        <v>56.491</v>
      </c>
    </row>
    <row r="97" spans="1:30">
      <c r="A97" s="3" t="s">
        <v>149</v>
      </c>
      <c r="B97" s="47" t="s">
        <v>12</v>
      </c>
      <c r="C97" s="4">
        <v>548</v>
      </c>
      <c r="D97" s="3" t="s">
        <v>150</v>
      </c>
      <c r="E97" s="47">
        <v>12</v>
      </c>
      <c r="F97" s="47" t="s">
        <v>13</v>
      </c>
      <c r="G97" s="306" t="s">
        <v>144</v>
      </c>
      <c r="H97" s="178">
        <f t="shared" ca="1" si="51"/>
        <v>107529.56639008543</v>
      </c>
      <c r="I97" s="178">
        <f t="shared" ca="1" si="51"/>
        <v>110755.45338178801</v>
      </c>
      <c r="J97" s="178">
        <f t="shared" ca="1" si="51"/>
        <v>114078.11698324166</v>
      </c>
      <c r="K97" s="178">
        <f t="shared" ca="1" si="51"/>
        <v>117500.4604927389</v>
      </c>
      <c r="N97" s="343" t="s">
        <v>611</v>
      </c>
      <c r="O97" s="337" t="str">
        <f t="shared" si="52"/>
        <v>06641C</v>
      </c>
      <c r="P97" s="339" t="str">
        <f t="shared" si="53"/>
        <v>Manager Construction Code Inspection Services</v>
      </c>
      <c r="Q97" s="344" t="str">
        <f t="shared" si="54"/>
        <v>E60</v>
      </c>
      <c r="R97" s="345" cm="1">
        <f t="array" aca="1" ref="R97" ca="1">IF($N97="Y",VLOOKUP($O97,INDIRECT($O$3),R$6,0)*INDIRECT($N$2),VLOOKUP($O97,INDIRECT($O$3),R$6,0))</f>
        <v>107529.56639008543</v>
      </c>
      <c r="S97" s="345" cm="1">
        <f t="array" aca="1" ref="S97" ca="1">IF($N97="Y",VLOOKUP($O97,INDIRECT($O$3),S$6,0)*INDIRECT($N$2),VLOOKUP($O97,INDIRECT($O$3),S$6,0))</f>
        <v>110755.45338178801</v>
      </c>
      <c r="T97" s="345" cm="1">
        <f t="array" aca="1" ref="T97" ca="1">IF($N97="Y",VLOOKUP($O97,INDIRECT($O$3),T$6,0)*INDIRECT($N$2),VLOOKUP($O97,INDIRECT($O$3),T$6,0))</f>
        <v>114078.11698324166</v>
      </c>
      <c r="U97" s="345" cm="1">
        <f t="array" aca="1" ref="U97" ca="1">IF($N97="Y",VLOOKUP($O97,INDIRECT($O$3),U$6,0)*INDIRECT($N$2),VLOOKUP($O97,INDIRECT($O$3),U$6,0))</f>
        <v>117500.4604927389</v>
      </c>
      <c r="W97" s="218" t="str">
        <f t="shared" si="57"/>
        <v>Y</v>
      </c>
      <c r="X97" s="366" t="str">
        <f t="shared" si="49"/>
        <v>06641C</v>
      </c>
      <c r="Y97" s="218" t="str">
        <f t="shared" si="55"/>
        <v>Manager Construction Code Inspection Services</v>
      </c>
      <c r="Z97" s="367" t="str">
        <f t="shared" si="50"/>
        <v>E60</v>
      </c>
      <c r="AA97" s="368">
        <f t="shared" ca="1" si="56"/>
        <v>51.696999999999996</v>
      </c>
      <c r="AB97" s="368">
        <f t="shared" ca="1" si="56"/>
        <v>53.247999999999998</v>
      </c>
      <c r="AC97" s="368">
        <f t="shared" ca="1" si="56"/>
        <v>54.845999999999997</v>
      </c>
      <c r="AD97" s="368">
        <f t="shared" ca="1" si="56"/>
        <v>56.491</v>
      </c>
    </row>
    <row r="98" spans="1:30" s="19" customFormat="1">
      <c r="A98" s="3" t="s">
        <v>121</v>
      </c>
      <c r="B98" s="47" t="s">
        <v>12</v>
      </c>
      <c r="C98" s="4">
        <v>545</v>
      </c>
      <c r="D98" s="35" t="s">
        <v>122</v>
      </c>
      <c r="E98" s="47">
        <v>12</v>
      </c>
      <c r="F98" s="47" t="s">
        <v>13</v>
      </c>
      <c r="G98" s="306" t="s">
        <v>144</v>
      </c>
      <c r="H98" s="178">
        <f t="shared" ca="1" si="51"/>
        <v>107529.56639008543</v>
      </c>
      <c r="I98" s="178">
        <f t="shared" ca="1" si="51"/>
        <v>110755.45338178801</v>
      </c>
      <c r="J98" s="178">
        <f t="shared" ca="1" si="51"/>
        <v>114078.11698324166</v>
      </c>
      <c r="K98" s="178">
        <f t="shared" ca="1" si="51"/>
        <v>117500.4604927389</v>
      </c>
      <c r="L98"/>
      <c r="M98"/>
      <c r="N98" s="343" t="s">
        <v>611</v>
      </c>
      <c r="O98" s="337" t="str">
        <f t="shared" si="52"/>
        <v>00560C</v>
      </c>
      <c r="P98" s="339" t="str">
        <f t="shared" si="53"/>
        <v>Manager Fire Inspection Services</v>
      </c>
      <c r="Q98" s="344" t="str">
        <f t="shared" si="54"/>
        <v>E60</v>
      </c>
      <c r="R98" s="345" cm="1">
        <f t="array" aca="1" ref="R98" ca="1">IF($N98="Y",VLOOKUP($O98,INDIRECT($O$3),R$6,0)*INDIRECT($N$2),VLOOKUP($O98,INDIRECT($O$3),R$6,0))</f>
        <v>107529.56639008543</v>
      </c>
      <c r="S98" s="345" cm="1">
        <f t="array" aca="1" ref="S98" ca="1">IF($N98="Y",VLOOKUP($O98,INDIRECT($O$3),S$6,0)*INDIRECT($N$2),VLOOKUP($O98,INDIRECT($O$3),S$6,0))</f>
        <v>110755.45338178801</v>
      </c>
      <c r="T98" s="345" cm="1">
        <f t="array" aca="1" ref="T98" ca="1">IF($N98="Y",VLOOKUP($O98,INDIRECT($O$3),T$6,0)*INDIRECT($N$2),VLOOKUP($O98,INDIRECT($O$3),T$6,0))</f>
        <v>114078.11698324166</v>
      </c>
      <c r="U98" s="345" cm="1">
        <f t="array" aca="1" ref="U98" ca="1">IF($N98="Y",VLOOKUP($O98,INDIRECT($O$3),U$6,0)*INDIRECT($N$2),VLOOKUP($O98,INDIRECT($O$3),U$6,0))</f>
        <v>117500.4604927389</v>
      </c>
      <c r="W98" s="218" t="str">
        <f t="shared" si="57"/>
        <v>Y</v>
      </c>
      <c r="X98" s="366" t="str">
        <f t="shared" si="49"/>
        <v>00560C</v>
      </c>
      <c r="Y98" s="218" t="str">
        <f t="shared" si="55"/>
        <v>Manager Fire Inspection Services</v>
      </c>
      <c r="Z98" s="367" t="str">
        <f t="shared" si="50"/>
        <v>E60</v>
      </c>
      <c r="AA98" s="368">
        <f t="shared" ca="1" si="56"/>
        <v>51.696999999999996</v>
      </c>
      <c r="AB98" s="368">
        <f t="shared" ca="1" si="56"/>
        <v>53.247999999999998</v>
      </c>
      <c r="AC98" s="368">
        <f t="shared" ca="1" si="56"/>
        <v>54.845999999999997</v>
      </c>
      <c r="AD98" s="368">
        <f t="shared" ca="1" si="56"/>
        <v>56.491</v>
      </c>
    </row>
    <row r="99" spans="1:30" s="19" customFormat="1">
      <c r="A99" s="3" t="s">
        <v>387</v>
      </c>
      <c r="B99" s="47" t="s">
        <v>12</v>
      </c>
      <c r="C99" s="4">
        <v>548</v>
      </c>
      <c r="D99" s="35" t="s">
        <v>524</v>
      </c>
      <c r="E99" s="47">
        <v>12</v>
      </c>
      <c r="F99" s="47" t="s">
        <v>13</v>
      </c>
      <c r="G99" s="306" t="s">
        <v>144</v>
      </c>
      <c r="H99" s="178">
        <f t="shared" ca="1" si="51"/>
        <v>107529.56639008543</v>
      </c>
      <c r="I99" s="178">
        <f t="shared" ca="1" si="51"/>
        <v>110755.45338178801</v>
      </c>
      <c r="J99" s="178">
        <f t="shared" ca="1" si="51"/>
        <v>114078.11698324166</v>
      </c>
      <c r="K99" s="178">
        <f t="shared" ca="1" si="51"/>
        <v>117500.4604927389</v>
      </c>
      <c r="L99"/>
      <c r="M99"/>
      <c r="N99" s="343" t="s">
        <v>611</v>
      </c>
      <c r="O99" s="337" t="str">
        <f t="shared" si="52"/>
        <v>06917C</v>
      </c>
      <c r="P99" s="339" t="str">
        <f t="shared" si="53"/>
        <v>Manager Problem Properties</v>
      </c>
      <c r="Q99" s="344" t="str">
        <f t="shared" si="54"/>
        <v>E60</v>
      </c>
      <c r="R99" s="345" cm="1">
        <f t="array" aca="1" ref="R99" ca="1">IF($N99="Y",VLOOKUP($O99,INDIRECT($O$3),R$6,0)*INDIRECT($N$2),VLOOKUP($O99,INDIRECT($O$3),R$6,0))</f>
        <v>107529.56639008543</v>
      </c>
      <c r="S99" s="345" cm="1">
        <f t="array" aca="1" ref="S99" ca="1">IF($N99="Y",VLOOKUP($O99,INDIRECT($O$3),S$6,0)*INDIRECT($N$2),VLOOKUP($O99,INDIRECT($O$3),S$6,0))</f>
        <v>110755.45338178801</v>
      </c>
      <c r="T99" s="345" cm="1">
        <f t="array" aca="1" ref="T99" ca="1">IF($N99="Y",VLOOKUP($O99,INDIRECT($O$3),T$6,0)*INDIRECT($N$2),VLOOKUP($O99,INDIRECT($O$3),T$6,0))</f>
        <v>114078.11698324166</v>
      </c>
      <c r="U99" s="345" cm="1">
        <f t="array" aca="1" ref="U99" ca="1">IF($N99="Y",VLOOKUP($O99,INDIRECT($O$3),U$6,0)*INDIRECT($N$2),VLOOKUP($O99,INDIRECT($O$3),U$6,0))</f>
        <v>117500.4604927389</v>
      </c>
      <c r="W99" s="218" t="str">
        <f t="shared" si="57"/>
        <v>Y</v>
      </c>
      <c r="X99" s="366" t="str">
        <f t="shared" si="49"/>
        <v>06917C</v>
      </c>
      <c r="Y99" s="218" t="str">
        <f t="shared" si="55"/>
        <v>Manager Problem Properties</v>
      </c>
      <c r="Z99" s="367" t="str">
        <f t="shared" si="50"/>
        <v>E60</v>
      </c>
      <c r="AA99" s="368">
        <f t="shared" ca="1" si="56"/>
        <v>51.696999999999996</v>
      </c>
      <c r="AB99" s="368">
        <f t="shared" ca="1" si="56"/>
        <v>53.247999999999998</v>
      </c>
      <c r="AC99" s="368">
        <f t="shared" ca="1" si="56"/>
        <v>54.845999999999997</v>
      </c>
      <c r="AD99" s="368">
        <f t="shared" ca="1" si="56"/>
        <v>56.491</v>
      </c>
    </row>
    <row r="100" spans="1:30" s="19" customFormat="1">
      <c r="A100" s="3" t="s">
        <v>151</v>
      </c>
      <c r="B100" s="47" t="s">
        <v>12</v>
      </c>
      <c r="C100" s="4">
        <v>568</v>
      </c>
      <c r="D100" s="35" t="s">
        <v>152</v>
      </c>
      <c r="E100" s="47">
        <v>12</v>
      </c>
      <c r="F100" s="47" t="s">
        <v>13</v>
      </c>
      <c r="G100" s="306" t="s">
        <v>144</v>
      </c>
      <c r="H100" s="178">
        <f t="shared" ca="1" si="51"/>
        <v>107529.56639008543</v>
      </c>
      <c r="I100" s="178">
        <f t="shared" ca="1" si="51"/>
        <v>110755.45338178801</v>
      </c>
      <c r="J100" s="178">
        <f t="shared" ca="1" si="51"/>
        <v>114078.11698324166</v>
      </c>
      <c r="K100" s="178">
        <f t="shared" ca="1" si="51"/>
        <v>117500.4604927389</v>
      </c>
      <c r="L100"/>
      <c r="M100"/>
      <c r="N100" s="343" t="s">
        <v>611</v>
      </c>
      <c r="O100" s="337" t="str">
        <f t="shared" si="52"/>
        <v>10903C</v>
      </c>
      <c r="P100" s="339" t="str">
        <f t="shared" si="53"/>
        <v xml:space="preserve">Manager Water Resources Programs </v>
      </c>
      <c r="Q100" s="344" t="str">
        <f t="shared" si="54"/>
        <v>E60</v>
      </c>
      <c r="R100" s="345" cm="1">
        <f t="array" aca="1" ref="R100" ca="1">IF($N100="Y",VLOOKUP($O100,INDIRECT($O$3),R$6,0)*INDIRECT($N$2),VLOOKUP($O100,INDIRECT($O$3),R$6,0))</f>
        <v>107529.56639008543</v>
      </c>
      <c r="S100" s="345" cm="1">
        <f t="array" aca="1" ref="S100" ca="1">IF($N100="Y",VLOOKUP($O100,INDIRECT($O$3),S$6,0)*INDIRECT($N$2),VLOOKUP($O100,INDIRECT($O$3),S$6,0))</f>
        <v>110755.45338178801</v>
      </c>
      <c r="T100" s="345" cm="1">
        <f t="array" aca="1" ref="T100" ca="1">IF($N100="Y",VLOOKUP($O100,INDIRECT($O$3),T$6,0)*INDIRECT($N$2),VLOOKUP($O100,INDIRECT($O$3),T$6,0))</f>
        <v>114078.11698324166</v>
      </c>
      <c r="U100" s="345" cm="1">
        <f t="array" aca="1" ref="U100" ca="1">IF($N100="Y",VLOOKUP($O100,INDIRECT($O$3),U$6,0)*INDIRECT($N$2),VLOOKUP($O100,INDIRECT($O$3),U$6,0))</f>
        <v>117500.4604927389</v>
      </c>
      <c r="W100" s="218" t="str">
        <f t="shared" si="57"/>
        <v>Y</v>
      </c>
      <c r="X100" s="366" t="str">
        <f t="shared" si="49"/>
        <v>10903C</v>
      </c>
      <c r="Y100" s="218" t="str">
        <f t="shared" si="55"/>
        <v xml:space="preserve">Manager Water Resources Programs </v>
      </c>
      <c r="Z100" s="367" t="str">
        <f t="shared" si="50"/>
        <v>E60</v>
      </c>
      <c r="AA100" s="368">
        <f t="shared" ca="1" si="56"/>
        <v>51.696999999999996</v>
      </c>
      <c r="AB100" s="368">
        <f t="shared" ca="1" si="56"/>
        <v>53.247999999999998</v>
      </c>
      <c r="AC100" s="368">
        <f t="shared" ca="1" si="56"/>
        <v>54.845999999999997</v>
      </c>
      <c r="AD100" s="368">
        <f t="shared" ca="1" si="56"/>
        <v>56.491</v>
      </c>
    </row>
    <row r="101" spans="1:30" s="19" customFormat="1">
      <c r="A101" s="3" t="s">
        <v>135</v>
      </c>
      <c r="B101" s="47" t="s">
        <v>12</v>
      </c>
      <c r="C101" s="4">
        <v>550</v>
      </c>
      <c r="D101" s="35" t="s">
        <v>136</v>
      </c>
      <c r="E101" s="4">
        <v>12</v>
      </c>
      <c r="F101" s="4" t="s">
        <v>13</v>
      </c>
      <c r="G101" s="32" t="s">
        <v>144</v>
      </c>
      <c r="H101" s="178">
        <f>R101</f>
        <v>107529.56639008543</v>
      </c>
      <c r="I101" s="178">
        <f>S101</f>
        <v>110755.45338178801</v>
      </c>
      <c r="J101" s="178">
        <f>T101</f>
        <v>114078.11698324166</v>
      </c>
      <c r="K101" s="178">
        <f>U101</f>
        <v>117500.4604927389</v>
      </c>
      <c r="L101"/>
      <c r="M101"/>
      <c r="N101" s="337" t="s">
        <v>611</v>
      </c>
      <c r="O101" s="337" t="str">
        <f t="shared" si="52"/>
        <v>10270C</v>
      </c>
      <c r="P101" s="339" t="str">
        <f t="shared" si="53"/>
        <v xml:space="preserve">Supervisor Sewer Maintenance </v>
      </c>
      <c r="Q101" s="344" t="str">
        <f t="shared" si="54"/>
        <v>E60</v>
      </c>
      <c r="R101" s="384">
        <v>107529.56639008543</v>
      </c>
      <c r="S101" s="384">
        <v>110755.45338178801</v>
      </c>
      <c r="T101" s="384">
        <v>114078.11698324166</v>
      </c>
      <c r="U101" s="384">
        <v>117500.4604927389</v>
      </c>
      <c r="W101" s="214" t="str">
        <f t="shared" si="57"/>
        <v>Y</v>
      </c>
      <c r="X101" s="366" t="str">
        <f t="shared" si="49"/>
        <v>10270C</v>
      </c>
      <c r="Y101" s="218" t="str">
        <f t="shared" si="55"/>
        <v xml:space="preserve">Supervisor Sewer Maintenance </v>
      </c>
      <c r="Z101" s="367" t="str">
        <f>G101</f>
        <v>E60</v>
      </c>
      <c r="AA101" s="368">
        <f t="shared" si="56"/>
        <v>51.696999999999996</v>
      </c>
      <c r="AB101" s="368">
        <f t="shared" si="56"/>
        <v>53.247999999999998</v>
      </c>
      <c r="AC101" s="368">
        <f t="shared" si="56"/>
        <v>54.845999999999997</v>
      </c>
      <c r="AD101" s="368">
        <f t="shared" si="56"/>
        <v>56.491</v>
      </c>
    </row>
    <row r="102" spans="1:30" s="19" customFormat="1">
      <c r="A102" s="3"/>
      <c r="B102" s="4"/>
      <c r="C102" s="4"/>
      <c r="D102" s="35"/>
      <c r="E102" s="4"/>
      <c r="F102" s="4"/>
      <c r="G102" s="30"/>
      <c r="H102" s="179"/>
      <c r="I102" s="179"/>
      <c r="J102" s="179"/>
      <c r="K102" s="179"/>
      <c r="L102"/>
      <c r="M102"/>
      <c r="N102" s="347"/>
      <c r="O102" s="347"/>
      <c r="P102" s="346"/>
      <c r="Q102" s="346"/>
      <c r="R102" s="346"/>
      <c r="S102" s="346"/>
      <c r="T102" s="346"/>
      <c r="U102" s="346"/>
      <c r="W102" s="214"/>
      <c r="X102" s="214"/>
      <c r="Y102" s="214"/>
      <c r="Z102" s="214"/>
      <c r="AA102" s="214"/>
      <c r="AB102" s="214"/>
      <c r="AC102" s="214"/>
      <c r="AD102" s="214"/>
    </row>
    <row r="103" spans="1:30">
      <c r="A103" s="7" t="s">
        <v>153</v>
      </c>
      <c r="B103" s="19"/>
      <c r="C103" s="19"/>
      <c r="D103" s="281"/>
      <c r="E103" s="19"/>
      <c r="F103" s="19"/>
      <c r="G103" s="19"/>
      <c r="H103" s="17"/>
      <c r="I103" s="17"/>
      <c r="J103" s="17"/>
      <c r="K103" s="18"/>
    </row>
    <row r="104" spans="1:30" s="19" customFormat="1" ht="26.25" thickBot="1">
      <c r="A104" s="280" t="s">
        <v>2</v>
      </c>
      <c r="B104" s="280" t="s">
        <v>3</v>
      </c>
      <c r="C104" s="280"/>
      <c r="D104" s="24" t="s">
        <v>628</v>
      </c>
      <c r="E104" s="280" t="s">
        <v>617</v>
      </c>
      <c r="F104" s="280" t="s">
        <v>6</v>
      </c>
      <c r="G104" s="280" t="s">
        <v>7</v>
      </c>
      <c r="H104" s="26" t="s">
        <v>8</v>
      </c>
      <c r="I104" s="26" t="s">
        <v>9</v>
      </c>
      <c r="J104" s="26" t="s">
        <v>10</v>
      </c>
      <c r="K104" s="26" t="s">
        <v>11</v>
      </c>
      <c r="L104"/>
      <c r="M104"/>
      <c r="N104" s="340" t="s">
        <v>610</v>
      </c>
      <c r="O104" s="340" t="s">
        <v>2</v>
      </c>
      <c r="P104" s="341" t="s">
        <v>612</v>
      </c>
      <c r="Q104" s="341" t="s">
        <v>606</v>
      </c>
      <c r="R104" s="342" t="s">
        <v>8</v>
      </c>
      <c r="S104" s="342" t="s">
        <v>9</v>
      </c>
      <c r="T104" s="342" t="s">
        <v>10</v>
      </c>
      <c r="U104" s="340" t="s">
        <v>11</v>
      </c>
      <c r="W104" s="358" t="str">
        <f t="shared" ref="W104:W110" si="58">N104</f>
        <v>Update</v>
      </c>
      <c r="X104" s="359" t="str">
        <f t="shared" ref="X104:X110" si="59">A104</f>
        <v>Job Code</v>
      </c>
      <c r="Y104" s="358" t="s">
        <v>612</v>
      </c>
      <c r="Z104" s="360" t="str">
        <f t="shared" ref="Z104:Z110" si="60">G104</f>
        <v>Salary Grade</v>
      </c>
      <c r="AA104" s="361" t="str">
        <f>R104</f>
        <v>Step 1</v>
      </c>
      <c r="AB104" s="361" t="str">
        <f>S104</f>
        <v>Step 2</v>
      </c>
      <c r="AC104" s="361" t="str">
        <f>T104</f>
        <v>Step 3</v>
      </c>
      <c r="AD104" s="361" t="str">
        <f>U104</f>
        <v>Step 4</v>
      </c>
    </row>
    <row r="105" spans="1:30">
      <c r="A105" s="34" t="s">
        <v>521</v>
      </c>
      <c r="B105" s="47" t="s">
        <v>155</v>
      </c>
      <c r="C105" s="4">
        <v>338</v>
      </c>
      <c r="D105" s="34" t="s">
        <v>323</v>
      </c>
      <c r="E105" s="47">
        <v>7</v>
      </c>
      <c r="F105" s="47" t="s">
        <v>156</v>
      </c>
      <c r="G105" s="247" t="s">
        <v>157</v>
      </c>
      <c r="H105" s="76">
        <f t="shared" ref="H105:K110" ca="1" si="61">R105</f>
        <v>33.470952582865408</v>
      </c>
      <c r="I105" s="76">
        <f t="shared" ca="1" si="61"/>
        <v>34.475081160351365</v>
      </c>
      <c r="J105" s="76">
        <f t="shared" ca="1" si="61"/>
        <v>35.509333595161905</v>
      </c>
      <c r="K105" s="76">
        <f t="shared" ca="1" si="61"/>
        <v>36.574613603016765</v>
      </c>
      <c r="N105" s="343" t="s">
        <v>611</v>
      </c>
      <c r="O105" s="337" t="str">
        <f t="shared" ref="O105:O110" si="62">A105</f>
        <v xml:space="preserve">52949C </v>
      </c>
      <c r="P105" s="339" t="str">
        <f t="shared" ref="P105:P110" si="63">D105</f>
        <v>Shop Repair Supervisor</v>
      </c>
      <c r="Q105" s="344" t="str">
        <f t="shared" ref="Q105:Q110" si="64">G105</f>
        <v>N10</v>
      </c>
      <c r="R105" s="350" cm="1">
        <f t="array" aca="1" ref="R105" ca="1">IF($N105="Y",VLOOKUP($O105,INDIRECT($O$3),R$6,0)*INDIRECT($N$2),VLOOKUP($O105,INDIRECT($O$3),R$6,0))</f>
        <v>33.470952582865408</v>
      </c>
      <c r="S105" s="350" cm="1">
        <f t="array" aca="1" ref="S105" ca="1">IF($N105="Y",VLOOKUP($O105,INDIRECT($O$3),S$6,0)*INDIRECT($N$2),VLOOKUP($O105,INDIRECT($O$3),S$6,0))</f>
        <v>34.475081160351365</v>
      </c>
      <c r="T105" s="350" cm="1">
        <f t="array" aca="1" ref="T105" ca="1">IF($N105="Y",VLOOKUP($O105,INDIRECT($O$3),T$6,0)*INDIRECT($N$2),VLOOKUP($O105,INDIRECT($O$3),T$6,0))</f>
        <v>35.509333595161905</v>
      </c>
      <c r="U105" s="350" cm="1">
        <f t="array" aca="1" ref="U105" ca="1">IF($N105="Y",VLOOKUP($O105,INDIRECT($O$3),U$6,0)*INDIRECT($N$2),VLOOKUP($O105,INDIRECT($O$3),U$6,0))</f>
        <v>36.574613603016765</v>
      </c>
      <c r="W105" s="218" t="str">
        <f t="shared" si="58"/>
        <v>Y</v>
      </c>
      <c r="X105" s="366" t="str">
        <f t="shared" si="59"/>
        <v xml:space="preserve">52949C </v>
      </c>
      <c r="Y105" s="218" t="str">
        <f t="shared" ref="Y105:Y110" si="65">D105</f>
        <v>Shop Repair Supervisor</v>
      </c>
      <c r="Z105" s="367" t="str">
        <f t="shared" si="60"/>
        <v>N10</v>
      </c>
      <c r="AA105" s="368">
        <f t="shared" ref="AA105:AD110" ca="1" si="66">ROUND(R105,3)</f>
        <v>33.470999999999997</v>
      </c>
      <c r="AB105" s="368">
        <f t="shared" ca="1" si="66"/>
        <v>34.475000000000001</v>
      </c>
      <c r="AC105" s="368">
        <f t="shared" ca="1" si="66"/>
        <v>35.509</v>
      </c>
      <c r="AD105" s="368">
        <f t="shared" ca="1" si="66"/>
        <v>36.575000000000003</v>
      </c>
    </row>
    <row r="106" spans="1:30" s="19" customFormat="1">
      <c r="A106" s="3" t="s">
        <v>158</v>
      </c>
      <c r="B106" s="47" t="s">
        <v>155</v>
      </c>
      <c r="C106" s="4">
        <v>333</v>
      </c>
      <c r="D106" s="35" t="s">
        <v>159</v>
      </c>
      <c r="E106" s="47">
        <v>7</v>
      </c>
      <c r="F106" s="47" t="s">
        <v>156</v>
      </c>
      <c r="G106" s="247" t="s">
        <v>157</v>
      </c>
      <c r="H106" s="76">
        <f t="shared" ca="1" si="61"/>
        <v>33.470952582865408</v>
      </c>
      <c r="I106" s="76">
        <f t="shared" ca="1" si="61"/>
        <v>34.475081160351365</v>
      </c>
      <c r="J106" s="76">
        <f t="shared" ca="1" si="61"/>
        <v>35.509333595161905</v>
      </c>
      <c r="K106" s="76">
        <f t="shared" ca="1" si="61"/>
        <v>36.574613603016765</v>
      </c>
      <c r="L106"/>
      <c r="M106"/>
      <c r="N106" s="343" t="s">
        <v>611</v>
      </c>
      <c r="O106" s="337" t="str">
        <f t="shared" si="62"/>
        <v>09932C</v>
      </c>
      <c r="P106" s="339" t="str">
        <f t="shared" si="63"/>
        <v xml:space="preserve">Supervisor Customer Services - Field </v>
      </c>
      <c r="Q106" s="344" t="str">
        <f t="shared" si="64"/>
        <v>N10</v>
      </c>
      <c r="R106" s="350" cm="1">
        <f t="array" aca="1" ref="R106" ca="1">IF($N106="Y",VLOOKUP($O106,INDIRECT($O$3),R$6,0)*INDIRECT($N$2),VLOOKUP($O106,INDIRECT($O$3),R$6,0))</f>
        <v>33.470952582865408</v>
      </c>
      <c r="S106" s="350" cm="1">
        <f t="array" aca="1" ref="S106" ca="1">IF($N106="Y",VLOOKUP($O106,INDIRECT($O$3),S$6,0)*INDIRECT($N$2),VLOOKUP($O106,INDIRECT($O$3),S$6,0))</f>
        <v>34.475081160351365</v>
      </c>
      <c r="T106" s="350" cm="1">
        <f t="array" aca="1" ref="T106" ca="1">IF($N106="Y",VLOOKUP($O106,INDIRECT($O$3),T$6,0)*INDIRECT($N$2),VLOOKUP($O106,INDIRECT($O$3),T$6,0))</f>
        <v>35.509333595161905</v>
      </c>
      <c r="U106" s="350" cm="1">
        <f t="array" aca="1" ref="U106" ca="1">IF($N106="Y",VLOOKUP($O106,INDIRECT($O$3),U$6,0)*INDIRECT($N$2),VLOOKUP($O106,INDIRECT($O$3),U$6,0))</f>
        <v>36.574613603016765</v>
      </c>
      <c r="W106" s="218" t="str">
        <f t="shared" si="58"/>
        <v>Y</v>
      </c>
      <c r="X106" s="366" t="str">
        <f t="shared" si="59"/>
        <v>09932C</v>
      </c>
      <c r="Y106" s="218" t="str">
        <f t="shared" si="65"/>
        <v xml:space="preserve">Supervisor Customer Services - Field </v>
      </c>
      <c r="Z106" s="367" t="str">
        <f t="shared" si="60"/>
        <v>N10</v>
      </c>
      <c r="AA106" s="368">
        <f t="shared" ca="1" si="66"/>
        <v>33.470999999999997</v>
      </c>
      <c r="AB106" s="368">
        <f t="shared" ca="1" si="66"/>
        <v>34.475000000000001</v>
      </c>
      <c r="AC106" s="368">
        <f t="shared" ca="1" si="66"/>
        <v>35.509</v>
      </c>
      <c r="AD106" s="368">
        <f t="shared" ca="1" si="66"/>
        <v>36.575000000000003</v>
      </c>
    </row>
    <row r="107" spans="1:30" s="19" customFormat="1">
      <c r="A107" s="3" t="s">
        <v>160</v>
      </c>
      <c r="B107" s="47" t="s">
        <v>155</v>
      </c>
      <c r="C107" s="4">
        <v>328</v>
      </c>
      <c r="D107" s="35" t="s">
        <v>161</v>
      </c>
      <c r="E107" s="47">
        <v>7</v>
      </c>
      <c r="F107" s="47" t="s">
        <v>156</v>
      </c>
      <c r="G107" s="247" t="s">
        <v>157</v>
      </c>
      <c r="H107" s="76">
        <f t="shared" ca="1" si="61"/>
        <v>33.470952582865408</v>
      </c>
      <c r="I107" s="76">
        <f t="shared" ca="1" si="61"/>
        <v>34.475081160351365</v>
      </c>
      <c r="J107" s="76">
        <f t="shared" ca="1" si="61"/>
        <v>35.509333595161905</v>
      </c>
      <c r="K107" s="76">
        <f t="shared" ca="1" si="61"/>
        <v>36.574613603016765</v>
      </c>
      <c r="L107"/>
      <c r="M107"/>
      <c r="N107" s="343" t="s">
        <v>611</v>
      </c>
      <c r="O107" s="337" t="str">
        <f t="shared" si="62"/>
        <v>10200C</v>
      </c>
      <c r="P107" s="339" t="str">
        <f t="shared" si="63"/>
        <v xml:space="preserve">Supervisor Police Warehouse Facility  </v>
      </c>
      <c r="Q107" s="344" t="str">
        <f t="shared" si="64"/>
        <v>N10</v>
      </c>
      <c r="R107" s="350" cm="1">
        <f t="array" aca="1" ref="R107" ca="1">IF($N107="Y",VLOOKUP($O107,INDIRECT($O$3),R$6,0)*INDIRECT($N$2),VLOOKUP($O107,INDIRECT($O$3),R$6,0))</f>
        <v>33.470952582865408</v>
      </c>
      <c r="S107" s="350" cm="1">
        <f t="array" aca="1" ref="S107" ca="1">IF($N107="Y",VLOOKUP($O107,INDIRECT($O$3),S$6,0)*INDIRECT($N$2),VLOOKUP($O107,INDIRECT($O$3),S$6,0))</f>
        <v>34.475081160351365</v>
      </c>
      <c r="T107" s="350" cm="1">
        <f t="array" aca="1" ref="T107" ca="1">IF($N107="Y",VLOOKUP($O107,INDIRECT($O$3),T$6,0)*INDIRECT($N$2),VLOOKUP($O107,INDIRECT($O$3),T$6,0))</f>
        <v>35.509333595161905</v>
      </c>
      <c r="U107" s="350" cm="1">
        <f t="array" aca="1" ref="U107" ca="1">IF($N107="Y",VLOOKUP($O107,INDIRECT($O$3),U$6,0)*INDIRECT($N$2),VLOOKUP($O107,INDIRECT($O$3),U$6,0))</f>
        <v>36.574613603016765</v>
      </c>
      <c r="W107" s="218" t="str">
        <f t="shared" si="58"/>
        <v>Y</v>
      </c>
      <c r="X107" s="366" t="str">
        <f t="shared" si="59"/>
        <v>10200C</v>
      </c>
      <c r="Y107" s="218" t="str">
        <f t="shared" si="65"/>
        <v xml:space="preserve">Supervisor Police Warehouse Facility  </v>
      </c>
      <c r="Z107" s="367" t="str">
        <f t="shared" si="60"/>
        <v>N10</v>
      </c>
      <c r="AA107" s="368">
        <f t="shared" ca="1" si="66"/>
        <v>33.470999999999997</v>
      </c>
      <c r="AB107" s="368">
        <f t="shared" ca="1" si="66"/>
        <v>34.475000000000001</v>
      </c>
      <c r="AC107" s="368">
        <f t="shared" ca="1" si="66"/>
        <v>35.509</v>
      </c>
      <c r="AD107" s="368">
        <f t="shared" ca="1" si="66"/>
        <v>36.575000000000003</v>
      </c>
    </row>
    <row r="108" spans="1:30" s="19" customFormat="1">
      <c r="A108" s="3" t="s">
        <v>162</v>
      </c>
      <c r="B108" s="47" t="s">
        <v>155</v>
      </c>
      <c r="C108" s="4">
        <v>350</v>
      </c>
      <c r="D108" s="35" t="s">
        <v>163</v>
      </c>
      <c r="E108" s="47">
        <v>7</v>
      </c>
      <c r="F108" s="47" t="s">
        <v>156</v>
      </c>
      <c r="G108" s="247" t="s">
        <v>157</v>
      </c>
      <c r="H108" s="76">
        <f t="shared" ca="1" si="61"/>
        <v>33.470952582865408</v>
      </c>
      <c r="I108" s="76">
        <f t="shared" ca="1" si="61"/>
        <v>34.475081160351365</v>
      </c>
      <c r="J108" s="76">
        <f t="shared" ca="1" si="61"/>
        <v>35.509333595161905</v>
      </c>
      <c r="K108" s="76">
        <f t="shared" ca="1" si="61"/>
        <v>36.574613603016765</v>
      </c>
      <c r="L108"/>
      <c r="M108"/>
      <c r="N108" s="343" t="s">
        <v>611</v>
      </c>
      <c r="O108" s="337" t="str">
        <f t="shared" si="62"/>
        <v>00945C</v>
      </c>
      <c r="P108" s="339" t="str">
        <f t="shared" si="63"/>
        <v>Water Meter Operations Specialist</v>
      </c>
      <c r="Q108" s="344" t="str">
        <f t="shared" si="64"/>
        <v>N10</v>
      </c>
      <c r="R108" s="350" cm="1">
        <f t="array" aca="1" ref="R108" ca="1">IF($N108="Y",VLOOKUP($O108,INDIRECT($O$3),R$6,0)*INDIRECT($N$2),VLOOKUP($O108,INDIRECT($O$3),R$6,0))</f>
        <v>33.470952582865408</v>
      </c>
      <c r="S108" s="350" cm="1">
        <f t="array" aca="1" ref="S108" ca="1">IF($N108="Y",VLOOKUP($O108,INDIRECT($O$3),S$6,0)*INDIRECT($N$2),VLOOKUP($O108,INDIRECT($O$3),S$6,0))</f>
        <v>34.475081160351365</v>
      </c>
      <c r="T108" s="350" cm="1">
        <f t="array" aca="1" ref="T108" ca="1">IF($N108="Y",VLOOKUP($O108,INDIRECT($O$3),T$6,0)*INDIRECT($N$2),VLOOKUP($O108,INDIRECT($O$3),T$6,0))</f>
        <v>35.509333595161905</v>
      </c>
      <c r="U108" s="350" cm="1">
        <f t="array" aca="1" ref="U108" ca="1">IF($N108="Y",VLOOKUP($O108,INDIRECT($O$3),U$6,0)*INDIRECT($N$2),VLOOKUP($O108,INDIRECT($O$3),U$6,0))</f>
        <v>36.574613603016765</v>
      </c>
      <c r="W108" s="218" t="str">
        <f t="shared" si="58"/>
        <v>Y</v>
      </c>
      <c r="X108" s="366" t="str">
        <f t="shared" si="59"/>
        <v>00945C</v>
      </c>
      <c r="Y108" s="218" t="str">
        <f t="shared" si="65"/>
        <v>Water Meter Operations Specialist</v>
      </c>
      <c r="Z108" s="367" t="str">
        <f t="shared" si="60"/>
        <v>N10</v>
      </c>
      <c r="AA108" s="368">
        <f t="shared" ca="1" si="66"/>
        <v>33.470999999999997</v>
      </c>
      <c r="AB108" s="368">
        <f t="shared" ca="1" si="66"/>
        <v>34.475000000000001</v>
      </c>
      <c r="AC108" s="368">
        <f t="shared" ca="1" si="66"/>
        <v>35.509</v>
      </c>
      <c r="AD108" s="368">
        <f t="shared" ca="1" si="66"/>
        <v>36.575000000000003</v>
      </c>
    </row>
    <row r="109" spans="1:30" s="19" customFormat="1">
      <c r="A109" s="3" t="s">
        <v>164</v>
      </c>
      <c r="B109" s="47" t="s">
        <v>155</v>
      </c>
      <c r="C109" s="4">
        <v>318</v>
      </c>
      <c r="D109" s="43" t="s">
        <v>165</v>
      </c>
      <c r="E109" s="47">
        <v>7</v>
      </c>
      <c r="F109" s="47" t="s">
        <v>156</v>
      </c>
      <c r="G109" s="247" t="s">
        <v>157</v>
      </c>
      <c r="H109" s="76">
        <f t="shared" ca="1" si="61"/>
        <v>33.470952582865408</v>
      </c>
      <c r="I109" s="76">
        <f t="shared" ca="1" si="61"/>
        <v>34.475081160351365</v>
      </c>
      <c r="J109" s="76">
        <f t="shared" ca="1" si="61"/>
        <v>35.509333595161905</v>
      </c>
      <c r="K109" s="76">
        <f t="shared" ca="1" si="61"/>
        <v>36.574613603016765</v>
      </c>
      <c r="L109"/>
      <c r="M109"/>
      <c r="N109" s="343" t="s">
        <v>611</v>
      </c>
      <c r="O109" s="337" t="str">
        <f t="shared" si="62"/>
        <v>10905C</v>
      </c>
      <c r="P109" s="339" t="str">
        <f t="shared" si="63"/>
        <v>Water Service Maintenance Repair Coordinator</v>
      </c>
      <c r="Q109" s="344" t="str">
        <f t="shared" si="64"/>
        <v>N10</v>
      </c>
      <c r="R109" s="350" cm="1">
        <f t="array" aca="1" ref="R109" ca="1">IF($N109="Y",VLOOKUP($O109,INDIRECT($O$3),R$6,0)*INDIRECT($N$2),VLOOKUP($O109,INDIRECT($O$3),R$6,0))</f>
        <v>33.470952582865408</v>
      </c>
      <c r="S109" s="350" cm="1">
        <f t="array" aca="1" ref="S109" ca="1">IF($N109="Y",VLOOKUP($O109,INDIRECT($O$3),S$6,0)*INDIRECT($N$2),VLOOKUP($O109,INDIRECT($O$3),S$6,0))</f>
        <v>34.475081160351365</v>
      </c>
      <c r="T109" s="350" cm="1">
        <f t="array" aca="1" ref="T109" ca="1">IF($N109="Y",VLOOKUP($O109,INDIRECT($O$3),T$6,0)*INDIRECT($N$2),VLOOKUP($O109,INDIRECT($O$3),T$6,0))</f>
        <v>35.509333595161905</v>
      </c>
      <c r="U109" s="350" cm="1">
        <f t="array" aca="1" ref="U109" ca="1">IF($N109="Y",VLOOKUP($O109,INDIRECT($O$3),U$6,0)*INDIRECT($N$2),VLOOKUP($O109,INDIRECT($O$3),U$6,0))</f>
        <v>36.574613603016765</v>
      </c>
      <c r="W109" s="218" t="str">
        <f t="shared" si="58"/>
        <v>Y</v>
      </c>
      <c r="X109" s="366" t="str">
        <f t="shared" si="59"/>
        <v>10905C</v>
      </c>
      <c r="Y109" s="218" t="str">
        <f t="shared" si="65"/>
        <v>Water Service Maintenance Repair Coordinator</v>
      </c>
      <c r="Z109" s="367" t="str">
        <f t="shared" si="60"/>
        <v>N10</v>
      </c>
      <c r="AA109" s="368">
        <f t="shared" ca="1" si="66"/>
        <v>33.470999999999997</v>
      </c>
      <c r="AB109" s="368">
        <f t="shared" ca="1" si="66"/>
        <v>34.475000000000001</v>
      </c>
      <c r="AC109" s="368">
        <f t="shared" ca="1" si="66"/>
        <v>35.509</v>
      </c>
      <c r="AD109" s="368">
        <f t="shared" ca="1" si="66"/>
        <v>36.575000000000003</v>
      </c>
    </row>
    <row r="110" spans="1:30" s="19" customFormat="1">
      <c r="A110" s="3" t="s">
        <v>166</v>
      </c>
      <c r="B110" s="47" t="s">
        <v>155</v>
      </c>
      <c r="C110" s="4">
        <v>333</v>
      </c>
      <c r="D110" s="35" t="s">
        <v>167</v>
      </c>
      <c r="E110" s="47">
        <v>7</v>
      </c>
      <c r="F110" s="47" t="s">
        <v>156</v>
      </c>
      <c r="G110" s="247" t="s">
        <v>157</v>
      </c>
      <c r="H110" s="76">
        <f t="shared" ca="1" si="61"/>
        <v>33.470952582865408</v>
      </c>
      <c r="I110" s="76">
        <f t="shared" ca="1" si="61"/>
        <v>34.475081160351365</v>
      </c>
      <c r="J110" s="76">
        <f t="shared" ca="1" si="61"/>
        <v>35.509333595161905</v>
      </c>
      <c r="K110" s="76">
        <f t="shared" ca="1" si="61"/>
        <v>36.574613603016765</v>
      </c>
      <c r="L110"/>
      <c r="M110"/>
      <c r="N110" s="343" t="s">
        <v>611</v>
      </c>
      <c r="O110" s="337" t="str">
        <f t="shared" si="62"/>
        <v>11045C</v>
      </c>
      <c r="P110" s="339" t="str">
        <f t="shared" si="63"/>
        <v xml:space="preserve">Yard Supervisor Impound Lot  </v>
      </c>
      <c r="Q110" s="344" t="str">
        <f t="shared" si="64"/>
        <v>N10</v>
      </c>
      <c r="R110" s="350" cm="1">
        <f t="array" aca="1" ref="R110" ca="1">IF($N110="Y",VLOOKUP($O110,INDIRECT($O$3),R$6,0)*INDIRECT($N$2),VLOOKUP($O110,INDIRECT($O$3),R$6,0))</f>
        <v>33.470952582865408</v>
      </c>
      <c r="S110" s="350" cm="1">
        <f t="array" aca="1" ref="S110" ca="1">IF($N110="Y",VLOOKUP($O110,INDIRECT($O$3),S$6,0)*INDIRECT($N$2),VLOOKUP($O110,INDIRECT($O$3),S$6,0))</f>
        <v>34.475081160351365</v>
      </c>
      <c r="T110" s="350" cm="1">
        <f t="array" aca="1" ref="T110" ca="1">IF($N110="Y",VLOOKUP($O110,INDIRECT($O$3),T$6,0)*INDIRECT($N$2),VLOOKUP($O110,INDIRECT($O$3),T$6,0))</f>
        <v>35.509333595161905</v>
      </c>
      <c r="U110" s="350" cm="1">
        <f t="array" aca="1" ref="U110" ca="1">IF($N110="Y",VLOOKUP($O110,INDIRECT($O$3),U$6,0)*INDIRECT($N$2),VLOOKUP($O110,INDIRECT($O$3),U$6,0))</f>
        <v>36.574613603016765</v>
      </c>
      <c r="W110" s="218" t="str">
        <f t="shared" si="58"/>
        <v>Y</v>
      </c>
      <c r="X110" s="366" t="str">
        <f t="shared" si="59"/>
        <v>11045C</v>
      </c>
      <c r="Y110" s="218" t="str">
        <f t="shared" si="65"/>
        <v xml:space="preserve">Yard Supervisor Impound Lot  </v>
      </c>
      <c r="Z110" s="367" t="str">
        <f t="shared" si="60"/>
        <v>N10</v>
      </c>
      <c r="AA110" s="368">
        <f t="shared" ca="1" si="66"/>
        <v>33.470999999999997</v>
      </c>
      <c r="AB110" s="368">
        <f t="shared" ca="1" si="66"/>
        <v>34.475000000000001</v>
      </c>
      <c r="AC110" s="368">
        <f t="shared" ca="1" si="66"/>
        <v>35.509</v>
      </c>
      <c r="AD110" s="368">
        <f t="shared" ca="1" si="66"/>
        <v>36.575000000000003</v>
      </c>
    </row>
    <row r="111" spans="1:30" s="19" customFormat="1">
      <c r="A111" s="3"/>
      <c r="B111" s="4"/>
      <c r="C111" s="4"/>
      <c r="D111" s="35"/>
      <c r="E111" s="4"/>
      <c r="F111" s="15"/>
      <c r="G111" s="16"/>
      <c r="H111" s="39"/>
      <c r="I111" s="39"/>
      <c r="J111" s="39"/>
      <c r="L111"/>
      <c r="M111"/>
      <c r="N111" s="347"/>
      <c r="O111" s="347"/>
      <c r="P111" s="346"/>
      <c r="Q111" s="346"/>
      <c r="R111" s="346"/>
      <c r="S111" s="346"/>
      <c r="T111" s="346"/>
      <c r="U111" s="346"/>
      <c r="W111" s="214"/>
      <c r="X111" s="214"/>
      <c r="Y111" s="214"/>
      <c r="Z111" s="214"/>
      <c r="AA111" s="214"/>
      <c r="AB111" s="214"/>
      <c r="AC111" s="214"/>
      <c r="AD111" s="214"/>
    </row>
    <row r="112" spans="1:30">
      <c r="A112" s="19"/>
      <c r="B112" s="19"/>
      <c r="C112" s="19"/>
      <c r="D112" s="281"/>
      <c r="E112" s="19"/>
      <c r="F112" s="19"/>
      <c r="G112" s="19"/>
      <c r="H112" s="17"/>
      <c r="I112" s="17"/>
      <c r="J112" s="17"/>
      <c r="K112" s="18"/>
    </row>
    <row r="113" spans="1:30" s="19" customFormat="1" ht="26.25" thickBot="1">
      <c r="A113" s="280" t="s">
        <v>2</v>
      </c>
      <c r="B113" s="280" t="s">
        <v>3</v>
      </c>
      <c r="C113" s="280"/>
      <c r="D113" s="24" t="s">
        <v>629</v>
      </c>
      <c r="E113" s="280" t="s">
        <v>617</v>
      </c>
      <c r="F113" s="280" t="s">
        <v>6</v>
      </c>
      <c r="G113" s="280" t="s">
        <v>7</v>
      </c>
      <c r="H113" s="26" t="s">
        <v>8</v>
      </c>
      <c r="I113" s="26" t="s">
        <v>9</v>
      </c>
      <c r="J113" s="26" t="s">
        <v>10</v>
      </c>
      <c r="K113" s="27" t="s">
        <v>11</v>
      </c>
      <c r="L113"/>
      <c r="M113"/>
      <c r="N113" s="340" t="s">
        <v>610</v>
      </c>
      <c r="O113" s="340" t="s">
        <v>2</v>
      </c>
      <c r="P113" s="341" t="s">
        <v>612</v>
      </c>
      <c r="Q113" s="341" t="s">
        <v>606</v>
      </c>
      <c r="R113" s="342" t="s">
        <v>8</v>
      </c>
      <c r="S113" s="342" t="s">
        <v>9</v>
      </c>
      <c r="T113" s="342" t="s">
        <v>10</v>
      </c>
      <c r="U113" s="340" t="s">
        <v>11</v>
      </c>
      <c r="W113" s="358" t="str">
        <f>N113</f>
        <v>Update</v>
      </c>
      <c r="X113" s="359" t="str">
        <f>A113</f>
        <v>Job Code</v>
      </c>
      <c r="Y113" s="358" t="s">
        <v>612</v>
      </c>
      <c r="Z113" s="360" t="str">
        <f t="shared" ref="Z113:Z121" si="67">G113</f>
        <v>Salary Grade</v>
      </c>
      <c r="AA113" s="361" t="str">
        <f>R113</f>
        <v>Step 1</v>
      </c>
      <c r="AB113" s="361" t="str">
        <f>S113</f>
        <v>Step 2</v>
      </c>
      <c r="AC113" s="361" t="str">
        <f>T113</f>
        <v>Step 3</v>
      </c>
      <c r="AD113" s="361" t="str">
        <f>U113</f>
        <v>Step 4</v>
      </c>
    </row>
    <row r="114" spans="1:30" s="19" customFormat="1">
      <c r="A114" s="3" t="s">
        <v>172</v>
      </c>
      <c r="B114" s="47" t="s">
        <v>155</v>
      </c>
      <c r="C114" s="4">
        <v>393</v>
      </c>
      <c r="D114" s="35" t="s">
        <v>173</v>
      </c>
      <c r="E114" s="47">
        <v>8</v>
      </c>
      <c r="F114" s="47" t="s">
        <v>156</v>
      </c>
      <c r="G114" s="247" t="s">
        <v>169</v>
      </c>
      <c r="H114" s="76">
        <f t="shared" ref="H114:K121" ca="1" si="68">R114</f>
        <v>36.890134592885957</v>
      </c>
      <c r="I114" s="76">
        <f t="shared" ca="1" si="68"/>
        <v>37.996838630672549</v>
      </c>
      <c r="J114" s="76">
        <f t="shared" ca="1" si="68"/>
        <v>39.136743789592721</v>
      </c>
      <c r="K114" s="76">
        <f t="shared" ca="1" si="68"/>
        <v>40.310846103280504</v>
      </c>
      <c r="L114"/>
      <c r="M114"/>
      <c r="N114" s="343" t="s">
        <v>611</v>
      </c>
      <c r="O114" s="337" t="str">
        <f>A114</f>
        <v>04315C</v>
      </c>
      <c r="P114" s="339" t="str">
        <f>D114</f>
        <v>Field Supervisor Code Compliance (Traffic)</v>
      </c>
      <c r="Q114" s="344" t="str">
        <f>G114</f>
        <v>N20</v>
      </c>
      <c r="R114" s="350" cm="1">
        <f t="array" aca="1" ref="R114" ca="1">IF($N114="Y",VLOOKUP($O114,INDIRECT($O$3),R$6,0)*INDIRECT($N$2),VLOOKUP($O114,INDIRECT($O$3),R$6,0))</f>
        <v>36.890134592885957</v>
      </c>
      <c r="S114" s="350" cm="1">
        <f t="array" aca="1" ref="S114" ca="1">IF($N114="Y",VLOOKUP($O114,INDIRECT($O$3),S$6,0)*INDIRECT($N$2),VLOOKUP($O114,INDIRECT($O$3),S$6,0))</f>
        <v>37.996838630672549</v>
      </c>
      <c r="T114" s="350" cm="1">
        <f t="array" aca="1" ref="T114" ca="1">IF($N114="Y",VLOOKUP($O114,INDIRECT($O$3),T$6,0)*INDIRECT($N$2),VLOOKUP($O114,INDIRECT($O$3),T$6,0))</f>
        <v>39.136743789592721</v>
      </c>
      <c r="U114" s="350" cm="1">
        <f t="array" aca="1" ref="U114" ca="1">IF($N114="Y",VLOOKUP($O114,INDIRECT($O$3),U$6,0)*INDIRECT($N$2),VLOOKUP($O114,INDIRECT($O$3),U$6,0))</f>
        <v>40.310846103280504</v>
      </c>
      <c r="W114" s="218" t="str">
        <f t="shared" ref="W114:W120" si="69">N114</f>
        <v>Y</v>
      </c>
      <c r="X114" s="366" t="str">
        <f t="shared" ref="X114:X120" si="70">A114</f>
        <v>04315C</v>
      </c>
      <c r="Y114" s="218" t="str">
        <f>D114</f>
        <v>Field Supervisor Code Compliance (Traffic)</v>
      </c>
      <c r="Z114" s="367" t="str">
        <f t="shared" si="67"/>
        <v>N20</v>
      </c>
      <c r="AA114" s="368">
        <f ca="1">ROUND(R114,3)</f>
        <v>36.89</v>
      </c>
      <c r="AB114" s="368">
        <f t="shared" ref="AB114:AB120" ca="1" si="71">ROUND(S114,3)</f>
        <v>37.997</v>
      </c>
      <c r="AC114" s="368">
        <f t="shared" ref="AC114:AC120" ca="1" si="72">ROUND(T114,3)</f>
        <v>39.137</v>
      </c>
      <c r="AD114" s="368">
        <f t="shared" ref="AD114:AD120" ca="1" si="73">ROUND(U114,3)</f>
        <v>40.311</v>
      </c>
    </row>
    <row r="115" spans="1:30" s="19" customFormat="1">
      <c r="A115" s="34" t="s">
        <v>679</v>
      </c>
      <c r="B115" s="47" t="s">
        <v>155</v>
      </c>
      <c r="C115" s="4">
        <v>388</v>
      </c>
      <c r="D115" s="35" t="s">
        <v>680</v>
      </c>
      <c r="E115" s="47">
        <v>8</v>
      </c>
      <c r="F115" s="47" t="s">
        <v>156</v>
      </c>
      <c r="G115" s="247" t="s">
        <v>169</v>
      </c>
      <c r="H115" s="76">
        <f>R115</f>
        <v>36.890134592885957</v>
      </c>
      <c r="I115" s="76">
        <f>S115</f>
        <v>37.996838630672549</v>
      </c>
      <c r="J115" s="76">
        <f>T115</f>
        <v>39.136743789592721</v>
      </c>
      <c r="K115" s="76">
        <f>U115</f>
        <v>40.310846103280504</v>
      </c>
      <c r="L115"/>
      <c r="M115"/>
      <c r="N115" s="343"/>
      <c r="O115" s="337" t="str">
        <f>A115</f>
        <v>53024C</v>
      </c>
      <c r="P115" s="339" t="str">
        <f>D115</f>
        <v>Property &amp; Evidence Shift Supervisor</v>
      </c>
      <c r="Q115" s="344" t="str">
        <f>G115</f>
        <v>N20</v>
      </c>
      <c r="R115" s="350">
        <v>36.890134592885957</v>
      </c>
      <c r="S115" s="350">
        <v>37.996838630672549</v>
      </c>
      <c r="T115" s="350">
        <v>39.136743789592721</v>
      </c>
      <c r="U115" s="350">
        <v>40.310846103280504</v>
      </c>
      <c r="W115" s="218"/>
      <c r="X115" s="366"/>
      <c r="Y115" s="218"/>
      <c r="Z115" s="367"/>
      <c r="AA115" s="368"/>
      <c r="AB115" s="368"/>
      <c r="AC115" s="368"/>
      <c r="AD115" s="368"/>
    </row>
    <row r="116" spans="1:30" s="19" customFormat="1">
      <c r="A116" s="3" t="s">
        <v>176</v>
      </c>
      <c r="B116" s="47" t="s">
        <v>155</v>
      </c>
      <c r="C116" s="4">
        <v>368</v>
      </c>
      <c r="D116" s="35" t="s">
        <v>177</v>
      </c>
      <c r="E116" s="47">
        <v>8</v>
      </c>
      <c r="F116" s="47" t="s">
        <v>156</v>
      </c>
      <c r="G116" s="247" t="s">
        <v>169</v>
      </c>
      <c r="H116" s="76">
        <f t="shared" ca="1" si="68"/>
        <v>36.890134592885957</v>
      </c>
      <c r="I116" s="76">
        <f t="shared" ca="1" si="68"/>
        <v>37.996838630672549</v>
      </c>
      <c r="J116" s="76">
        <f t="shared" ca="1" si="68"/>
        <v>39.136743789592721</v>
      </c>
      <c r="K116" s="76">
        <f t="shared" ca="1" si="68"/>
        <v>40.310846103280504</v>
      </c>
      <c r="L116"/>
      <c r="M116"/>
      <c r="N116" s="343" t="s">
        <v>611</v>
      </c>
      <c r="O116" s="337" t="str">
        <f t="shared" ref="O116:O121" si="74">A116</f>
        <v>09927C</v>
      </c>
      <c r="P116" s="339" t="str">
        <f t="shared" ref="P116:P121" si="75">D116</f>
        <v>Supervisor Custodial Operations</v>
      </c>
      <c r="Q116" s="344" t="str">
        <f t="shared" ref="Q116:Q121" si="76">G116</f>
        <v>N20</v>
      </c>
      <c r="R116" s="350" cm="1">
        <f t="array" aca="1" ref="R116" ca="1">IF($N116="Y",VLOOKUP($O116,INDIRECT($O$3),R$6,0)*INDIRECT($N$2),VLOOKUP($O116,INDIRECT($O$3),R$6,0))</f>
        <v>36.890134592885957</v>
      </c>
      <c r="S116" s="350" cm="1">
        <f t="array" aca="1" ref="S116" ca="1">IF($N116="Y",VLOOKUP($O116,INDIRECT($O$3),S$6,0)*INDIRECT($N$2),VLOOKUP($O116,INDIRECT($O$3),S$6,0))</f>
        <v>37.996838630672549</v>
      </c>
      <c r="T116" s="350" cm="1">
        <f t="array" aca="1" ref="T116" ca="1">IF($N116="Y",VLOOKUP($O116,INDIRECT($O$3),T$6,0)*INDIRECT($N$2),VLOOKUP($O116,INDIRECT($O$3),T$6,0))</f>
        <v>39.136743789592721</v>
      </c>
      <c r="U116" s="350" cm="1">
        <f t="array" aca="1" ref="U116" ca="1">IF($N116="Y",VLOOKUP($O116,INDIRECT($O$3),U$6,0)*INDIRECT($N$2),VLOOKUP($O116,INDIRECT($O$3),U$6,0))</f>
        <v>40.310846103280504</v>
      </c>
      <c r="W116" s="218" t="str">
        <f t="shared" si="69"/>
        <v>Y</v>
      </c>
      <c r="X116" s="366" t="str">
        <f t="shared" si="70"/>
        <v>09927C</v>
      </c>
      <c r="Y116" s="218" t="str">
        <f t="shared" ref="Y116:Y121" si="77">D116</f>
        <v>Supervisor Custodial Operations</v>
      </c>
      <c r="Z116" s="367" t="str">
        <f t="shared" si="67"/>
        <v>N20</v>
      </c>
      <c r="AA116" s="368">
        <f t="shared" ref="AA116:AA121" ca="1" si="78">ROUND(R116,3)</f>
        <v>36.89</v>
      </c>
      <c r="AB116" s="368">
        <f t="shared" ca="1" si="71"/>
        <v>37.997</v>
      </c>
      <c r="AC116" s="368">
        <f t="shared" ca="1" si="72"/>
        <v>39.137</v>
      </c>
      <c r="AD116" s="368">
        <f t="shared" ca="1" si="73"/>
        <v>40.311</v>
      </c>
    </row>
    <row r="117" spans="1:30" s="19" customFormat="1">
      <c r="A117" s="3" t="s">
        <v>178</v>
      </c>
      <c r="B117" s="47" t="s">
        <v>155</v>
      </c>
      <c r="C117" s="4">
        <v>388</v>
      </c>
      <c r="D117" s="35" t="s">
        <v>179</v>
      </c>
      <c r="E117" s="47">
        <v>8</v>
      </c>
      <c r="F117" s="47" t="s">
        <v>156</v>
      </c>
      <c r="G117" s="247" t="s">
        <v>169</v>
      </c>
      <c r="H117" s="76">
        <f t="shared" ca="1" si="68"/>
        <v>36.890134592885957</v>
      </c>
      <c r="I117" s="76">
        <f t="shared" ca="1" si="68"/>
        <v>37.996838630672549</v>
      </c>
      <c r="J117" s="76">
        <f t="shared" ca="1" si="68"/>
        <v>39.136743789592721</v>
      </c>
      <c r="K117" s="76">
        <f t="shared" ca="1" si="68"/>
        <v>40.310846103280504</v>
      </c>
      <c r="L117"/>
      <c r="M117"/>
      <c r="N117" s="343" t="s">
        <v>611</v>
      </c>
      <c r="O117" s="337" t="str">
        <f t="shared" si="74"/>
        <v>09950C</v>
      </c>
      <c r="P117" s="339" t="str">
        <f t="shared" si="75"/>
        <v xml:space="preserve">Supervisor Distribution Center  </v>
      </c>
      <c r="Q117" s="344" t="str">
        <f t="shared" si="76"/>
        <v>N20</v>
      </c>
      <c r="R117" s="350" cm="1">
        <f t="array" aca="1" ref="R117" ca="1">IF($N117="Y",VLOOKUP($O117,INDIRECT($O$3),R$6,0)*INDIRECT($N$2),VLOOKUP($O117,INDIRECT($O$3),R$6,0))</f>
        <v>36.890134592885957</v>
      </c>
      <c r="S117" s="350" cm="1">
        <f t="array" aca="1" ref="S117" ca="1">IF($N117="Y",VLOOKUP($O117,INDIRECT($O$3),S$6,0)*INDIRECT($N$2),VLOOKUP($O117,INDIRECT($O$3),S$6,0))</f>
        <v>37.996838630672549</v>
      </c>
      <c r="T117" s="350" cm="1">
        <f t="array" aca="1" ref="T117" ca="1">IF($N117="Y",VLOOKUP($O117,INDIRECT($O$3),T$6,0)*INDIRECT($N$2),VLOOKUP($O117,INDIRECT($O$3),T$6,0))</f>
        <v>39.136743789592721</v>
      </c>
      <c r="U117" s="350" cm="1">
        <f t="array" aca="1" ref="U117" ca="1">IF($N117="Y",VLOOKUP($O117,INDIRECT($O$3),U$6,0)*INDIRECT($N$2),VLOOKUP($O117,INDIRECT($O$3),U$6,0))</f>
        <v>40.310846103280504</v>
      </c>
      <c r="W117" s="218" t="str">
        <f t="shared" si="69"/>
        <v>Y</v>
      </c>
      <c r="X117" s="366" t="str">
        <f t="shared" si="70"/>
        <v>09950C</v>
      </c>
      <c r="Y117" s="218" t="str">
        <f t="shared" si="77"/>
        <v xml:space="preserve">Supervisor Distribution Center  </v>
      </c>
      <c r="Z117" s="367" t="str">
        <f t="shared" si="67"/>
        <v>N20</v>
      </c>
      <c r="AA117" s="368">
        <f t="shared" ca="1" si="78"/>
        <v>36.89</v>
      </c>
      <c r="AB117" s="368">
        <f t="shared" ca="1" si="71"/>
        <v>37.997</v>
      </c>
      <c r="AC117" s="368">
        <f t="shared" ca="1" si="72"/>
        <v>39.137</v>
      </c>
      <c r="AD117" s="368">
        <f t="shared" ca="1" si="73"/>
        <v>40.311</v>
      </c>
    </row>
    <row r="118" spans="1:30" s="19" customFormat="1">
      <c r="A118" s="3" t="s">
        <v>180</v>
      </c>
      <c r="B118" s="47" t="s">
        <v>155</v>
      </c>
      <c r="C118" s="4">
        <v>390</v>
      </c>
      <c r="D118" s="35" t="s">
        <v>181</v>
      </c>
      <c r="E118" s="47">
        <v>8</v>
      </c>
      <c r="F118" s="47" t="s">
        <v>156</v>
      </c>
      <c r="G118" s="247" t="s">
        <v>169</v>
      </c>
      <c r="H118" s="76">
        <f t="shared" ca="1" si="68"/>
        <v>36.890134592885957</v>
      </c>
      <c r="I118" s="76">
        <f t="shared" ca="1" si="68"/>
        <v>37.996838630672549</v>
      </c>
      <c r="J118" s="76">
        <f t="shared" ca="1" si="68"/>
        <v>39.136743789592721</v>
      </c>
      <c r="K118" s="76">
        <f t="shared" ca="1" si="68"/>
        <v>40.310846103280504</v>
      </c>
      <c r="L118"/>
      <c r="M118"/>
      <c r="N118" s="343" t="s">
        <v>611</v>
      </c>
      <c r="O118" s="337" t="str">
        <f t="shared" si="74"/>
        <v>09983C</v>
      </c>
      <c r="P118" s="339" t="str">
        <f t="shared" si="75"/>
        <v xml:space="preserve">Supervisor Engineering Technician I   </v>
      </c>
      <c r="Q118" s="344" t="str">
        <f t="shared" si="76"/>
        <v>N20</v>
      </c>
      <c r="R118" s="350" cm="1">
        <f t="array" aca="1" ref="R118" ca="1">IF($N118="Y",VLOOKUP($O118,INDIRECT($O$3),R$6,0)*INDIRECT($N$2),VLOOKUP($O118,INDIRECT($O$3),R$6,0))</f>
        <v>36.890134592885957</v>
      </c>
      <c r="S118" s="350" cm="1">
        <f t="array" aca="1" ref="S118" ca="1">IF($N118="Y",VLOOKUP($O118,INDIRECT($O$3),S$6,0)*INDIRECT($N$2),VLOOKUP($O118,INDIRECT($O$3),S$6,0))</f>
        <v>37.996838630672549</v>
      </c>
      <c r="T118" s="350" cm="1">
        <f t="array" aca="1" ref="T118" ca="1">IF($N118="Y",VLOOKUP($O118,INDIRECT($O$3),T$6,0)*INDIRECT($N$2),VLOOKUP($O118,INDIRECT($O$3),T$6,0))</f>
        <v>39.136743789592721</v>
      </c>
      <c r="U118" s="350" cm="1">
        <f t="array" aca="1" ref="U118" ca="1">IF($N118="Y",VLOOKUP($O118,INDIRECT($O$3),U$6,0)*INDIRECT($N$2),VLOOKUP($O118,INDIRECT($O$3),U$6,0))</f>
        <v>40.310846103280504</v>
      </c>
      <c r="W118" s="218" t="str">
        <f t="shared" si="69"/>
        <v>Y</v>
      </c>
      <c r="X118" s="366" t="str">
        <f t="shared" si="70"/>
        <v>09983C</v>
      </c>
      <c r="Y118" s="218" t="str">
        <f t="shared" si="77"/>
        <v xml:space="preserve">Supervisor Engineering Technician I   </v>
      </c>
      <c r="Z118" s="367" t="str">
        <f t="shared" si="67"/>
        <v>N20</v>
      </c>
      <c r="AA118" s="368">
        <f t="shared" ca="1" si="78"/>
        <v>36.89</v>
      </c>
      <c r="AB118" s="368">
        <f t="shared" ca="1" si="71"/>
        <v>37.997</v>
      </c>
      <c r="AC118" s="368">
        <f t="shared" ca="1" si="72"/>
        <v>39.137</v>
      </c>
      <c r="AD118" s="368">
        <f t="shared" ca="1" si="73"/>
        <v>40.311</v>
      </c>
    </row>
    <row r="119" spans="1:30" s="19" customFormat="1">
      <c r="A119" s="3" t="s">
        <v>182</v>
      </c>
      <c r="B119" s="47" t="s">
        <v>155</v>
      </c>
      <c r="C119" s="4">
        <v>390</v>
      </c>
      <c r="D119" s="35" t="s">
        <v>183</v>
      </c>
      <c r="E119" s="47">
        <v>8</v>
      </c>
      <c r="F119" s="47" t="s">
        <v>156</v>
      </c>
      <c r="G119" s="247" t="s">
        <v>169</v>
      </c>
      <c r="H119" s="76">
        <f t="shared" ca="1" si="68"/>
        <v>36.890134592885957</v>
      </c>
      <c r="I119" s="76">
        <f t="shared" ca="1" si="68"/>
        <v>37.996838630672549</v>
      </c>
      <c r="J119" s="76">
        <f t="shared" ca="1" si="68"/>
        <v>39.136743789592721</v>
      </c>
      <c r="K119" s="76">
        <f t="shared" ca="1" si="68"/>
        <v>40.310846103280504</v>
      </c>
      <c r="L119"/>
      <c r="M119"/>
      <c r="N119" s="343" t="s">
        <v>611</v>
      </c>
      <c r="O119" s="337" t="str">
        <f t="shared" si="74"/>
        <v>09984C</v>
      </c>
      <c r="P119" s="339" t="str">
        <f t="shared" si="75"/>
        <v>Supervisor Engineering Technician I - Laboratory</v>
      </c>
      <c r="Q119" s="344" t="str">
        <f t="shared" si="76"/>
        <v>N20</v>
      </c>
      <c r="R119" s="350" cm="1">
        <f t="array" aca="1" ref="R119" ca="1">IF($N119="Y",VLOOKUP($O119,INDIRECT($O$3),R$6,0)*INDIRECT($N$2),VLOOKUP($O119,INDIRECT($O$3),R$6,0))</f>
        <v>36.890134592885957</v>
      </c>
      <c r="S119" s="350" cm="1">
        <f t="array" aca="1" ref="S119" ca="1">IF($N119="Y",VLOOKUP($O119,INDIRECT($O$3),S$6,0)*INDIRECT($N$2),VLOOKUP($O119,INDIRECT($O$3),S$6,0))</f>
        <v>37.996838630672549</v>
      </c>
      <c r="T119" s="350" cm="1">
        <f t="array" aca="1" ref="T119" ca="1">IF($N119="Y",VLOOKUP($O119,INDIRECT($O$3),T$6,0)*INDIRECT($N$2),VLOOKUP($O119,INDIRECT($O$3),T$6,0))</f>
        <v>39.136743789592721</v>
      </c>
      <c r="U119" s="350" cm="1">
        <f t="array" aca="1" ref="U119" ca="1">IF($N119="Y",VLOOKUP($O119,INDIRECT($O$3),U$6,0)*INDIRECT($N$2),VLOOKUP($O119,INDIRECT($O$3),U$6,0))</f>
        <v>40.310846103280504</v>
      </c>
      <c r="W119" s="218" t="str">
        <f t="shared" si="69"/>
        <v>Y</v>
      </c>
      <c r="X119" s="366" t="str">
        <f t="shared" si="70"/>
        <v>09984C</v>
      </c>
      <c r="Y119" s="218" t="str">
        <f t="shared" si="77"/>
        <v>Supervisor Engineering Technician I - Laboratory</v>
      </c>
      <c r="Z119" s="367" t="str">
        <f t="shared" si="67"/>
        <v>N20</v>
      </c>
      <c r="AA119" s="368">
        <f t="shared" ca="1" si="78"/>
        <v>36.89</v>
      </c>
      <c r="AB119" s="368">
        <f t="shared" ca="1" si="71"/>
        <v>37.997</v>
      </c>
      <c r="AC119" s="368">
        <f t="shared" ca="1" si="72"/>
        <v>39.137</v>
      </c>
      <c r="AD119" s="368">
        <f t="shared" ca="1" si="73"/>
        <v>40.311</v>
      </c>
    </row>
    <row r="120" spans="1:30" s="19" customFormat="1">
      <c r="A120" s="3" t="s">
        <v>186</v>
      </c>
      <c r="B120" s="47" t="s">
        <v>155</v>
      </c>
      <c r="C120" s="4">
        <v>370</v>
      </c>
      <c r="D120" s="35" t="s">
        <v>187</v>
      </c>
      <c r="E120" s="47">
        <v>8</v>
      </c>
      <c r="F120" s="47" t="s">
        <v>156</v>
      </c>
      <c r="G120" s="247" t="s">
        <v>169</v>
      </c>
      <c r="H120" s="76">
        <f t="shared" ca="1" si="68"/>
        <v>36.890134592885957</v>
      </c>
      <c r="I120" s="76">
        <f t="shared" ca="1" si="68"/>
        <v>37.996838630672549</v>
      </c>
      <c r="J120" s="76">
        <f t="shared" ca="1" si="68"/>
        <v>39.136743789592721</v>
      </c>
      <c r="K120" s="76">
        <f t="shared" ca="1" si="68"/>
        <v>40.310846103280504</v>
      </c>
      <c r="L120"/>
      <c r="M120"/>
      <c r="N120" s="343" t="s">
        <v>611</v>
      </c>
      <c r="O120" s="337" t="str">
        <f t="shared" si="74"/>
        <v>10081C</v>
      </c>
      <c r="P120" s="339" t="str">
        <f t="shared" si="75"/>
        <v xml:space="preserve">Supervisor Meter Service Workers  </v>
      </c>
      <c r="Q120" s="344" t="str">
        <f t="shared" si="76"/>
        <v>N20</v>
      </c>
      <c r="R120" s="350" cm="1">
        <f t="array" aca="1" ref="R120" ca="1">IF($N120="Y",VLOOKUP($O120,INDIRECT($O$3),R$6,0)*INDIRECT($N$2),VLOOKUP($O120,INDIRECT($O$3),R$6,0))</f>
        <v>36.890134592885957</v>
      </c>
      <c r="S120" s="350" cm="1">
        <f t="array" aca="1" ref="S120" ca="1">IF($N120="Y",VLOOKUP($O120,INDIRECT($O$3),S$6,0)*INDIRECT($N$2),VLOOKUP($O120,INDIRECT($O$3),S$6,0))</f>
        <v>37.996838630672549</v>
      </c>
      <c r="T120" s="350" cm="1">
        <f t="array" aca="1" ref="T120" ca="1">IF($N120="Y",VLOOKUP($O120,INDIRECT($O$3),T$6,0)*INDIRECT($N$2),VLOOKUP($O120,INDIRECT($O$3),T$6,0))</f>
        <v>39.136743789592721</v>
      </c>
      <c r="U120" s="350" cm="1">
        <f t="array" aca="1" ref="U120" ca="1">IF($N120="Y",VLOOKUP($O120,INDIRECT($O$3),U$6,0)*INDIRECT($N$2),VLOOKUP($O120,INDIRECT($O$3),U$6,0))</f>
        <v>40.310846103280504</v>
      </c>
      <c r="W120" s="218" t="str">
        <f t="shared" si="69"/>
        <v>Y</v>
      </c>
      <c r="X120" s="366" t="str">
        <f t="shared" si="70"/>
        <v>10081C</v>
      </c>
      <c r="Y120" s="218" t="str">
        <f t="shared" si="77"/>
        <v xml:space="preserve">Supervisor Meter Service Workers  </v>
      </c>
      <c r="Z120" s="367" t="str">
        <f t="shared" si="67"/>
        <v>N20</v>
      </c>
      <c r="AA120" s="368">
        <f t="shared" ca="1" si="78"/>
        <v>36.89</v>
      </c>
      <c r="AB120" s="368">
        <f t="shared" ca="1" si="71"/>
        <v>37.997</v>
      </c>
      <c r="AC120" s="368">
        <f t="shared" ca="1" si="72"/>
        <v>39.137</v>
      </c>
      <c r="AD120" s="368">
        <f t="shared" ca="1" si="73"/>
        <v>40.311</v>
      </c>
    </row>
    <row r="121" spans="1:30" s="19" customFormat="1">
      <c r="A121" s="3" t="s">
        <v>188</v>
      </c>
      <c r="B121" s="47" t="s">
        <v>155</v>
      </c>
      <c r="C121" s="4">
        <v>368</v>
      </c>
      <c r="D121" s="35" t="s">
        <v>189</v>
      </c>
      <c r="E121" s="47">
        <v>8</v>
      </c>
      <c r="F121" s="47" t="s">
        <v>156</v>
      </c>
      <c r="G121" s="247" t="s">
        <v>169</v>
      </c>
      <c r="H121" s="76">
        <f t="shared" ca="1" si="68"/>
        <v>36.890134592885957</v>
      </c>
      <c r="I121" s="76">
        <f t="shared" ca="1" si="68"/>
        <v>37.996838630672549</v>
      </c>
      <c r="J121" s="76">
        <f t="shared" ca="1" si="68"/>
        <v>39.136743789592721</v>
      </c>
      <c r="K121" s="76">
        <f t="shared" ca="1" si="68"/>
        <v>40.310846103280504</v>
      </c>
      <c r="L121"/>
      <c r="M121"/>
      <c r="N121" s="343" t="s">
        <v>611</v>
      </c>
      <c r="O121" s="337" t="str">
        <f t="shared" si="74"/>
        <v>10079C</v>
      </c>
      <c r="P121" s="339" t="str">
        <f t="shared" si="75"/>
        <v>Supervisor Operations Support</v>
      </c>
      <c r="Q121" s="344" t="str">
        <f t="shared" si="76"/>
        <v>N20</v>
      </c>
      <c r="R121" s="350" cm="1">
        <f t="array" aca="1" ref="R121" ca="1">IF($N121="Y",VLOOKUP($O121,INDIRECT($O$3),R$6,0)*INDIRECT($N$2),VLOOKUP($O121,INDIRECT($O$3),R$6,0))</f>
        <v>36.890134592885957</v>
      </c>
      <c r="S121" s="350" cm="1">
        <f t="array" aca="1" ref="S121" ca="1">IF($N121="Y",VLOOKUP($O121,INDIRECT($O$3),S$6,0)*INDIRECT($N$2),VLOOKUP($O121,INDIRECT($O$3),S$6,0))</f>
        <v>37.996838630672549</v>
      </c>
      <c r="T121" s="350" cm="1">
        <f t="array" aca="1" ref="T121" ca="1">IF($N121="Y",VLOOKUP($O121,INDIRECT($O$3),T$6,0)*INDIRECT($N$2),VLOOKUP($O121,INDIRECT($O$3),T$6,0))</f>
        <v>39.136743789592721</v>
      </c>
      <c r="U121" s="350" cm="1">
        <f t="array" aca="1" ref="U121" ca="1">IF($N121="Y",VLOOKUP($O121,INDIRECT($O$3),U$6,0)*INDIRECT($N$2),VLOOKUP($O121,INDIRECT($O$3),U$6,0))</f>
        <v>40.310846103280504</v>
      </c>
      <c r="W121" s="218" t="str">
        <f>N121</f>
        <v>Y</v>
      </c>
      <c r="X121" s="366" t="str">
        <f>A121</f>
        <v>10079C</v>
      </c>
      <c r="Y121" s="218" t="str">
        <f t="shared" si="77"/>
        <v>Supervisor Operations Support</v>
      </c>
      <c r="Z121" s="367" t="str">
        <f t="shared" si="67"/>
        <v>N20</v>
      </c>
      <c r="AA121" s="368">
        <f t="shared" ca="1" si="78"/>
        <v>36.89</v>
      </c>
      <c r="AB121" s="368">
        <f ca="1">ROUND(S121,3)</f>
        <v>37.997</v>
      </c>
      <c r="AC121" s="368">
        <f ca="1">ROUND(T121,3)</f>
        <v>39.137</v>
      </c>
      <c r="AD121" s="368">
        <f ca="1">ROUND(U121,3)</f>
        <v>40.311</v>
      </c>
    </row>
    <row r="122" spans="1:30" s="19" customFormat="1">
      <c r="A122" s="3"/>
      <c r="B122" s="4"/>
      <c r="C122" s="4"/>
      <c r="D122" s="35"/>
      <c r="E122" s="4"/>
      <c r="F122" s="15"/>
      <c r="G122" s="16"/>
      <c r="H122" s="39"/>
      <c r="I122" s="39"/>
      <c r="J122" s="39"/>
      <c r="K122" s="18"/>
      <c r="L122"/>
      <c r="M122"/>
      <c r="N122" s="347"/>
      <c r="O122" s="347"/>
      <c r="P122" s="346"/>
      <c r="Q122" s="346"/>
      <c r="R122" s="346"/>
      <c r="S122" s="346"/>
      <c r="T122" s="346"/>
      <c r="U122" s="346"/>
      <c r="W122" s="214"/>
      <c r="X122" s="214"/>
      <c r="Y122" s="214"/>
      <c r="Z122" s="214"/>
      <c r="AA122" s="214"/>
      <c r="AB122" s="214"/>
      <c r="AC122" s="214"/>
      <c r="AD122" s="214"/>
    </row>
    <row r="123" spans="1:30">
      <c r="A123" s="19"/>
      <c r="B123" s="19"/>
      <c r="C123" s="19"/>
      <c r="D123" s="281"/>
      <c r="E123" s="283"/>
      <c r="F123" s="281"/>
      <c r="G123" s="283"/>
      <c r="H123" s="17"/>
      <c r="I123" s="17"/>
      <c r="J123" s="17"/>
      <c r="K123" s="18"/>
    </row>
    <row r="124" spans="1:30" s="19" customFormat="1" ht="26.25" thickBot="1">
      <c r="A124" s="280" t="s">
        <v>2</v>
      </c>
      <c r="B124" s="280" t="s">
        <v>3</v>
      </c>
      <c r="C124" s="280"/>
      <c r="D124" s="24" t="s">
        <v>630</v>
      </c>
      <c r="E124" s="280" t="s">
        <v>617</v>
      </c>
      <c r="F124" s="280" t="s">
        <v>6</v>
      </c>
      <c r="G124" s="280" t="s">
        <v>7</v>
      </c>
      <c r="H124" s="26" t="s">
        <v>8</v>
      </c>
      <c r="I124" s="26" t="s">
        <v>9</v>
      </c>
      <c r="J124" s="26" t="s">
        <v>10</v>
      </c>
      <c r="K124" s="27" t="s">
        <v>11</v>
      </c>
      <c r="L124"/>
      <c r="M124"/>
      <c r="N124" s="340" t="s">
        <v>610</v>
      </c>
      <c r="O124" s="340" t="s">
        <v>2</v>
      </c>
      <c r="P124" s="341" t="s">
        <v>612</v>
      </c>
      <c r="Q124" s="341" t="s">
        <v>606</v>
      </c>
      <c r="R124" s="342" t="s">
        <v>8</v>
      </c>
      <c r="S124" s="342" t="s">
        <v>9</v>
      </c>
      <c r="T124" s="342" t="s">
        <v>10</v>
      </c>
      <c r="U124" s="340" t="s">
        <v>11</v>
      </c>
      <c r="W124" s="358" t="str">
        <f>N124</f>
        <v>Update</v>
      </c>
      <c r="X124" s="359" t="str">
        <f>A124</f>
        <v>Job Code</v>
      </c>
      <c r="Y124" s="358" t="s">
        <v>612</v>
      </c>
      <c r="Z124" s="360" t="str">
        <f>G124</f>
        <v>Salary Grade</v>
      </c>
      <c r="AA124" s="361" t="str">
        <f>R124</f>
        <v>Step 1</v>
      </c>
      <c r="AB124" s="361" t="str">
        <f>S124</f>
        <v>Step 2</v>
      </c>
      <c r="AC124" s="361" t="str">
        <f>T124</f>
        <v>Step 3</v>
      </c>
      <c r="AD124" s="361" t="str">
        <f>U124</f>
        <v>Step 4</v>
      </c>
    </row>
    <row r="125" spans="1:30">
      <c r="A125" s="3" t="s">
        <v>191</v>
      </c>
      <c r="B125" s="47" t="s">
        <v>155</v>
      </c>
      <c r="C125" s="4">
        <v>428</v>
      </c>
      <c r="D125" s="43" t="s">
        <v>192</v>
      </c>
      <c r="E125" s="47">
        <v>9</v>
      </c>
      <c r="F125" s="47" t="s">
        <v>156</v>
      </c>
      <c r="G125" s="247" t="s">
        <v>193</v>
      </c>
      <c r="H125" s="76">
        <f t="shared" ref="H125:K127" ca="1" si="79">R125</f>
        <v>40.919258595170291</v>
      </c>
      <c r="I125" s="76">
        <f t="shared" ca="1" si="79"/>
        <v>42.146836353025392</v>
      </c>
      <c r="J125" s="76">
        <f t="shared" ca="1" si="79"/>
        <v>43.411241443616156</v>
      </c>
      <c r="K125" s="76">
        <f t="shared" ca="1" si="79"/>
        <v>44.713578686924642</v>
      </c>
      <c r="N125" s="343" t="s">
        <v>611</v>
      </c>
      <c r="O125" s="337" t="str">
        <f>A125</f>
        <v>04970C</v>
      </c>
      <c r="P125" s="339" t="str">
        <f>D125</f>
        <v xml:space="preserve">Foreman Stationary Engineers </v>
      </c>
      <c r="Q125" s="344" t="str">
        <f>G125</f>
        <v>N30</v>
      </c>
      <c r="R125" s="350" cm="1">
        <f t="array" aca="1" ref="R125" ca="1">IF($N125="Y",VLOOKUP($O125,INDIRECT($O$3),R$6,0)*INDIRECT($N$2),VLOOKUP($O125,INDIRECT($O$3),R$6,0))</f>
        <v>40.919258595170291</v>
      </c>
      <c r="S125" s="350" cm="1">
        <f t="array" aca="1" ref="S125" ca="1">IF($N125="Y",VLOOKUP($O125,INDIRECT($O$3),S$6,0)*INDIRECT($N$2),VLOOKUP($O125,INDIRECT($O$3),S$6,0))</f>
        <v>42.146836353025392</v>
      </c>
      <c r="T125" s="350" cm="1">
        <f t="array" aca="1" ref="T125" ca="1">IF($N125="Y",VLOOKUP($O125,INDIRECT($O$3),T$6,0)*INDIRECT($N$2),VLOOKUP($O125,INDIRECT($O$3),T$6,0))</f>
        <v>43.411241443616156</v>
      </c>
      <c r="U125" s="350" cm="1">
        <f t="array" aca="1" ref="U125" ca="1">IF($N125="Y",VLOOKUP($O125,INDIRECT($O$3),U$6,0)*INDIRECT($N$2),VLOOKUP($O125,INDIRECT($O$3),U$6,0))</f>
        <v>44.713578686924642</v>
      </c>
      <c r="W125" s="218" t="str">
        <f>N125</f>
        <v>Y</v>
      </c>
      <c r="X125" s="366" t="str">
        <f>A125</f>
        <v>04970C</v>
      </c>
      <c r="Y125" s="218" t="str">
        <f>D125</f>
        <v xml:space="preserve">Foreman Stationary Engineers </v>
      </c>
      <c r="Z125" s="367" t="str">
        <f>G125</f>
        <v>N30</v>
      </c>
      <c r="AA125" s="368">
        <f t="shared" ref="AA125:AD127" ca="1" si="80">ROUND(R125,3)</f>
        <v>40.918999999999997</v>
      </c>
      <c r="AB125" s="368">
        <f t="shared" ca="1" si="80"/>
        <v>42.146999999999998</v>
      </c>
      <c r="AC125" s="368">
        <f t="shared" ca="1" si="80"/>
        <v>43.411000000000001</v>
      </c>
      <c r="AD125" s="368">
        <f t="shared" ca="1" si="80"/>
        <v>44.713999999999999</v>
      </c>
    </row>
    <row r="126" spans="1:30">
      <c r="A126" s="34" t="s">
        <v>273</v>
      </c>
      <c r="B126" s="47" t="s">
        <v>155</v>
      </c>
      <c r="C126" s="4">
        <v>413</v>
      </c>
      <c r="D126" s="34" t="s">
        <v>534</v>
      </c>
      <c r="E126" s="47">
        <v>9</v>
      </c>
      <c r="F126" s="47" t="s">
        <v>156</v>
      </c>
      <c r="G126" s="247" t="s">
        <v>193</v>
      </c>
      <c r="H126" s="76">
        <f t="shared" ca="1" si="79"/>
        <v>40.919258595170291</v>
      </c>
      <c r="I126" s="76">
        <f t="shared" ca="1" si="79"/>
        <v>42.146836353025392</v>
      </c>
      <c r="J126" s="76">
        <f t="shared" ca="1" si="79"/>
        <v>43.411241443616156</v>
      </c>
      <c r="K126" s="76">
        <f t="shared" ca="1" si="79"/>
        <v>44.713578686924642</v>
      </c>
      <c r="N126" s="343" t="s">
        <v>611</v>
      </c>
      <c r="O126" s="337" t="str">
        <f>A126</f>
        <v>52932C</v>
      </c>
      <c r="P126" s="339" t="str">
        <f>D126</f>
        <v>Technical Field Supervisor Parking and Traffic</v>
      </c>
      <c r="Q126" s="344" t="str">
        <f>G126</f>
        <v>N30</v>
      </c>
      <c r="R126" s="350" cm="1">
        <f t="array" aca="1" ref="R126" ca="1">IF($N126="Y",VLOOKUP($O126,INDIRECT($O$3),R$6,0)*INDIRECT($N$2),VLOOKUP($O126,INDIRECT($O$3),R$6,0))</f>
        <v>40.919258595170291</v>
      </c>
      <c r="S126" s="350" cm="1">
        <f t="array" aca="1" ref="S126" ca="1">IF($N126="Y",VLOOKUP($O126,INDIRECT($O$3),S$6,0)*INDIRECT($N$2),VLOOKUP($O126,INDIRECT($O$3),S$6,0))</f>
        <v>42.146836353025392</v>
      </c>
      <c r="T126" s="350" cm="1">
        <f t="array" aca="1" ref="T126" ca="1">IF($N126="Y",VLOOKUP($O126,INDIRECT($O$3),T$6,0)*INDIRECT($N$2),VLOOKUP($O126,INDIRECT($O$3),T$6,0))</f>
        <v>43.411241443616156</v>
      </c>
      <c r="U126" s="350" cm="1">
        <f t="array" aca="1" ref="U126" ca="1">IF($N126="Y",VLOOKUP($O126,INDIRECT($O$3),U$6,0)*INDIRECT($N$2),VLOOKUP($O126,INDIRECT($O$3),U$6,0))</f>
        <v>44.713578686924642</v>
      </c>
      <c r="W126" s="218" t="str">
        <f>N126</f>
        <v>Y</v>
      </c>
      <c r="X126" s="366" t="str">
        <f>A126</f>
        <v>52932C</v>
      </c>
      <c r="Y126" s="218" t="str">
        <f>D126</f>
        <v>Technical Field Supervisor Parking and Traffic</v>
      </c>
      <c r="Z126" s="367" t="str">
        <f>G126</f>
        <v>N30</v>
      </c>
      <c r="AA126" s="368">
        <f t="shared" ca="1" si="80"/>
        <v>40.918999999999997</v>
      </c>
      <c r="AB126" s="368">
        <f t="shared" ca="1" si="80"/>
        <v>42.146999999999998</v>
      </c>
      <c r="AC126" s="368">
        <f t="shared" ca="1" si="80"/>
        <v>43.411000000000001</v>
      </c>
      <c r="AD126" s="368">
        <f t="shared" ca="1" si="80"/>
        <v>44.713999999999999</v>
      </c>
    </row>
    <row r="127" spans="1:30">
      <c r="A127" s="3" t="s">
        <v>266</v>
      </c>
      <c r="B127" s="47" t="s">
        <v>155</v>
      </c>
      <c r="C127" s="4">
        <v>428</v>
      </c>
      <c r="D127" s="43" t="s">
        <v>267</v>
      </c>
      <c r="E127" s="47">
        <v>9</v>
      </c>
      <c r="F127" s="47" t="s">
        <v>156</v>
      </c>
      <c r="G127" s="247" t="s">
        <v>193</v>
      </c>
      <c r="H127" s="76">
        <f t="shared" ca="1" si="79"/>
        <v>40.919258595170291</v>
      </c>
      <c r="I127" s="76">
        <f t="shared" ca="1" si="79"/>
        <v>42.146836353025392</v>
      </c>
      <c r="J127" s="76">
        <f t="shared" ca="1" si="79"/>
        <v>43.411241443616156</v>
      </c>
      <c r="K127" s="76">
        <f t="shared" ca="1" si="79"/>
        <v>44.713578686924642</v>
      </c>
      <c r="N127" s="343" t="s">
        <v>611</v>
      </c>
      <c r="O127" s="337" t="str">
        <f>A127</f>
        <v>52911C</v>
      </c>
      <c r="P127" s="339" t="str">
        <f>D127</f>
        <v>Supervisor Water Mech Mait and Mach</v>
      </c>
      <c r="Q127" s="344" t="str">
        <f>G127</f>
        <v>N30</v>
      </c>
      <c r="R127" s="350" cm="1">
        <f t="array" aca="1" ref="R127" ca="1">IF($N127="Y",VLOOKUP($O127,INDIRECT($O$3),R$6,0)*INDIRECT($N$2),VLOOKUP($O127,INDIRECT($O$3),R$6,0))</f>
        <v>40.919258595170291</v>
      </c>
      <c r="S127" s="350" cm="1">
        <f t="array" aca="1" ref="S127" ca="1">IF($N127="Y",VLOOKUP($O127,INDIRECT($O$3),S$6,0)*INDIRECT($N$2),VLOOKUP($O127,INDIRECT($O$3),S$6,0))</f>
        <v>42.146836353025392</v>
      </c>
      <c r="T127" s="350" cm="1">
        <f t="array" aca="1" ref="T127" ca="1">IF($N127="Y",VLOOKUP($O127,INDIRECT($O$3),T$6,0)*INDIRECT($N$2),VLOOKUP($O127,INDIRECT($O$3),T$6,0))</f>
        <v>43.411241443616156</v>
      </c>
      <c r="U127" s="350" cm="1">
        <f t="array" aca="1" ref="U127" ca="1">IF($N127="Y",VLOOKUP($O127,INDIRECT($O$3),U$6,0)*INDIRECT($N$2),VLOOKUP($O127,INDIRECT($O$3),U$6,0))</f>
        <v>44.713578686924642</v>
      </c>
      <c r="W127" s="218" t="str">
        <f>N127</f>
        <v>Y</v>
      </c>
      <c r="X127" s="366" t="str">
        <f>A127</f>
        <v>52911C</v>
      </c>
      <c r="Y127" s="218" t="str">
        <f>D127</f>
        <v>Supervisor Water Mech Mait and Mach</v>
      </c>
      <c r="Z127" s="367" t="str">
        <f>G127</f>
        <v>N30</v>
      </c>
      <c r="AA127" s="368">
        <f t="shared" ca="1" si="80"/>
        <v>40.918999999999997</v>
      </c>
      <c r="AB127" s="368">
        <f t="shared" ca="1" si="80"/>
        <v>42.146999999999998</v>
      </c>
      <c r="AC127" s="368">
        <f t="shared" ca="1" si="80"/>
        <v>43.411000000000001</v>
      </c>
      <c r="AD127" s="368">
        <f t="shared" ca="1" si="80"/>
        <v>44.713999999999999</v>
      </c>
    </row>
    <row r="128" spans="1:30">
      <c r="B128" s="5"/>
      <c r="C128" s="5"/>
      <c r="D128" s="43"/>
      <c r="E128" s="5"/>
      <c r="F128" s="5"/>
      <c r="G128" s="5"/>
      <c r="H128" s="46"/>
      <c r="I128" s="5"/>
      <c r="J128" s="5"/>
      <c r="K128" s="5"/>
    </row>
    <row r="129" spans="1:30" ht="26.25" thickBot="1">
      <c r="A129" s="280" t="s">
        <v>2</v>
      </c>
      <c r="B129" s="280" t="s">
        <v>3</v>
      </c>
      <c r="C129" s="280"/>
      <c r="D129" s="24" t="s">
        <v>631</v>
      </c>
      <c r="E129" s="280" t="s">
        <v>617</v>
      </c>
      <c r="F129" s="280" t="s">
        <v>6</v>
      </c>
      <c r="G129" s="280" t="s">
        <v>7</v>
      </c>
      <c r="H129" s="26" t="s">
        <v>8</v>
      </c>
      <c r="I129" s="26" t="s">
        <v>9</v>
      </c>
      <c r="J129" s="26" t="s">
        <v>10</v>
      </c>
      <c r="K129" s="27" t="s">
        <v>11</v>
      </c>
      <c r="N129" s="340" t="s">
        <v>610</v>
      </c>
      <c r="O129" s="340" t="s">
        <v>2</v>
      </c>
      <c r="P129" s="341" t="s">
        <v>612</v>
      </c>
      <c r="Q129" s="341" t="s">
        <v>606</v>
      </c>
      <c r="R129" s="342" t="s">
        <v>8</v>
      </c>
      <c r="S129" s="342" t="s">
        <v>9</v>
      </c>
      <c r="T129" s="342" t="s">
        <v>10</v>
      </c>
      <c r="U129" s="340" t="s">
        <v>11</v>
      </c>
      <c r="W129" s="358" t="str">
        <f>N129</f>
        <v>Update</v>
      </c>
      <c r="X129" s="359" t="str">
        <f>A129</f>
        <v>Job Code</v>
      </c>
      <c r="Y129" s="358" t="s">
        <v>612</v>
      </c>
      <c r="Z129" s="360" t="str">
        <f>G129</f>
        <v>Salary Grade</v>
      </c>
      <c r="AA129" s="361" t="str">
        <f>R129</f>
        <v>Step 1</v>
      </c>
      <c r="AB129" s="361" t="str">
        <f>S129</f>
        <v>Step 2</v>
      </c>
      <c r="AC129" s="361" t="str">
        <f>T129</f>
        <v>Step 3</v>
      </c>
      <c r="AD129" s="361" t="str">
        <f>U129</f>
        <v>Step 4</v>
      </c>
    </row>
    <row r="130" spans="1:30">
      <c r="A130" s="5" t="s">
        <v>197</v>
      </c>
      <c r="B130" s="47" t="s">
        <v>155</v>
      </c>
      <c r="C130" s="4">
        <v>475</v>
      </c>
      <c r="D130" s="35" t="s">
        <v>198</v>
      </c>
      <c r="E130" s="47">
        <v>10</v>
      </c>
      <c r="F130" s="47" t="s">
        <v>156</v>
      </c>
      <c r="G130" s="306" t="s">
        <v>196</v>
      </c>
      <c r="H130" s="333">
        <f>R130</f>
        <v>55.826000000000001</v>
      </c>
      <c r="I130" s="48"/>
      <c r="J130" s="48"/>
      <c r="K130" s="48"/>
      <c r="N130" s="343" t="s">
        <v>619</v>
      </c>
      <c r="O130" s="337" t="str">
        <f>A130</f>
        <v>05140C</v>
      </c>
      <c r="P130" s="339" t="str">
        <f>D130</f>
        <v xml:space="preserve">General Foreman Electrician* </v>
      </c>
      <c r="Q130" s="344" t="str">
        <f>G130</f>
        <v>N42</v>
      </c>
      <c r="R130" s="329">
        <v>55.826000000000001</v>
      </c>
      <c r="S130" s="329" t="s">
        <v>689</v>
      </c>
      <c r="T130" s="350"/>
      <c r="U130" s="350"/>
      <c r="W130" s="218"/>
      <c r="X130" s="366" t="str">
        <f>A130</f>
        <v>05140C</v>
      </c>
      <c r="Y130" s="218" t="str">
        <f>D130</f>
        <v xml:space="preserve">General Foreman Electrician* </v>
      </c>
      <c r="Z130" s="367" t="str">
        <f>G130</f>
        <v>N42</v>
      </c>
      <c r="AA130" s="368">
        <f>ROUND(R130,3)</f>
        <v>55.826000000000001</v>
      </c>
      <c r="AB130" s="368"/>
      <c r="AC130" s="368"/>
      <c r="AD130" s="368"/>
    </row>
    <row r="131" spans="1:30">
      <c r="A131" s="5" t="s">
        <v>695</v>
      </c>
      <c r="B131" s="47" t="s">
        <v>155</v>
      </c>
      <c r="C131" s="4">
        <v>458</v>
      </c>
      <c r="D131" s="35" t="s">
        <v>696</v>
      </c>
      <c r="E131" s="47">
        <v>10</v>
      </c>
      <c r="F131" s="47" t="s">
        <v>156</v>
      </c>
      <c r="G131" s="306" t="s">
        <v>697</v>
      </c>
      <c r="H131" s="76">
        <f>R131</f>
        <v>44.34</v>
      </c>
      <c r="I131" s="76">
        <f>S131</f>
        <v>45.67</v>
      </c>
      <c r="J131" s="76">
        <f>T131</f>
        <v>47.04</v>
      </c>
      <c r="K131" s="76">
        <f>U131</f>
        <v>48.451000000000001</v>
      </c>
      <c r="N131" s="343" t="s">
        <v>611</v>
      </c>
      <c r="O131" s="337" t="str">
        <f>A131</f>
        <v>59446C</v>
      </c>
      <c r="P131" s="339" t="str">
        <f>D131</f>
        <v>Supervisor Healthy Homes Inspections Coordinator</v>
      </c>
      <c r="Q131" s="344" t="str">
        <f>G131</f>
        <v>N32</v>
      </c>
      <c r="R131" s="385">
        <v>44.34</v>
      </c>
      <c r="S131" s="385">
        <v>45.67</v>
      </c>
      <c r="T131" s="385">
        <v>47.04</v>
      </c>
      <c r="U131" s="385">
        <v>48.451000000000001</v>
      </c>
      <c r="W131" s="218"/>
      <c r="X131" s="366" t="str">
        <f>A131</f>
        <v>59446C</v>
      </c>
      <c r="Y131" s="218" t="str">
        <f>D131</f>
        <v>Supervisor Healthy Homes Inspections Coordinator</v>
      </c>
      <c r="Z131" s="367" t="str">
        <f>G131</f>
        <v>N32</v>
      </c>
      <c r="AA131" s="368">
        <f>ROUND(R131,3)</f>
        <v>44.34</v>
      </c>
      <c r="AB131" s="368">
        <f>ROUND(S131,3)</f>
        <v>45.67</v>
      </c>
      <c r="AC131" s="368">
        <f>ROUND(T131,3)</f>
        <v>47.04</v>
      </c>
      <c r="AD131" s="368">
        <f>ROUND(U131,3)</f>
        <v>48.451000000000001</v>
      </c>
    </row>
    <row r="132" spans="1:30">
      <c r="A132" s="5" t="s">
        <v>199</v>
      </c>
      <c r="B132" s="47" t="s">
        <v>155</v>
      </c>
      <c r="C132" s="4">
        <v>473</v>
      </c>
      <c r="D132" s="35" t="s">
        <v>200</v>
      </c>
      <c r="E132" s="47">
        <v>10</v>
      </c>
      <c r="F132" s="47" t="s">
        <v>156</v>
      </c>
      <c r="G132" s="306" t="s">
        <v>196</v>
      </c>
      <c r="H132" s="333">
        <f>R132</f>
        <v>55.826000000000001</v>
      </c>
      <c r="I132" s="48"/>
      <c r="J132" s="48"/>
      <c r="K132" s="48"/>
      <c r="N132" s="343" t="s">
        <v>619</v>
      </c>
      <c r="O132" s="337" t="str">
        <f>A132</f>
        <v>10375C</v>
      </c>
      <c r="P132" s="339" t="str">
        <f>D132</f>
        <v>Supervisor Water Plant Electrical and Control Systems*</v>
      </c>
      <c r="Q132" s="344" t="str">
        <f>G132</f>
        <v>N42</v>
      </c>
      <c r="R132" s="329">
        <v>55.826000000000001</v>
      </c>
      <c r="S132" s="287" t="s">
        <v>689</v>
      </c>
      <c r="W132" s="218"/>
      <c r="X132" s="366" t="str">
        <f>A132</f>
        <v>10375C</v>
      </c>
      <c r="Y132" s="218" t="str">
        <f>D132</f>
        <v>Supervisor Water Plant Electrical and Control Systems*</v>
      </c>
      <c r="Z132" s="367" t="str">
        <f>G132</f>
        <v>N42</v>
      </c>
      <c r="AA132" s="368">
        <f>ROUND(R132,3)</f>
        <v>55.826000000000001</v>
      </c>
      <c r="AB132" s="368"/>
      <c r="AC132" s="368"/>
      <c r="AD132" s="368"/>
    </row>
    <row r="133" spans="1:30">
      <c r="B133" s="3"/>
      <c r="C133" s="3"/>
      <c r="X133" s="366"/>
      <c r="Y133" s="218"/>
      <c r="Z133" s="367"/>
      <c r="AA133" s="368"/>
      <c r="AB133" s="368"/>
      <c r="AC133" s="368"/>
      <c r="AD133" s="368"/>
    </row>
    <row r="134" spans="1:30">
      <c r="A134" s="3" t="s">
        <v>683</v>
      </c>
      <c r="E134" s="4"/>
      <c r="F134" s="4"/>
      <c r="G134" s="32"/>
      <c r="H134" s="32"/>
      <c r="I134" s="32"/>
      <c r="J134" s="32"/>
      <c r="K134" s="32"/>
    </row>
    <row r="135" spans="1:30">
      <c r="A135" s="188" t="s">
        <v>202</v>
      </c>
      <c r="H135" s="32"/>
      <c r="I135" s="32"/>
      <c r="J135" s="32"/>
      <c r="K135" s="32"/>
    </row>
    <row r="136" spans="1:30">
      <c r="A136" s="188" t="s">
        <v>674</v>
      </c>
      <c r="D136" s="35"/>
      <c r="E136" s="4"/>
      <c r="F136" s="4"/>
      <c r="G136" s="32"/>
      <c r="H136" s="15"/>
      <c r="I136" s="15"/>
      <c r="J136" s="15"/>
      <c r="K136" s="15"/>
    </row>
    <row r="137" spans="1:30">
      <c r="A137" s="188"/>
      <c r="D137" s="35"/>
      <c r="E137" s="4"/>
      <c r="F137" s="4"/>
      <c r="G137" s="32"/>
      <c r="H137" s="15"/>
      <c r="I137" s="15"/>
      <c r="J137" s="15"/>
      <c r="K137" s="15"/>
    </row>
    <row r="138" spans="1:30">
      <c r="A138" s="188"/>
      <c r="D138" s="35"/>
      <c r="E138" s="4"/>
      <c r="F138" s="4"/>
      <c r="G138" s="32"/>
      <c r="H138" s="10"/>
      <c r="I138" s="10"/>
      <c r="J138" s="10"/>
      <c r="K138" s="10"/>
    </row>
    <row r="139" spans="1:30" ht="26.25" thickBot="1">
      <c r="A139" s="280" t="s">
        <v>2</v>
      </c>
      <c r="B139" s="280" t="s">
        <v>3</v>
      </c>
      <c r="C139" s="280"/>
      <c r="D139" s="24" t="s">
        <v>632</v>
      </c>
      <c r="E139" s="280" t="s">
        <v>617</v>
      </c>
      <c r="F139" s="280" t="s">
        <v>6</v>
      </c>
      <c r="G139" s="280" t="s">
        <v>7</v>
      </c>
      <c r="H139" s="26" t="s">
        <v>8</v>
      </c>
      <c r="I139" s="26" t="s">
        <v>9</v>
      </c>
      <c r="J139" s="26" t="s">
        <v>10</v>
      </c>
      <c r="K139" s="27" t="s">
        <v>11</v>
      </c>
      <c r="N139" s="340" t="s">
        <v>610</v>
      </c>
      <c r="O139" s="340" t="s">
        <v>2</v>
      </c>
      <c r="P139" s="341" t="s">
        <v>612</v>
      </c>
      <c r="Q139" s="341" t="s">
        <v>606</v>
      </c>
      <c r="R139" s="342" t="s">
        <v>8</v>
      </c>
      <c r="S139" s="342" t="s">
        <v>9</v>
      </c>
      <c r="T139" s="342" t="s">
        <v>10</v>
      </c>
      <c r="U139" s="340" t="s">
        <v>11</v>
      </c>
      <c r="W139" s="358" t="str">
        <f>N139</f>
        <v>Update</v>
      </c>
      <c r="X139" s="359" t="str">
        <f>A139</f>
        <v>Job Code</v>
      </c>
      <c r="Y139" s="358" t="s">
        <v>612</v>
      </c>
      <c r="Z139" s="360" t="str">
        <f>G139</f>
        <v>Salary Grade</v>
      </c>
      <c r="AA139" s="361" t="str">
        <f>R139</f>
        <v>Step 1</v>
      </c>
      <c r="AB139" s="361" t="str">
        <f>S139</f>
        <v>Step 2</v>
      </c>
      <c r="AC139" s="361" t="str">
        <f>T139</f>
        <v>Step 3</v>
      </c>
      <c r="AD139" s="361" t="str">
        <f>U139</f>
        <v>Step 4</v>
      </c>
    </row>
    <row r="140" spans="1:30">
      <c r="A140" s="3" t="s">
        <v>205</v>
      </c>
      <c r="B140" s="29" t="s">
        <v>155</v>
      </c>
      <c r="C140" s="4">
        <v>498</v>
      </c>
      <c r="D140" s="35" t="s">
        <v>206</v>
      </c>
      <c r="E140" s="47">
        <v>11</v>
      </c>
      <c r="F140" s="47" t="s">
        <v>156</v>
      </c>
      <c r="G140" s="306" t="s">
        <v>256</v>
      </c>
      <c r="H140" s="76">
        <f ca="1">R140</f>
        <v>47.763041859732787</v>
      </c>
      <c r="I140" s="76">
        <f ca="1">S140</f>
        <v>49.19593311552476</v>
      </c>
      <c r="J140" s="76">
        <f ca="1">T140</f>
        <v>50.671811108990518</v>
      </c>
      <c r="K140" s="76">
        <f ca="1">U140</f>
        <v>52.191965442260233</v>
      </c>
      <c r="N140" s="343" t="s">
        <v>611</v>
      </c>
      <c r="O140" s="337" t="str">
        <f>A140</f>
        <v>10035C</v>
      </c>
      <c r="P140" s="339" t="str">
        <f>D140</f>
        <v>Supervisor Forensic Science</v>
      </c>
      <c r="Q140" s="344" t="str">
        <f>G140</f>
        <v>CSU N50</v>
      </c>
      <c r="R140" s="350" cm="1">
        <f t="array" aca="1" ref="R140" ca="1">IF($N140="Y",VLOOKUP($O140,INDIRECT($O$3),R$6,0)*INDIRECT($N$2),VLOOKUP($O140,INDIRECT($O$3),R$6,0))</f>
        <v>47.763041859732787</v>
      </c>
      <c r="S140" s="350" cm="1">
        <f t="array" aca="1" ref="S140" ca="1">IF($N140="Y",VLOOKUP($O140,INDIRECT($O$3),S$6,0)*INDIRECT($N$2),VLOOKUP($O140,INDIRECT($O$3),S$6,0))</f>
        <v>49.19593311552476</v>
      </c>
      <c r="T140" s="350" cm="1">
        <f t="array" aca="1" ref="T140" ca="1">IF($N140="Y",VLOOKUP($O140,INDIRECT($O$3),T$6,0)*INDIRECT($N$2),VLOOKUP($O140,INDIRECT($O$3),T$6,0))</f>
        <v>50.671811108990518</v>
      </c>
      <c r="U140" s="350" cm="1">
        <f t="array" aca="1" ref="U140" ca="1">IF($N140="Y",VLOOKUP($O140,INDIRECT($O$3),U$6,0)*INDIRECT($N$2),VLOOKUP($O140,INDIRECT($O$3),U$6,0))</f>
        <v>52.191965442260233</v>
      </c>
      <c r="W140" s="218" t="str">
        <f>N140</f>
        <v>Y</v>
      </c>
      <c r="X140" s="366" t="str">
        <f>A140</f>
        <v>10035C</v>
      </c>
      <c r="Y140" s="218" t="str">
        <f>D140</f>
        <v>Supervisor Forensic Science</v>
      </c>
      <c r="Z140" s="367" t="str">
        <f>G140</f>
        <v>CSU N50</v>
      </c>
      <c r="AA140" s="368">
        <f ca="1">ROUND(R140,3)</f>
        <v>47.762999999999998</v>
      </c>
      <c r="AB140" s="368">
        <f ca="1">ROUND(S140,3)</f>
        <v>49.195999999999998</v>
      </c>
      <c r="AC140" s="368">
        <f ca="1">ROUND(T140,3)</f>
        <v>50.671999999999997</v>
      </c>
      <c r="AD140" s="368">
        <f ca="1">ROUND(U140,3)</f>
        <v>52.192</v>
      </c>
    </row>
    <row r="141" spans="1:30">
      <c r="B141" s="29"/>
      <c r="C141" s="29"/>
      <c r="D141" s="35"/>
      <c r="E141" s="29"/>
      <c r="F141" s="29"/>
      <c r="G141" s="17"/>
      <c r="H141" s="39"/>
      <c r="I141" s="39"/>
      <c r="J141" s="39"/>
      <c r="K141" s="39"/>
    </row>
    <row r="142" spans="1:30" ht="13.5" thickBot="1">
      <c r="A142" s="51"/>
      <c r="B142" s="27"/>
      <c r="C142" s="27"/>
      <c r="D142" s="53"/>
      <c r="E142" s="27"/>
      <c r="F142" s="27"/>
      <c r="G142" s="54"/>
      <c r="H142" s="55"/>
      <c r="I142" s="55"/>
      <c r="J142" s="55"/>
      <c r="K142" s="55"/>
    </row>
    <row r="143" spans="1:30">
      <c r="A143" s="5"/>
      <c r="B143" s="29"/>
      <c r="C143" s="29"/>
      <c r="D143" s="43"/>
      <c r="E143" s="29"/>
      <c r="F143" s="29"/>
      <c r="G143" s="17"/>
      <c r="H143" s="39"/>
      <c r="I143" s="39"/>
      <c r="J143" s="39"/>
      <c r="K143" s="39"/>
    </row>
    <row r="144" spans="1:30">
      <c r="A144" s="18" t="s">
        <v>566</v>
      </c>
      <c r="B144" s="3"/>
      <c r="C144" s="3"/>
      <c r="H144" s="9"/>
      <c r="J144" s="39"/>
      <c r="K144" s="39"/>
    </row>
    <row r="145" spans="1:30">
      <c r="A145" s="56" t="s">
        <v>209</v>
      </c>
      <c r="B145" s="9"/>
      <c r="C145" s="9"/>
      <c r="D145" s="14"/>
      <c r="E145" s="57"/>
      <c r="F145" s="57"/>
      <c r="G145" s="9"/>
      <c r="H145" s="9"/>
      <c r="J145" s="39"/>
      <c r="K145" s="39"/>
    </row>
    <row r="146" spans="1:30">
      <c r="A146" s="58"/>
      <c r="C146" s="60">
        <f ca="1">R146</f>
        <v>18.247048578593766</v>
      </c>
      <c r="D146" s="14" t="s">
        <v>633</v>
      </c>
      <c r="F146" s="57"/>
      <c r="G146" s="9"/>
      <c r="H146" s="9"/>
      <c r="K146" s="39"/>
      <c r="N146" s="343" t="s">
        <v>611</v>
      </c>
      <c r="O146" s="337" t="s">
        <v>613</v>
      </c>
      <c r="P146" s="339" t="str">
        <f>D146</f>
        <v>Biweekly longevity at the beginning of the 10th year of service</v>
      </c>
      <c r="Q146" s="344"/>
      <c r="R146" s="350" cm="1">
        <f t="array" aca="1" ref="R146" ca="1">IF($N146="Y",VLOOKUP($O146,INDIRECT($O$3),R$6,0)*INDIRECT($N$2),VLOOKUP($O146,INDIRECT($O$3),R$6,0))</f>
        <v>18.247048578593766</v>
      </c>
      <c r="S146" s="350"/>
      <c r="T146" s="350"/>
      <c r="U146" s="350"/>
      <c r="W146" s="285" t="str">
        <f t="shared" ref="W146:Y149" si="81">N146</f>
        <v>Y</v>
      </c>
      <c r="X146" s="213" t="str">
        <f t="shared" si="81"/>
        <v>10th</v>
      </c>
      <c r="Y146" s="213" t="str">
        <f t="shared" si="81"/>
        <v>Biweekly longevity at the beginning of the 10th year of service</v>
      </c>
      <c r="AA146" s="368">
        <f ca="1">ROUND(R146/80,3)</f>
        <v>0.22800000000000001</v>
      </c>
      <c r="AB146" s="221"/>
      <c r="AC146" s="221"/>
      <c r="AD146" s="221"/>
    </row>
    <row r="147" spans="1:30">
      <c r="A147" s="58"/>
      <c r="C147" s="60">
        <f ca="1">R147</f>
        <v>35.276723485302163</v>
      </c>
      <c r="D147" s="14" t="s">
        <v>634</v>
      </c>
      <c r="F147" s="57"/>
      <c r="G147" s="9"/>
      <c r="H147" s="9"/>
      <c r="J147" s="39"/>
      <c r="K147" s="39"/>
      <c r="N147" s="337" t="s">
        <v>611</v>
      </c>
      <c r="O147" s="337" t="s">
        <v>614</v>
      </c>
      <c r="P147" s="339" t="str">
        <f>D147</f>
        <v>Biweekly longevity at the beginning of the 15th year of service</v>
      </c>
      <c r="R147" s="350" cm="1">
        <f t="array" aca="1" ref="R147" ca="1">IF($N147="Y",VLOOKUP($O147,INDIRECT($O$3),R$6,0)*INDIRECT($N$2),VLOOKUP($O147,INDIRECT($O$3),R$6,0))</f>
        <v>35.276723485302163</v>
      </c>
      <c r="S147" s="350"/>
      <c r="T147" s="350"/>
      <c r="U147" s="350"/>
      <c r="W147" s="285" t="str">
        <f t="shared" si="81"/>
        <v>Y</v>
      </c>
      <c r="X147" s="213" t="str">
        <f t="shared" si="81"/>
        <v>15th</v>
      </c>
      <c r="Y147" s="213" t="str">
        <f t="shared" si="81"/>
        <v>Biweekly longevity at the beginning of the 15th year of service</v>
      </c>
      <c r="AA147" s="368">
        <f ca="1">ROUND(R147/80,3)</f>
        <v>0.441</v>
      </c>
      <c r="AB147" s="221"/>
      <c r="AC147" s="221"/>
      <c r="AD147" s="221"/>
    </row>
    <row r="148" spans="1:30">
      <c r="A148" s="58"/>
      <c r="C148" s="60">
        <f ca="1">R148</f>
        <v>49.114157759570723</v>
      </c>
      <c r="D148" s="14" t="s">
        <v>635</v>
      </c>
      <c r="F148" s="57"/>
      <c r="G148" s="9"/>
      <c r="H148" s="5"/>
      <c r="I148" s="5"/>
      <c r="J148" s="39"/>
      <c r="K148" s="39"/>
      <c r="N148" s="337" t="s">
        <v>611</v>
      </c>
      <c r="O148" s="337" t="s">
        <v>615</v>
      </c>
      <c r="P148" s="339" t="str">
        <f>D148</f>
        <v>Biweekly longevity at the beginning of the 20th year of service</v>
      </c>
      <c r="R148" s="350" cm="1">
        <f t="array" aca="1" ref="R148" ca="1">IF($N148="Y",VLOOKUP($O148,INDIRECT($O$3),R$6,0)*INDIRECT($N$2),VLOOKUP($O148,INDIRECT($O$3),R$6,0))</f>
        <v>49.114157759570723</v>
      </c>
      <c r="S148" s="350"/>
      <c r="T148" s="350"/>
      <c r="U148" s="350"/>
      <c r="W148" s="285" t="str">
        <f t="shared" si="81"/>
        <v>Y</v>
      </c>
      <c r="X148" s="213" t="str">
        <f t="shared" si="81"/>
        <v>20th</v>
      </c>
      <c r="Y148" s="213" t="str">
        <f t="shared" si="81"/>
        <v>Biweekly longevity at the beginning of the 20th year of service</v>
      </c>
      <c r="AA148" s="368">
        <f ca="1">ROUND(R148/80,3)</f>
        <v>0.61399999999999999</v>
      </c>
      <c r="AB148" s="221"/>
      <c r="AC148" s="221"/>
      <c r="AD148" s="221"/>
    </row>
    <row r="149" spans="1:30">
      <c r="A149" s="58"/>
      <c r="C149" s="60">
        <f ca="1">R149</f>
        <v>68.759820863399014</v>
      </c>
      <c r="D149" s="14" t="s">
        <v>636</v>
      </c>
      <c r="F149" s="57"/>
      <c r="G149" s="9"/>
      <c r="H149" s="9"/>
      <c r="J149" s="39"/>
      <c r="K149" s="39"/>
      <c r="N149" s="337" t="s">
        <v>611</v>
      </c>
      <c r="O149" s="337" t="s">
        <v>616</v>
      </c>
      <c r="P149" s="339" t="str">
        <f>D149</f>
        <v>Biweekly longevity at the beginning of the 25th year of service</v>
      </c>
      <c r="R149" s="350" cm="1">
        <f t="array" aca="1" ref="R149" ca="1">IF($N149="Y",VLOOKUP($O149,INDIRECT($O$3),R$6,0)*INDIRECT($N$2),VLOOKUP($O149,INDIRECT($O$3),R$6,0))</f>
        <v>68.759820863399014</v>
      </c>
      <c r="S149" s="350"/>
      <c r="T149" s="350"/>
      <c r="U149" s="350"/>
      <c r="W149" s="285" t="str">
        <f t="shared" si="81"/>
        <v>Y</v>
      </c>
      <c r="X149" s="213" t="str">
        <f t="shared" si="81"/>
        <v>25th</v>
      </c>
      <c r="Y149" s="213" t="str">
        <f t="shared" si="81"/>
        <v>Biweekly longevity at the beginning of the 25th year of service</v>
      </c>
      <c r="AA149" s="368">
        <f ca="1">ROUND(R149/80,3)</f>
        <v>0.85899999999999999</v>
      </c>
      <c r="AB149" s="221"/>
      <c r="AC149" s="221"/>
      <c r="AD149" s="221"/>
    </row>
    <row r="150" spans="1:30">
      <c r="A150" s="5" t="s">
        <v>214</v>
      </c>
      <c r="C150" s="5"/>
      <c r="D150" s="5"/>
      <c r="E150" s="5"/>
      <c r="F150" s="5"/>
      <c r="G150" s="5"/>
      <c r="J150" s="39"/>
      <c r="K150" s="39"/>
    </row>
    <row r="151" spans="1:30">
      <c r="A151" s="58"/>
      <c r="B151" s="3"/>
      <c r="C151" s="3"/>
      <c r="E151" s="14"/>
      <c r="F151" s="57"/>
      <c r="G151" s="9"/>
      <c r="H151" s="5"/>
      <c r="I151" s="5"/>
      <c r="J151" s="39"/>
      <c r="K151" s="39"/>
    </row>
    <row r="152" spans="1:30" ht="13.5" thickBot="1">
      <c r="A152" s="61"/>
      <c r="B152" s="61"/>
      <c r="C152" s="61"/>
      <c r="D152" s="51"/>
      <c r="E152" s="51"/>
      <c r="F152" s="51"/>
      <c r="G152" s="51"/>
      <c r="H152" s="51"/>
      <c r="I152" s="51"/>
      <c r="J152" s="51"/>
      <c r="K152" s="51"/>
    </row>
    <row r="153" spans="1:30">
      <c r="A153" s="315"/>
      <c r="B153" s="315"/>
      <c r="C153" s="315"/>
      <c r="D153" s="5"/>
      <c r="E153" s="5"/>
      <c r="F153" s="5"/>
      <c r="G153" s="5"/>
      <c r="H153" s="5"/>
      <c r="I153" s="5"/>
      <c r="J153" s="5"/>
      <c r="K153" s="5"/>
    </row>
    <row r="154" spans="1:30">
      <c r="A154" s="18" t="s">
        <v>215</v>
      </c>
      <c r="B154" s="47"/>
      <c r="C154" s="47"/>
      <c r="E154" s="5"/>
      <c r="F154" s="5"/>
      <c r="G154" s="5"/>
      <c r="H154" s="46"/>
      <c r="I154" s="46"/>
      <c r="J154" s="46"/>
      <c r="K154" s="46"/>
    </row>
    <row r="155" spans="1:30">
      <c r="A155" s="56" t="s">
        <v>216</v>
      </c>
      <c r="B155" s="9"/>
      <c r="C155" s="9"/>
      <c r="D155" s="14"/>
      <c r="E155" s="57"/>
      <c r="F155" s="57"/>
      <c r="G155" s="9"/>
      <c r="H155" s="46"/>
      <c r="I155" s="46"/>
      <c r="J155" s="46"/>
      <c r="K155" s="46"/>
      <c r="N155" s="337" t="s">
        <v>611</v>
      </c>
      <c r="O155" s="348" t="s">
        <v>549</v>
      </c>
      <c r="P155" s="349" t="s">
        <v>562</v>
      </c>
      <c r="R155" s="350" cm="1">
        <f t="array" aca="1" ref="R155" ca="1">IF($N155="Y",VLOOKUP($O155,INDIRECT($O$3),R$6,0)*INDIRECT($N$2),VLOOKUP($O155,INDIRECT($O$3),R$6,0))</f>
        <v>0.66776989562499978</v>
      </c>
      <c r="W155" s="285" t="str">
        <f>N155</f>
        <v>Y</v>
      </c>
      <c r="Y155" s="213" t="str">
        <f>P155</f>
        <v>TL-Lead Prem (Substitute)-CSU</v>
      </c>
      <c r="Z155" s="213" t="str">
        <f>O155</f>
        <v>CSULDS</v>
      </c>
      <c r="AA155" s="221">
        <f ca="1">ROUND(R155,3)</f>
        <v>0.66800000000000004</v>
      </c>
    </row>
    <row r="156" spans="1:30">
      <c r="A156" s="64" t="s">
        <v>217</v>
      </c>
      <c r="B156" s="46"/>
      <c r="C156" s="46"/>
      <c r="D156" s="66"/>
      <c r="E156" s="67"/>
      <c r="F156" s="67"/>
      <c r="G156" s="46"/>
      <c r="H156" s="46"/>
      <c r="I156" s="46"/>
      <c r="J156" s="46"/>
      <c r="K156" s="46"/>
    </row>
    <row r="157" spans="1:30" ht="13.5" thickBot="1">
      <c r="A157" s="68" t="str">
        <f ca="1">"Maintenance Electrician duties, shall receive a premium of "&amp;TEXT(R155,"$0.000")&amp;" cents per hour."</f>
        <v>Maintenance Electrician duties, shall receive a premium of $0.668 cents per hour.</v>
      </c>
      <c r="B157" s="72"/>
      <c r="C157" s="72"/>
      <c r="D157" s="70"/>
      <c r="E157" s="71"/>
      <c r="F157" s="71"/>
      <c r="G157" s="72"/>
      <c r="H157" s="51"/>
      <c r="I157" s="51"/>
      <c r="J157" s="51"/>
      <c r="K157" s="51"/>
    </row>
    <row r="158" spans="1:30">
      <c r="A158" s="64"/>
      <c r="B158" s="46"/>
      <c r="C158" s="46"/>
      <c r="D158" s="66"/>
      <c r="E158" s="67"/>
      <c r="F158" s="67"/>
      <c r="G158" s="46"/>
      <c r="H158" s="5"/>
      <c r="I158" s="5"/>
      <c r="J158" s="5"/>
      <c r="K158" s="5"/>
    </row>
    <row r="159" spans="1:30">
      <c r="A159" s="73" t="s">
        <v>219</v>
      </c>
      <c r="B159" s="46"/>
      <c r="C159" s="46"/>
      <c r="E159" s="67"/>
      <c r="F159" s="67"/>
      <c r="G159" s="46"/>
      <c r="H159" s="9"/>
      <c r="I159" s="9"/>
      <c r="J159" s="9"/>
      <c r="K159" s="46"/>
    </row>
    <row r="160" spans="1:30">
      <c r="A160" s="75" t="s">
        <v>251</v>
      </c>
      <c r="B160" s="9"/>
      <c r="C160" s="9"/>
      <c r="D160" s="14"/>
      <c r="E160" s="57"/>
      <c r="F160" s="57"/>
      <c r="G160" s="9"/>
      <c r="H160" s="9"/>
      <c r="I160" s="9"/>
      <c r="J160" s="39"/>
      <c r="K160" s="9"/>
      <c r="N160" s="337" t="s">
        <v>611</v>
      </c>
      <c r="O160" s="348" t="s">
        <v>550</v>
      </c>
      <c r="P160" s="349" t="s">
        <v>558</v>
      </c>
      <c r="R160" s="350" cm="1">
        <f t="array" aca="1" ref="R160" ca="1">IF($N160="Y",VLOOKUP($O160,INDIRECT($O$3),R$6,0)*INDIRECT($N$2),VLOOKUP($O160,INDIRECT($O$3),R$6,0))</f>
        <v>1.5175259924274092</v>
      </c>
      <c r="W160" s="285" t="str">
        <f>N160</f>
        <v>Y</v>
      </c>
      <c r="Y160" s="213" t="str">
        <f>P160</f>
        <v>TL-Morning Shift Premium CSU</v>
      </c>
      <c r="Z160" s="213" t="str">
        <f>O160</f>
        <v>CSUAM1</v>
      </c>
      <c r="AA160" s="221">
        <f ca="1">ROUND(R160,3)</f>
        <v>1.518</v>
      </c>
    </row>
    <row r="161" spans="1:30">
      <c r="A161" s="75" t="s">
        <v>254</v>
      </c>
      <c r="B161" s="9"/>
      <c r="C161" s="9"/>
      <c r="D161" s="14"/>
      <c r="E161" s="57"/>
      <c r="F161" s="57"/>
      <c r="G161" s="9"/>
      <c r="H161" s="9"/>
      <c r="I161" s="307">
        <f ca="1">R160</f>
        <v>1.5175259924274092</v>
      </c>
      <c r="J161" s="3" t="s">
        <v>220</v>
      </c>
      <c r="N161" s="337" t="s">
        <v>611</v>
      </c>
      <c r="O161" s="348" t="s">
        <v>551</v>
      </c>
      <c r="P161" s="349" t="s">
        <v>563</v>
      </c>
      <c r="R161" s="350" cm="1">
        <f t="array" aca="1" ref="R161" ca="1">IF($N161="Y",VLOOKUP($O161,INDIRECT($O$3),R$6,0)*INDIRECT($N$2),VLOOKUP($O161,INDIRECT($O$3),R$6,0))</f>
        <v>1.5175259924274092</v>
      </c>
      <c r="W161" s="285" t="str">
        <f>N161</f>
        <v>Y</v>
      </c>
      <c r="Y161" s="213" t="str">
        <f>P161</f>
        <v>TL-Night Shift Premium-CSU</v>
      </c>
      <c r="Z161" s="213" t="str">
        <f>O161</f>
        <v>CSUNIT</v>
      </c>
      <c r="AA161" s="221">
        <f ca="1">ROUND(R161,3)</f>
        <v>1.518</v>
      </c>
    </row>
    <row r="162" spans="1:30">
      <c r="A162" s="75"/>
      <c r="B162" s="9"/>
      <c r="C162" s="9"/>
      <c r="D162" s="14"/>
      <c r="E162" s="57"/>
      <c r="F162" s="57"/>
      <c r="G162" s="9"/>
      <c r="H162" s="9"/>
      <c r="N162" s="337" t="s">
        <v>611</v>
      </c>
      <c r="O162" s="348" t="s">
        <v>552</v>
      </c>
      <c r="P162" s="349" t="s">
        <v>564</v>
      </c>
      <c r="R162" s="350" cm="1">
        <f t="array" aca="1" ref="R162" ca="1">IF($N162="Y",VLOOKUP($O162,INDIRECT($O$3),R$6,0)*INDIRECT($N$2),VLOOKUP($O162,INDIRECT($O$3),R$6,0))</f>
        <v>1.5175609402187495</v>
      </c>
      <c r="W162" s="285" t="str">
        <f>N162</f>
        <v>Y</v>
      </c>
      <c r="Y162" s="213" t="str">
        <f>P162</f>
        <v>CSU Weekend Shift</v>
      </c>
      <c r="Z162" s="213" t="str">
        <f>O162</f>
        <v>CSUWKE</v>
      </c>
      <c r="AA162" s="221">
        <f ca="1">ROUND(R162,3)</f>
        <v>1.518</v>
      </c>
    </row>
    <row r="163" spans="1:30">
      <c r="A163" s="75" t="s">
        <v>239</v>
      </c>
      <c r="B163" s="9"/>
      <c r="C163" s="9"/>
      <c r="D163" s="14"/>
      <c r="E163" s="57"/>
      <c r="F163" s="57"/>
      <c r="G163" s="9"/>
      <c r="H163" s="9"/>
    </row>
    <row r="164" spans="1:30">
      <c r="A164" s="75" t="s">
        <v>221</v>
      </c>
      <c r="B164" s="9"/>
      <c r="C164" s="9"/>
      <c r="D164" s="14"/>
      <c r="E164" s="57"/>
      <c r="F164" s="57"/>
      <c r="G164" s="9"/>
      <c r="H164" s="9"/>
      <c r="I164" s="307">
        <f ca="1">I161*40</f>
        <v>60.701039697096363</v>
      </c>
      <c r="J164" s="3" t="s">
        <v>222</v>
      </c>
    </row>
    <row r="165" spans="1:30">
      <c r="A165" s="75"/>
      <c r="B165" s="9"/>
      <c r="C165" s="9"/>
      <c r="D165" s="14"/>
      <c r="E165" s="57"/>
      <c r="F165" s="57"/>
      <c r="G165" s="9"/>
      <c r="H165" s="9"/>
    </row>
    <row r="166" spans="1:30" s="5" customFormat="1">
      <c r="A166" s="56" t="s">
        <v>240</v>
      </c>
      <c r="B166" s="9"/>
      <c r="C166" s="9"/>
      <c r="D166" s="14"/>
      <c r="E166" s="57"/>
      <c r="F166" s="57"/>
      <c r="G166" s="9"/>
      <c r="H166" s="3"/>
      <c r="I166" s="3"/>
      <c r="L166"/>
      <c r="M166"/>
      <c r="N166" s="351"/>
      <c r="O166" s="351"/>
      <c r="P166" s="352"/>
      <c r="Q166" s="352"/>
      <c r="R166" s="352"/>
      <c r="S166" s="352"/>
      <c r="T166" s="352"/>
      <c r="U166" s="352"/>
      <c r="W166" s="218"/>
      <c r="X166" s="218"/>
      <c r="Y166" s="218"/>
      <c r="Z166" s="218"/>
      <c r="AA166" s="218"/>
      <c r="AB166" s="218"/>
      <c r="AC166" s="218"/>
      <c r="AD166" s="218"/>
    </row>
    <row r="167" spans="1:30">
      <c r="A167" s="75" t="s">
        <v>238</v>
      </c>
      <c r="B167" s="9"/>
      <c r="C167" s="9"/>
      <c r="D167" s="14"/>
      <c r="E167" s="57"/>
      <c r="F167" s="57"/>
      <c r="G167" s="9"/>
      <c r="H167" s="5"/>
    </row>
    <row r="168" spans="1:30" s="5" customFormat="1">
      <c r="A168" s="3" t="s">
        <v>236</v>
      </c>
      <c r="B168" s="4"/>
      <c r="C168" s="4"/>
      <c r="D168" s="3"/>
      <c r="E168" s="3"/>
      <c r="F168" s="3"/>
      <c r="G168" s="3"/>
      <c r="I168" s="307">
        <f ca="1">R168</f>
        <v>1.5175259924274092</v>
      </c>
      <c r="J168" s="3" t="s">
        <v>223</v>
      </c>
      <c r="L168"/>
      <c r="M168"/>
      <c r="N168" s="351" t="s">
        <v>611</v>
      </c>
      <c r="O168" s="348" t="s">
        <v>553</v>
      </c>
      <c r="P168" s="349" t="s">
        <v>565</v>
      </c>
      <c r="Q168" s="352"/>
      <c r="R168" s="350" cm="1">
        <f t="array" aca="1" ref="R168" ca="1">IF($N168="Y",VLOOKUP($O168,INDIRECT($O$3),R$6,0)*INDIRECT($N$2),VLOOKUP($O168,INDIRECT($O$3),R$6,0))</f>
        <v>1.5175259924274092</v>
      </c>
      <c r="S168" s="352"/>
      <c r="T168" s="352"/>
      <c r="U168" s="352"/>
      <c r="W168" s="285" t="str">
        <f>N168</f>
        <v>Y</v>
      </c>
      <c r="X168" s="213"/>
      <c r="Y168" s="213" t="str">
        <f>P168</f>
        <v>TL-Law Enforce PM Premium</v>
      </c>
      <c r="Z168" s="213" t="str">
        <f>O168</f>
        <v>CSULAW</v>
      </c>
      <c r="AA168" s="221">
        <f ca="1">ROUND(R168,3)</f>
        <v>1.518</v>
      </c>
      <c r="AB168" s="218"/>
      <c r="AC168" s="218"/>
      <c r="AD168" s="218"/>
    </row>
    <row r="169" spans="1:30" s="4" customFormat="1">
      <c r="A169" s="5"/>
      <c r="B169" s="47"/>
      <c r="C169" s="47"/>
      <c r="D169" s="5"/>
      <c r="E169" s="5"/>
      <c r="F169" s="5"/>
      <c r="G169" s="5"/>
      <c r="H169" s="110"/>
      <c r="I169" s="110"/>
      <c r="J169" s="110"/>
      <c r="K169" s="5"/>
      <c r="L169"/>
      <c r="M169"/>
      <c r="N169" s="337"/>
      <c r="O169" s="337"/>
      <c r="P169" s="337"/>
      <c r="Q169" s="337"/>
      <c r="R169" s="337"/>
      <c r="S169" s="337"/>
      <c r="T169" s="337"/>
      <c r="U169" s="337"/>
      <c r="W169" s="219"/>
      <c r="X169" s="219"/>
      <c r="Y169" s="219"/>
      <c r="Z169" s="219"/>
      <c r="AA169" s="219"/>
      <c r="AB169" s="219"/>
      <c r="AC169" s="219"/>
      <c r="AD169" s="219"/>
    </row>
    <row r="170" spans="1:30" s="4" customFormat="1">
      <c r="A170" s="56" t="s">
        <v>241</v>
      </c>
      <c r="B170" s="78"/>
      <c r="C170" s="78"/>
      <c r="D170" s="78"/>
      <c r="E170" s="78"/>
      <c r="F170" s="78"/>
      <c r="G170" s="78"/>
      <c r="H170" s="3"/>
      <c r="I170" s="3"/>
      <c r="J170" s="3"/>
      <c r="K170" s="78"/>
      <c r="L170"/>
      <c r="M170"/>
      <c r="N170" s="337"/>
      <c r="O170" s="337"/>
      <c r="P170" s="337"/>
      <c r="Q170" s="337"/>
      <c r="R170" s="337"/>
      <c r="S170" s="337"/>
      <c r="T170" s="337"/>
      <c r="U170" s="337"/>
      <c r="W170" s="219"/>
      <c r="X170" s="219"/>
      <c r="Y170" s="219"/>
      <c r="Z170" s="219"/>
      <c r="AA170" s="219"/>
      <c r="AB170" s="219"/>
      <c r="AC170" s="219"/>
      <c r="AD170" s="219"/>
    </row>
    <row r="171" spans="1:30" s="4" customFormat="1">
      <c r="A171" s="210" t="s">
        <v>242</v>
      </c>
      <c r="B171" s="78"/>
      <c r="C171" s="78"/>
      <c r="D171" s="78"/>
      <c r="E171" s="78"/>
      <c r="F171" s="78"/>
      <c r="G171" s="78"/>
      <c r="H171" s="3"/>
      <c r="I171" s="3"/>
      <c r="J171" s="3"/>
      <c r="K171" s="3"/>
      <c r="L171"/>
      <c r="M171"/>
      <c r="N171" s="337"/>
      <c r="O171" s="337"/>
      <c r="P171" s="337"/>
      <c r="Q171" s="337"/>
      <c r="R171" s="337"/>
      <c r="S171" s="337"/>
      <c r="T171" s="337"/>
      <c r="U171" s="337"/>
      <c r="W171" s="219"/>
      <c r="X171" s="219"/>
      <c r="Y171" s="219"/>
      <c r="Z171" s="219"/>
      <c r="AA171" s="219"/>
      <c r="AB171" s="219"/>
      <c r="AC171" s="219"/>
      <c r="AD171" s="219"/>
    </row>
    <row r="172" spans="1:30" s="4" customFormat="1">
      <c r="A172" s="211" t="s">
        <v>237</v>
      </c>
      <c r="B172" s="78"/>
      <c r="C172" s="78"/>
      <c r="D172" s="78"/>
      <c r="E172" s="78"/>
      <c r="F172" s="78"/>
      <c r="G172" s="78"/>
      <c r="H172" s="3"/>
      <c r="I172" s="3"/>
      <c r="J172" s="3"/>
      <c r="K172" s="3"/>
      <c r="L172"/>
      <c r="M172"/>
      <c r="N172" s="337"/>
      <c r="O172" s="337"/>
      <c r="P172" s="337"/>
      <c r="Q172" s="337"/>
      <c r="R172" s="337"/>
      <c r="S172" s="337"/>
      <c r="T172" s="337"/>
      <c r="U172" s="337"/>
      <c r="W172" s="219"/>
      <c r="X172" s="219"/>
      <c r="Y172" s="219"/>
      <c r="Z172" s="219"/>
      <c r="AA172" s="219"/>
      <c r="AB172" s="219"/>
      <c r="AC172" s="219"/>
      <c r="AD172" s="219"/>
    </row>
    <row r="173" spans="1:30" s="4" customFormat="1">
      <c r="A173" s="78"/>
      <c r="B173" s="78"/>
      <c r="C173" s="78"/>
      <c r="D173" s="78"/>
      <c r="E173" s="78"/>
      <c r="F173" s="78"/>
      <c r="G173" s="78"/>
      <c r="H173" s="3"/>
      <c r="I173" s="3"/>
      <c r="J173" s="3"/>
      <c r="K173" s="3"/>
      <c r="L173"/>
      <c r="M173"/>
      <c r="N173" s="337"/>
      <c r="O173" s="337"/>
      <c r="P173" s="337"/>
      <c r="Q173" s="337"/>
      <c r="R173" s="337"/>
      <c r="S173" s="337"/>
      <c r="T173" s="337"/>
      <c r="U173" s="337"/>
      <c r="W173" s="219"/>
      <c r="X173" s="219"/>
      <c r="Y173" s="219"/>
      <c r="Z173" s="219"/>
      <c r="AA173" s="219"/>
      <c r="AB173" s="219"/>
      <c r="AC173" s="219"/>
      <c r="AD173" s="219"/>
    </row>
    <row r="174" spans="1:30" s="4" customFormat="1">
      <c r="A174" s="56" t="s">
        <v>243</v>
      </c>
      <c r="B174" s="78"/>
      <c r="C174" s="78"/>
      <c r="D174" s="78"/>
      <c r="E174" s="78"/>
      <c r="F174" s="78"/>
      <c r="G174" s="78"/>
      <c r="H174" s="3"/>
      <c r="I174" s="3"/>
      <c r="J174" s="3"/>
      <c r="K174" s="3"/>
      <c r="L174"/>
      <c r="M174"/>
      <c r="N174" s="337"/>
      <c r="O174" s="337"/>
      <c r="P174" s="337"/>
      <c r="Q174" s="337"/>
      <c r="R174" s="337"/>
      <c r="S174" s="337"/>
      <c r="T174" s="337"/>
      <c r="U174" s="337"/>
      <c r="W174" s="219"/>
      <c r="X174" s="219"/>
      <c r="Y174" s="219"/>
      <c r="Z174" s="219"/>
      <c r="AA174" s="219"/>
      <c r="AB174" s="219"/>
      <c r="AC174" s="219"/>
      <c r="AD174" s="219"/>
    </row>
    <row r="175" spans="1:30" s="4" customFormat="1" ht="13.5" thickBot="1">
      <c r="A175" s="231" t="s">
        <v>244</v>
      </c>
      <c r="B175" s="232"/>
      <c r="C175" s="232"/>
      <c r="D175" s="232"/>
      <c r="E175" s="232"/>
      <c r="F175" s="232"/>
      <c r="G175" s="232"/>
      <c r="H175" s="24"/>
      <c r="I175" s="51"/>
      <c r="J175" s="51"/>
      <c r="K175" s="51"/>
      <c r="L175"/>
      <c r="M175"/>
      <c r="N175" s="337"/>
      <c r="O175" s="337"/>
      <c r="P175" s="337"/>
      <c r="Q175" s="337"/>
      <c r="R175" s="337"/>
      <c r="S175" s="337"/>
      <c r="T175" s="337"/>
      <c r="U175" s="337"/>
      <c r="W175" s="219"/>
      <c r="X175" s="219"/>
      <c r="Y175" s="219"/>
      <c r="Z175" s="219"/>
      <c r="AA175" s="219"/>
      <c r="AB175" s="219"/>
      <c r="AC175" s="219"/>
      <c r="AD175" s="219"/>
    </row>
    <row r="176" spans="1:30" s="4" customFormat="1">
      <c r="A176" s="78"/>
      <c r="B176" s="78"/>
      <c r="C176" s="78"/>
      <c r="D176" s="78"/>
      <c r="E176" s="78"/>
      <c r="F176" s="78"/>
      <c r="G176" s="78"/>
      <c r="H176" s="3"/>
      <c r="I176" s="3"/>
      <c r="J176" s="3"/>
      <c r="K176" s="3"/>
      <c r="L176"/>
      <c r="M176"/>
      <c r="N176" s="337"/>
      <c r="O176" s="337"/>
      <c r="P176" s="337"/>
      <c r="Q176" s="337"/>
      <c r="R176" s="337"/>
      <c r="S176" s="337"/>
      <c r="T176" s="337"/>
      <c r="U176" s="337"/>
      <c r="W176" s="219"/>
      <c r="X176" s="219"/>
      <c r="Y176" s="219"/>
      <c r="Z176" s="219"/>
      <c r="AA176" s="219"/>
      <c r="AB176" s="219"/>
      <c r="AC176" s="219"/>
      <c r="AD176" s="219"/>
    </row>
    <row r="177" spans="1:30" s="4" customFormat="1">
      <c r="A177" s="317" t="s">
        <v>637</v>
      </c>
      <c r="B177" s="110"/>
      <c r="C177" s="110"/>
      <c r="D177" s="110"/>
      <c r="E177" s="110"/>
      <c r="F177" s="110"/>
      <c r="G177" s="110"/>
      <c r="H177" s="318"/>
      <c r="I177" s="318"/>
      <c r="J177" s="318"/>
      <c r="K177" s="318"/>
      <c r="L177"/>
      <c r="M177"/>
      <c r="N177" s="337"/>
      <c r="O177" s="337"/>
      <c r="P177" s="337"/>
      <c r="Q177" s="337"/>
      <c r="R177" s="337"/>
      <c r="S177" s="337"/>
      <c r="T177" s="337"/>
      <c r="U177" s="337"/>
      <c r="W177" s="219"/>
      <c r="X177" s="219"/>
      <c r="Y177" s="219"/>
      <c r="Z177" s="219"/>
      <c r="AA177" s="219"/>
      <c r="AB177" s="219"/>
      <c r="AC177" s="219"/>
      <c r="AD177" s="219"/>
    </row>
    <row r="178" spans="1:30" s="4" customFormat="1">
      <c r="A178" s="381" t="str">
        <f ca="1">"Employees will be compensated at the rate of "&amp;TEXT(R179,"$.00")&amp;"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78" s="110"/>
      <c r="C178" s="110"/>
      <c r="D178" s="110"/>
      <c r="E178" s="110"/>
      <c r="F178" s="110"/>
      <c r="G178" s="110"/>
      <c r="H178" s="318"/>
      <c r="I178" s="318"/>
      <c r="J178" s="318"/>
      <c r="K178" s="318"/>
      <c r="L178"/>
      <c r="M178"/>
      <c r="N178" s="337"/>
      <c r="O178" s="337"/>
      <c r="P178" s="337"/>
      <c r="Q178" s="337"/>
      <c r="R178" s="337"/>
      <c r="S178" s="337"/>
      <c r="T178" s="337"/>
      <c r="U178" s="337"/>
      <c r="W178" s="219"/>
      <c r="X178" s="219"/>
      <c r="Y178" s="219"/>
      <c r="Z178" s="219"/>
      <c r="AA178" s="219"/>
      <c r="AB178" s="219"/>
      <c r="AC178" s="219"/>
      <c r="AD178" s="219"/>
    </row>
    <row r="179" spans="1:30" s="4" customFormat="1" ht="13.5" thickBot="1">
      <c r="A179" s="61" t="str">
        <f>"specific languages) is both assigned and used."</f>
        <v>specific languages) is both assigned and used.</v>
      </c>
      <c r="B179" s="232"/>
      <c r="C179" s="232"/>
      <c r="D179" s="232"/>
      <c r="E179" s="232"/>
      <c r="F179" s="232"/>
      <c r="G179" s="232"/>
      <c r="H179" s="320"/>
      <c r="I179" s="320"/>
      <c r="J179" s="320"/>
      <c r="K179" s="320"/>
      <c r="L179"/>
      <c r="M179"/>
      <c r="N179" s="337" t="s">
        <v>619</v>
      </c>
      <c r="O179" s="337" t="s">
        <v>668</v>
      </c>
      <c r="P179" s="353" t="s">
        <v>638</v>
      </c>
      <c r="Q179" s="337"/>
      <c r="R179" s="350" cm="1">
        <f t="array" aca="1" ref="R179" ca="1">IF($N179="Y",VLOOKUP($O179,INDIRECT($O$3),R$6,0)*INDIRECT($N$2),VLOOKUP($O179,INDIRECT($O$3),R$6,0))</f>
        <v>9.5</v>
      </c>
      <c r="S179" s="337"/>
      <c r="T179" s="337"/>
      <c r="U179" s="337"/>
      <c r="W179" s="285" t="str">
        <f>N179</f>
        <v>N</v>
      </c>
      <c r="X179" s="213"/>
      <c r="Y179" s="213" t="str">
        <f>P179</f>
        <v xml:space="preserve"> Language Premium</v>
      </c>
      <c r="Z179" s="213" t="str">
        <f>O179</f>
        <v>CSUBIL </v>
      </c>
      <c r="AA179" s="221">
        <f ca="1">ROUND(R179,3)</f>
        <v>9.5</v>
      </c>
      <c r="AB179" s="219"/>
      <c r="AC179" s="219"/>
      <c r="AD179" s="219"/>
    </row>
    <row r="180" spans="1:30">
      <c r="A180" s="316"/>
      <c r="B180" s="78"/>
      <c r="C180" s="78"/>
      <c r="D180" s="78"/>
      <c r="E180" s="78"/>
      <c r="F180" s="78"/>
      <c r="P180" s="353"/>
      <c r="Q180" s="337"/>
      <c r="R180" s="354"/>
    </row>
    <row r="181" spans="1:30">
      <c r="A181" s="19" t="s">
        <v>639</v>
      </c>
    </row>
    <row r="182" spans="1:30" s="87" customFormat="1">
      <c r="A182" s="321" t="s">
        <v>640</v>
      </c>
      <c r="B182" s="321"/>
      <c r="C182" s="322"/>
      <c r="H182" s="244"/>
      <c r="I182" s="244"/>
      <c r="J182" s="244"/>
      <c r="K182" s="244"/>
      <c r="L182"/>
      <c r="M182"/>
      <c r="N182" s="355"/>
      <c r="O182" s="355"/>
      <c r="P182" s="356"/>
      <c r="Q182" s="356"/>
      <c r="R182" s="356"/>
      <c r="S182" s="356"/>
      <c r="T182" s="356"/>
      <c r="U182" s="356"/>
      <c r="W182" s="220"/>
      <c r="X182" s="220"/>
      <c r="Y182" s="220"/>
      <c r="Z182" s="220"/>
      <c r="AA182" s="220"/>
      <c r="AB182" s="220"/>
      <c r="AC182" s="220"/>
      <c r="AD182" s="220"/>
    </row>
    <row r="183" spans="1:30" s="87" customFormat="1">
      <c r="A183" s="321" t="s">
        <v>641</v>
      </c>
      <c r="B183" s="321"/>
      <c r="C183" s="322"/>
      <c r="H183" s="59"/>
      <c r="I183" s="59"/>
      <c r="J183" s="59"/>
      <c r="K183" s="59"/>
      <c r="L183"/>
      <c r="M183"/>
      <c r="N183" s="355"/>
      <c r="O183" s="355"/>
      <c r="P183" s="356"/>
      <c r="Q183" s="356"/>
      <c r="R183" s="356"/>
      <c r="S183" s="356"/>
      <c r="T183" s="356"/>
      <c r="U183" s="356"/>
      <c r="W183" s="220"/>
      <c r="X183" s="220"/>
      <c r="Y183" s="220"/>
      <c r="Z183" s="220"/>
      <c r="AA183" s="220"/>
      <c r="AB183" s="220"/>
      <c r="AC183" s="220"/>
      <c r="AD183" s="220"/>
    </row>
    <row r="184" spans="1:30">
      <c r="A184" s="323" t="s">
        <v>642</v>
      </c>
      <c r="B184" s="323"/>
      <c r="C184" s="322"/>
      <c r="N184" s="337" t="s">
        <v>619</v>
      </c>
      <c r="O184" s="348" t="s">
        <v>554</v>
      </c>
      <c r="P184" s="349" t="s">
        <v>555</v>
      </c>
      <c r="Q184" s="357"/>
      <c r="R184" s="350" cm="1">
        <f t="array" aca="1" ref="R184" ca="1">IF($N184="Y",VLOOKUP($O184,INDIRECT($O$3),R$6,0)*INDIRECT($N$2),VLOOKUP($O184,INDIRECT($O$3),R$6,0))</f>
        <v>40</v>
      </c>
      <c r="W184" s="285" t="str">
        <f>N184</f>
        <v>N</v>
      </c>
      <c r="Y184" s="213" t="str">
        <f>P184</f>
        <v>TL-On call by day Weekday-CSU</v>
      </c>
      <c r="Z184" s="213" t="str">
        <f>O184</f>
        <v>CSUCDY</v>
      </c>
      <c r="AA184" s="221">
        <f ca="1">ROUND(R184,3)</f>
        <v>40</v>
      </c>
    </row>
    <row r="185" spans="1:30">
      <c r="A185" s="324" t="s">
        <v>643</v>
      </c>
      <c r="B185" s="325" t="str">
        <f ca="1">"An employee will receive "&amp;TEXT(R184,"$#.00")&amp;" for each weekday the employee is on call.  The employee will receive "&amp;TEXT(R185,"$#.00")&amp;" for each weekend day (Saturday or"</f>
        <v>An employee will receive $40.00 for each weekday the employee is on call.  The employee will receive $50.00 for each weekend day (Saturday or</v>
      </c>
      <c r="C185" s="322"/>
      <c r="N185" s="337" t="s">
        <v>619</v>
      </c>
      <c r="O185" s="348" t="s">
        <v>556</v>
      </c>
      <c r="P185" s="349" t="s">
        <v>557</v>
      </c>
      <c r="R185" s="350" cm="1">
        <f t="array" aca="1" ref="R185" ca="1">IF($N185="Y",VLOOKUP($O185,INDIRECT($O$3),R$6,0)*INDIRECT($N$2),VLOOKUP($O185,INDIRECT($O$3),R$6,0))</f>
        <v>50</v>
      </c>
      <c r="W185" s="285" t="str">
        <f>N185</f>
        <v>N</v>
      </c>
      <c r="Y185" s="213" t="str">
        <f>P185</f>
        <v>TL-On call by day Weekend-CSU</v>
      </c>
      <c r="Z185" s="213" t="str">
        <f>O185</f>
        <v>CSUCWE</v>
      </c>
      <c r="AA185" s="221">
        <f ca="1">ROUND(R185,3)</f>
        <v>50</v>
      </c>
    </row>
    <row r="186" spans="1:30">
      <c r="A186" s="326"/>
      <c r="B186" s="321" t="s">
        <v>644</v>
      </c>
      <c r="C186" s="322"/>
      <c r="H186" s="244"/>
      <c r="I186" s="244"/>
      <c r="J186" s="244"/>
      <c r="K186" s="244"/>
    </row>
    <row r="187" spans="1:30" customFormat="1">
      <c r="A187" s="324" t="s">
        <v>645</v>
      </c>
      <c r="B187" s="325" t="s">
        <v>646</v>
      </c>
      <c r="C187" s="322"/>
      <c r="D187" s="3"/>
      <c r="E187" s="3"/>
      <c r="F187" s="3"/>
      <c r="G187" s="3"/>
      <c r="H187" s="59"/>
      <c r="I187" s="59"/>
      <c r="J187" s="59"/>
      <c r="K187" s="59"/>
      <c r="N187" s="337"/>
      <c r="O187" s="337"/>
      <c r="P187" s="339"/>
      <c r="Q187" s="339"/>
      <c r="R187" s="339"/>
      <c r="S187" s="339"/>
      <c r="T187" s="339"/>
      <c r="U187" s="339"/>
      <c r="W187" s="216"/>
      <c r="X187" s="216"/>
      <c r="Y187" s="216"/>
      <c r="Z187" s="216"/>
      <c r="AA187" s="216"/>
      <c r="AB187" s="216"/>
      <c r="AC187" s="216"/>
      <c r="AD187" s="216"/>
    </row>
    <row r="188" spans="1:30" customFormat="1">
      <c r="A188" s="326"/>
      <c r="B188" s="325" t="s">
        <v>647</v>
      </c>
      <c r="C188" s="322"/>
      <c r="D188" s="3"/>
      <c r="E188" s="3"/>
      <c r="F188" s="3"/>
      <c r="G188" s="3"/>
      <c r="H188" s="3"/>
      <c r="I188" s="3"/>
      <c r="J188" s="3"/>
      <c r="K188" s="3"/>
      <c r="N188" s="337"/>
      <c r="O188" s="337"/>
      <c r="P188" s="339"/>
      <c r="Q188" s="339"/>
      <c r="R188" s="339"/>
      <c r="S188" s="339"/>
      <c r="T188" s="339"/>
      <c r="U188" s="339"/>
      <c r="W188" s="216"/>
      <c r="X188" s="216"/>
      <c r="Y188" s="216"/>
      <c r="Z188" s="216"/>
      <c r="AA188" s="216"/>
      <c r="AB188" s="216"/>
      <c r="AC188" s="216"/>
      <c r="AD188" s="216"/>
    </row>
    <row r="189" spans="1:30" customFormat="1">
      <c r="A189" s="324" t="s">
        <v>648</v>
      </c>
      <c r="B189" s="327" t="s">
        <v>649</v>
      </c>
      <c r="C189" s="322"/>
      <c r="D189" s="3"/>
      <c r="E189" s="3"/>
      <c r="F189" s="3"/>
      <c r="G189" s="3"/>
      <c r="H189" s="3"/>
      <c r="I189" s="3"/>
      <c r="J189" s="3"/>
      <c r="K189" s="3"/>
      <c r="N189" s="337"/>
      <c r="O189" s="337"/>
      <c r="P189" s="339"/>
      <c r="Q189" s="339"/>
      <c r="R189" s="339"/>
      <c r="S189" s="339"/>
      <c r="T189" s="339"/>
      <c r="U189" s="339"/>
      <c r="W189" s="216"/>
      <c r="X189" s="216"/>
      <c r="Y189" s="216"/>
      <c r="Z189" s="216"/>
      <c r="AA189" s="216"/>
      <c r="AB189" s="216"/>
      <c r="AC189" s="216"/>
      <c r="AD189" s="216"/>
    </row>
    <row r="190" spans="1:30" customFormat="1">
      <c r="A190" s="326"/>
      <c r="B190" s="327" t="s">
        <v>650</v>
      </c>
      <c r="C190" s="322"/>
      <c r="D190" s="3"/>
      <c r="E190" s="3"/>
      <c r="F190" s="3"/>
      <c r="G190" s="3"/>
      <c r="H190" s="3"/>
      <c r="I190" s="3"/>
      <c r="J190" s="3"/>
      <c r="K190" s="3"/>
      <c r="N190" s="337"/>
      <c r="O190" s="337"/>
      <c r="P190" s="339"/>
      <c r="Q190" s="339"/>
      <c r="R190" s="339"/>
      <c r="S190" s="339"/>
      <c r="T190" s="339"/>
      <c r="U190" s="339"/>
      <c r="W190" s="216"/>
      <c r="X190" s="216"/>
      <c r="Y190" s="216"/>
      <c r="Z190" s="216"/>
      <c r="AA190" s="216"/>
      <c r="AB190" s="216"/>
      <c r="AC190" s="216"/>
      <c r="AD190" s="216"/>
    </row>
    <row r="191" spans="1:30">
      <c r="A191" s="3" t="s">
        <v>669</v>
      </c>
    </row>
    <row r="192" spans="1:30">
      <c r="A192" s="3" t="s">
        <v>670</v>
      </c>
    </row>
    <row r="193" spans="1:1">
      <c r="A193" s="3" t="s">
        <v>671</v>
      </c>
    </row>
  </sheetData>
  <sheetProtection sheet="1" objects="1" scenarios="1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42D59-5A62-4380-9644-BA7730E29DAE}">
  <sheetPr>
    <pageSetUpPr fitToPage="1"/>
  </sheetPr>
  <dimension ref="A1:AH197"/>
  <sheetViews>
    <sheetView showGridLines="0" zoomScaleNormal="100" workbookViewId="0">
      <selection activeCell="R139" sqref="R139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0" width="10.85546875" style="3" customWidth="1"/>
    <col min="11" max="11" width="8.42578125" style="3" bestFit="1" customWidth="1"/>
    <col min="12" max="12" width="1.85546875" hidden="1" customWidth="1"/>
    <col min="13" max="13" width="9.140625" hidden="1" customWidth="1"/>
    <col min="14" max="14" width="15.42578125" style="337" hidden="1" customWidth="1"/>
    <col min="15" max="15" width="11.42578125" style="337" hidden="1" customWidth="1"/>
    <col min="16" max="16" width="57.42578125" style="339" hidden="1" customWidth="1"/>
    <col min="17" max="18" width="8.42578125" style="339" hidden="1" customWidth="1"/>
    <col min="19" max="19" width="9.85546875" style="339" hidden="1" customWidth="1"/>
    <col min="20" max="21" width="8.42578125" style="339" hidden="1" customWidth="1"/>
    <col min="22" max="22" width="9.85546875" style="3" hidden="1" customWidth="1"/>
    <col min="23" max="23" width="6.5703125" style="213" hidden="1" customWidth="1"/>
    <col min="24" max="24" width="8" style="213" hidden="1" customWidth="1"/>
    <col min="25" max="25" width="57.42578125" style="213" hidden="1" customWidth="1"/>
    <col min="26" max="26" width="10.5703125" style="213" hidden="1" customWidth="1"/>
    <col min="27" max="27" width="7.42578125" style="213" hidden="1" customWidth="1"/>
    <col min="28" max="28" width="16" style="213" hidden="1" customWidth="1"/>
    <col min="29" max="30" width="7.42578125" style="213" hidden="1" customWidth="1"/>
    <col min="31" max="31" width="9.140625" style="3" hidden="1" customWidth="1"/>
    <col min="32" max="32" width="9.140625" style="3" customWidth="1"/>
    <col min="33" max="33" width="9.140625" style="3"/>
    <col min="34" max="34" width="10.85546875" style="3" bestFit="1" customWidth="1"/>
    <col min="35" max="16384" width="9.140625" style="3"/>
  </cols>
  <sheetData>
    <row r="1" spans="1:30" ht="15.75">
      <c r="A1" s="79" t="s">
        <v>740</v>
      </c>
    </row>
    <row r="2" spans="1:30">
      <c r="A2" s="56" t="s">
        <v>0</v>
      </c>
      <c r="N2" s="337" t="s">
        <v>664</v>
      </c>
      <c r="O2" s="371">
        <v>1.0075000000000001</v>
      </c>
    </row>
    <row r="3" spans="1:30">
      <c r="A3" s="7" t="s">
        <v>672</v>
      </c>
      <c r="B3" s="9"/>
      <c r="C3" s="9"/>
      <c r="D3" s="9"/>
      <c r="N3" s="337" t="s">
        <v>622</v>
      </c>
      <c r="O3" s="337" t="s">
        <v>663</v>
      </c>
    </row>
    <row r="4" spans="1:30">
      <c r="A4" s="7" t="s">
        <v>1</v>
      </c>
      <c r="B4" s="9"/>
      <c r="C4" s="9"/>
      <c r="D4" s="9"/>
    </row>
    <row r="5" spans="1:30">
      <c r="A5" s="3" t="s">
        <v>707</v>
      </c>
      <c r="R5" s="337">
        <v>4</v>
      </c>
      <c r="S5" s="337">
        <v>5</v>
      </c>
      <c r="T5" s="337">
        <v>6</v>
      </c>
      <c r="U5" s="337">
        <v>7</v>
      </c>
      <c r="W5" s="218" t="s">
        <v>675</v>
      </c>
      <c r="X5" s="218"/>
      <c r="Y5" s="218"/>
      <c r="Z5" s="218"/>
      <c r="AA5" s="218"/>
      <c r="AB5" s="218"/>
      <c r="AC5" s="218"/>
      <c r="AD5" s="218"/>
    </row>
    <row r="6" spans="1:30">
      <c r="R6" s="337">
        <v>4</v>
      </c>
      <c r="S6" s="337">
        <v>5</v>
      </c>
      <c r="T6" s="337">
        <v>6</v>
      </c>
      <c r="U6" s="337">
        <v>7</v>
      </c>
      <c r="W6" s="218" t="s">
        <v>675</v>
      </c>
      <c r="X6" s="218"/>
      <c r="Y6" s="218"/>
      <c r="Z6" s="218"/>
      <c r="AA6" s="218"/>
      <c r="AB6" s="218"/>
      <c r="AC6" s="218"/>
      <c r="AD6" s="218"/>
    </row>
    <row r="7" spans="1:30" s="19" customFormat="1" ht="26.25" thickBot="1">
      <c r="A7" s="280" t="s">
        <v>2</v>
      </c>
      <c r="B7" s="280" t="s">
        <v>3</v>
      </c>
      <c r="C7" s="280" t="s">
        <v>519</v>
      </c>
      <c r="D7" s="24" t="s">
        <v>624</v>
      </c>
      <c r="E7" s="280" t="s">
        <v>617</v>
      </c>
      <c r="F7" s="280" t="s">
        <v>6</v>
      </c>
      <c r="G7" s="280" t="s">
        <v>7</v>
      </c>
      <c r="H7" s="26" t="s">
        <v>8</v>
      </c>
      <c r="I7" s="26" t="s">
        <v>9</v>
      </c>
      <c r="J7" s="26" t="s">
        <v>10</v>
      </c>
      <c r="K7" s="27" t="s">
        <v>11</v>
      </c>
      <c r="L7"/>
      <c r="M7"/>
      <c r="N7" s="340" t="s">
        <v>610</v>
      </c>
      <c r="O7" s="340" t="s">
        <v>2</v>
      </c>
      <c r="P7" s="341" t="s">
        <v>612</v>
      </c>
      <c r="Q7" s="341" t="s">
        <v>606</v>
      </c>
      <c r="R7" s="342" t="s">
        <v>8</v>
      </c>
      <c r="S7" s="342" t="s">
        <v>9</v>
      </c>
      <c r="T7" s="342" t="s">
        <v>10</v>
      </c>
      <c r="U7" s="340" t="s">
        <v>11</v>
      </c>
      <c r="W7" s="358" t="str">
        <f>N7</f>
        <v>Update</v>
      </c>
      <c r="X7" s="359" t="str">
        <f>A7</f>
        <v>Job Code</v>
      </c>
      <c r="Y7" s="358" t="s">
        <v>612</v>
      </c>
      <c r="Z7" s="360" t="str">
        <f t="shared" ref="Z7:Z21" si="0">G7</f>
        <v>Salary Grade</v>
      </c>
      <c r="AA7" s="361" t="str">
        <f>R7</f>
        <v>Step 1</v>
      </c>
      <c r="AB7" s="361" t="str">
        <f>S7</f>
        <v>Step 2</v>
      </c>
      <c r="AC7" s="361" t="str">
        <f>T7</f>
        <v>Step 3</v>
      </c>
      <c r="AD7" s="361" t="str">
        <f>U7</f>
        <v>Step 4</v>
      </c>
    </row>
    <row r="8" spans="1:30">
      <c r="A8" s="34" t="s">
        <v>444</v>
      </c>
      <c r="B8" s="47" t="s">
        <v>12</v>
      </c>
      <c r="C8" s="4">
        <v>408</v>
      </c>
      <c r="D8" s="34" t="s">
        <v>529</v>
      </c>
      <c r="E8" s="47">
        <v>9</v>
      </c>
      <c r="F8" s="47" t="s">
        <v>13</v>
      </c>
      <c r="G8" s="306" t="s">
        <v>14</v>
      </c>
      <c r="H8" s="178">
        <f ca="1">R8</f>
        <v>86612.340138801315</v>
      </c>
      <c r="I8" s="178">
        <f t="shared" ref="I8:K21" ca="1" si="1">S8</f>
        <v>89210.710342965322</v>
      </c>
      <c r="J8" s="178">
        <f t="shared" ca="1" si="1"/>
        <v>91887.031653254307</v>
      </c>
      <c r="K8" s="178">
        <f t="shared" ca="1" si="1"/>
        <v>94643.642602851934</v>
      </c>
      <c r="N8" s="343" t="s">
        <v>611</v>
      </c>
      <c r="O8" s="337" t="str">
        <f>A8</f>
        <v>00950C</v>
      </c>
      <c r="P8" s="339" t="str">
        <f>D8</f>
        <v>Assistant Supervising Parking Traffic Control Supervisor</v>
      </c>
      <c r="Q8" s="344" t="str">
        <f>G8</f>
        <v>E30</v>
      </c>
      <c r="R8" s="345" cm="1">
        <f t="array" aca="1" ref="R8" ca="1">IF($N8="Y",VLOOKUP($O8,INDIRECT($O$3),R$6,0)*INDIRECT($N$2),VLOOKUP($O8,INDIRECT($O$3),R$6,0))</f>
        <v>86612.340138801315</v>
      </c>
      <c r="S8" s="345" cm="1">
        <f t="array" aca="1" ref="S8" ca="1">IF($N8="Y",VLOOKUP($O8,INDIRECT($O$3),S$6,0)*INDIRECT($N$2),VLOOKUP($O8,INDIRECT($O$3),S$6,0))</f>
        <v>89210.710342965322</v>
      </c>
      <c r="T8" s="345" cm="1">
        <f t="array" aca="1" ref="T8" ca="1">IF($N8="Y",VLOOKUP($O8,INDIRECT($O$3),T$6,0)*INDIRECT($N$2),VLOOKUP($O8,INDIRECT($O$3),T$6,0))</f>
        <v>91887.031653254307</v>
      </c>
      <c r="U8" s="345" cm="1">
        <f t="array" aca="1" ref="U8" ca="1">IF($N8="Y",VLOOKUP($O8,INDIRECT($O$3),U$6,0)*INDIRECT($N$2),VLOOKUP($O8,INDIRECT($O$3),U$6,0))</f>
        <v>94643.642602851934</v>
      </c>
      <c r="V8" s="59"/>
      <c r="W8" s="218" t="str">
        <f t="shared" ref="W8:W21" si="2">N8</f>
        <v>Y</v>
      </c>
      <c r="X8" s="366" t="str">
        <f t="shared" ref="X8:X21" si="3">A8</f>
        <v>00950C</v>
      </c>
      <c r="Y8" s="218" t="str">
        <f>D8</f>
        <v>Assistant Supervising Parking Traffic Control Supervisor</v>
      </c>
      <c r="Z8" s="367" t="str">
        <f t="shared" si="0"/>
        <v>E30</v>
      </c>
      <c r="AA8" s="368">
        <f ca="1">ROUNDUP(R8/2080,3)</f>
        <v>41.640999999999998</v>
      </c>
      <c r="AB8" s="368">
        <f t="shared" ref="AB8:AD21" ca="1" si="4">ROUNDUP(S8/2080,3)</f>
        <v>42.89</v>
      </c>
      <c r="AC8" s="368">
        <f t="shared" ca="1" si="4"/>
        <v>44.177</v>
      </c>
      <c r="AD8" s="368">
        <f t="shared" ca="1" si="4"/>
        <v>45.501999999999995</v>
      </c>
    </row>
    <row r="9" spans="1:30">
      <c r="A9" s="34" t="s">
        <v>16</v>
      </c>
      <c r="B9" s="47" t="s">
        <v>12</v>
      </c>
      <c r="C9" s="4">
        <v>428</v>
      </c>
      <c r="D9" s="34" t="s">
        <v>17</v>
      </c>
      <c r="E9" s="47">
        <v>9</v>
      </c>
      <c r="F9" s="47" t="s">
        <v>13</v>
      </c>
      <c r="G9" s="306" t="s">
        <v>14</v>
      </c>
      <c r="H9" s="178">
        <f t="shared" ref="H9:H21" ca="1" si="5">R9</f>
        <v>86612.34013880133</v>
      </c>
      <c r="I9" s="178">
        <f t="shared" ca="1" si="1"/>
        <v>89210.710342965322</v>
      </c>
      <c r="J9" s="178">
        <f t="shared" ca="1" si="1"/>
        <v>91887.031653254307</v>
      </c>
      <c r="K9" s="178">
        <f t="shared" ca="1" si="1"/>
        <v>94643.642602851934</v>
      </c>
      <c r="N9" s="337" t="s">
        <v>611</v>
      </c>
      <c r="O9" s="337" t="str">
        <f>A9</f>
        <v>00440C</v>
      </c>
      <c r="P9" s="339" t="str">
        <f>D9</f>
        <v>Administrative Supervisor Animal Care and Control</v>
      </c>
      <c r="Q9" s="344" t="str">
        <f>G9</f>
        <v>E30</v>
      </c>
      <c r="R9" s="345" cm="1">
        <f t="array" aca="1" ref="R9" ca="1">IF($N9="Y",VLOOKUP($O9,INDIRECT($O$3),R$6,0)*INDIRECT($N$2),VLOOKUP($O9,INDIRECT($O$3),R$6,0))</f>
        <v>86612.34013880133</v>
      </c>
      <c r="S9" s="345" cm="1">
        <f t="array" aca="1" ref="S9" ca="1">IF($N9="Y",VLOOKUP($O9,INDIRECT($O$3),S$6,0)*INDIRECT($N$2),VLOOKUP($O9,INDIRECT($O$3),S$6,0))</f>
        <v>89210.710342965322</v>
      </c>
      <c r="T9" s="345" cm="1">
        <f t="array" aca="1" ref="T9" ca="1">IF($N9="Y",VLOOKUP($O9,INDIRECT($O$3),T$6,0)*INDIRECT($N$2),VLOOKUP($O9,INDIRECT($O$3),T$6,0))</f>
        <v>91887.031653254307</v>
      </c>
      <c r="U9" s="345" cm="1">
        <f t="array" aca="1" ref="U9" ca="1">IF($N9="Y",VLOOKUP($O9,INDIRECT($O$3),U$6,0)*INDIRECT($N$2),VLOOKUP($O9,INDIRECT($O$3),U$6,0))</f>
        <v>94643.642602851934</v>
      </c>
      <c r="W9" s="218" t="str">
        <f t="shared" si="2"/>
        <v>Y</v>
      </c>
      <c r="X9" s="366" t="str">
        <f t="shared" si="3"/>
        <v>00440C</v>
      </c>
      <c r="Y9" s="218" t="str">
        <f t="shared" ref="Y9:Y21" si="6">D9</f>
        <v>Administrative Supervisor Animal Care and Control</v>
      </c>
      <c r="Z9" s="367" t="str">
        <f t="shared" si="0"/>
        <v>E30</v>
      </c>
      <c r="AA9" s="368">
        <f t="shared" ref="AA9:AA21" ca="1" si="7">ROUNDUP(R9/2080,3)</f>
        <v>41.640999999999998</v>
      </c>
      <c r="AB9" s="368">
        <f t="shared" ca="1" si="4"/>
        <v>42.89</v>
      </c>
      <c r="AC9" s="368">
        <f t="shared" ca="1" si="4"/>
        <v>44.177</v>
      </c>
      <c r="AD9" s="368">
        <f t="shared" ca="1" si="4"/>
        <v>45.501999999999995</v>
      </c>
    </row>
    <row r="10" spans="1:30">
      <c r="A10" s="34" t="s">
        <v>18</v>
      </c>
      <c r="B10" s="47" t="s">
        <v>12</v>
      </c>
      <c r="C10" s="4">
        <v>410</v>
      </c>
      <c r="D10" s="34" t="s">
        <v>19</v>
      </c>
      <c r="E10" s="47">
        <v>9</v>
      </c>
      <c r="F10" s="47" t="s">
        <v>13</v>
      </c>
      <c r="G10" s="306" t="s">
        <v>14</v>
      </c>
      <c r="H10" s="178">
        <f t="shared" ca="1" si="5"/>
        <v>86612.34013880133</v>
      </c>
      <c r="I10" s="178">
        <f t="shared" ca="1" si="1"/>
        <v>89210.710342965322</v>
      </c>
      <c r="J10" s="178">
        <f t="shared" ca="1" si="1"/>
        <v>91887.031653254307</v>
      </c>
      <c r="K10" s="178">
        <f t="shared" ca="1" si="1"/>
        <v>94643.642602851934</v>
      </c>
      <c r="N10" s="337" t="s">
        <v>611</v>
      </c>
      <c r="O10" s="337" t="str">
        <f t="shared" ref="O10:O21" si="8">A10</f>
        <v>01720C</v>
      </c>
      <c r="P10" s="339" t="str">
        <f t="shared" ref="P10:P21" si="9">D10</f>
        <v xml:space="preserve">Chief Inspector Utilities Connections  </v>
      </c>
      <c r="Q10" s="344" t="str">
        <f t="shared" ref="Q10:Q21" si="10">G10</f>
        <v>E30</v>
      </c>
      <c r="R10" s="345" cm="1">
        <f t="array" aca="1" ref="R10" ca="1">IF($N10="Y",VLOOKUP($O10,INDIRECT($O$3),R$6,0)*INDIRECT($N$2),VLOOKUP($O10,INDIRECT($O$3),R$6,0))</f>
        <v>86612.34013880133</v>
      </c>
      <c r="S10" s="345" cm="1">
        <f t="array" aca="1" ref="S10" ca="1">IF($N10="Y",VLOOKUP($O10,INDIRECT($O$3),S$6,0)*INDIRECT($N$2),VLOOKUP($O10,INDIRECT($O$3),S$6,0))</f>
        <v>89210.710342965322</v>
      </c>
      <c r="T10" s="345" cm="1">
        <f t="array" aca="1" ref="T10" ca="1">IF($N10="Y",VLOOKUP($O10,INDIRECT($O$3),T$6,0)*INDIRECT($N$2),VLOOKUP($O10,INDIRECT($O$3),T$6,0))</f>
        <v>91887.031653254307</v>
      </c>
      <c r="U10" s="345" cm="1">
        <f t="array" aca="1" ref="U10" ca="1">IF($N10="Y",VLOOKUP($O10,INDIRECT($O$3),U$6,0)*INDIRECT($N$2),VLOOKUP($O10,INDIRECT($O$3),U$6,0))</f>
        <v>94643.642602851934</v>
      </c>
      <c r="W10" s="218" t="str">
        <f t="shared" si="2"/>
        <v>Y</v>
      </c>
      <c r="X10" s="366" t="str">
        <f t="shared" si="3"/>
        <v>01720C</v>
      </c>
      <c r="Y10" s="218" t="str">
        <f t="shared" si="6"/>
        <v xml:space="preserve">Chief Inspector Utilities Connections  </v>
      </c>
      <c r="Z10" s="367" t="str">
        <f t="shared" si="0"/>
        <v>E30</v>
      </c>
      <c r="AA10" s="368">
        <f t="shared" ca="1" si="7"/>
        <v>41.640999999999998</v>
      </c>
      <c r="AB10" s="368">
        <f t="shared" ca="1" si="4"/>
        <v>42.89</v>
      </c>
      <c r="AC10" s="368">
        <f t="shared" ca="1" si="4"/>
        <v>44.177</v>
      </c>
      <c r="AD10" s="368">
        <f t="shared" ca="1" si="4"/>
        <v>45.501999999999995</v>
      </c>
    </row>
    <row r="11" spans="1:30">
      <c r="A11" s="34" t="s">
        <v>25</v>
      </c>
      <c r="B11" s="47" t="s">
        <v>12</v>
      </c>
      <c r="C11" s="4">
        <v>408</v>
      </c>
      <c r="D11" s="34" t="s">
        <v>26</v>
      </c>
      <c r="E11" s="47">
        <v>9</v>
      </c>
      <c r="F11" s="47" t="s">
        <v>13</v>
      </c>
      <c r="G11" s="306" t="s">
        <v>14</v>
      </c>
      <c r="H11" s="178">
        <f t="shared" ca="1" si="5"/>
        <v>86612.34013880133</v>
      </c>
      <c r="I11" s="178">
        <f t="shared" ca="1" si="1"/>
        <v>89210.710342965322</v>
      </c>
      <c r="J11" s="178">
        <f t="shared" ca="1" si="1"/>
        <v>91887.031653254307</v>
      </c>
      <c r="K11" s="178">
        <f t="shared" ca="1" si="1"/>
        <v>94643.642602851934</v>
      </c>
      <c r="N11" s="337" t="s">
        <v>611</v>
      </c>
      <c r="O11" s="337" t="str">
        <f t="shared" si="8"/>
        <v>02623C</v>
      </c>
      <c r="P11" s="339" t="str">
        <f t="shared" si="9"/>
        <v>Public Works Equipment Training Supervisor</v>
      </c>
      <c r="Q11" s="344" t="str">
        <f t="shared" si="10"/>
        <v>E30</v>
      </c>
      <c r="R11" s="345" cm="1">
        <f t="array" aca="1" ref="R11" ca="1">IF($N11="Y",VLOOKUP($O11,INDIRECT($O$3),R$6,0)*INDIRECT($N$2),VLOOKUP($O11,INDIRECT($O$3),R$6,0))</f>
        <v>86612.34013880133</v>
      </c>
      <c r="S11" s="345" cm="1">
        <f t="array" aca="1" ref="S11" ca="1">IF($N11="Y",VLOOKUP($O11,INDIRECT($O$3),S$6,0)*INDIRECT($N$2),VLOOKUP($O11,INDIRECT($O$3),S$6,0))</f>
        <v>89210.710342965322</v>
      </c>
      <c r="T11" s="345" cm="1">
        <f t="array" aca="1" ref="T11" ca="1">IF($N11="Y",VLOOKUP($O11,INDIRECT($O$3),T$6,0)*INDIRECT($N$2),VLOOKUP($O11,INDIRECT($O$3),T$6,0))</f>
        <v>91887.031653254307</v>
      </c>
      <c r="U11" s="345" cm="1">
        <f t="array" aca="1" ref="U11" ca="1">IF($N11="Y",VLOOKUP($O11,INDIRECT($O$3),U$6,0)*INDIRECT($N$2),VLOOKUP($O11,INDIRECT($O$3),U$6,0))</f>
        <v>94643.642602851934</v>
      </c>
      <c r="W11" s="218" t="str">
        <f t="shared" si="2"/>
        <v>Y</v>
      </c>
      <c r="X11" s="366" t="str">
        <f t="shared" si="3"/>
        <v>02623C</v>
      </c>
      <c r="Y11" s="218" t="str">
        <f t="shared" si="6"/>
        <v>Public Works Equipment Training Supervisor</v>
      </c>
      <c r="Z11" s="367" t="str">
        <f t="shared" si="0"/>
        <v>E30</v>
      </c>
      <c r="AA11" s="368">
        <f t="shared" ca="1" si="7"/>
        <v>41.640999999999998</v>
      </c>
      <c r="AB11" s="368">
        <f t="shared" ca="1" si="4"/>
        <v>42.89</v>
      </c>
      <c r="AC11" s="368">
        <f t="shared" ca="1" si="4"/>
        <v>44.177</v>
      </c>
      <c r="AD11" s="368">
        <f t="shared" ca="1" si="4"/>
        <v>45.501999999999995</v>
      </c>
    </row>
    <row r="12" spans="1:30">
      <c r="A12" s="34" t="s">
        <v>27</v>
      </c>
      <c r="B12" s="47" t="s">
        <v>12</v>
      </c>
      <c r="C12" s="4">
        <v>415</v>
      </c>
      <c r="D12" s="34" t="s">
        <v>28</v>
      </c>
      <c r="E12" s="47">
        <v>9</v>
      </c>
      <c r="F12" s="47" t="s">
        <v>13</v>
      </c>
      <c r="G12" s="306" t="s">
        <v>14</v>
      </c>
      <c r="H12" s="178">
        <f t="shared" ca="1" si="5"/>
        <v>86612.34013880133</v>
      </c>
      <c r="I12" s="178">
        <f t="shared" ca="1" si="1"/>
        <v>89210.710342965322</v>
      </c>
      <c r="J12" s="178">
        <f t="shared" ca="1" si="1"/>
        <v>91887.031653254307</v>
      </c>
      <c r="K12" s="178">
        <f t="shared" ca="1" si="1"/>
        <v>94643.642602851934</v>
      </c>
      <c r="N12" s="337" t="s">
        <v>611</v>
      </c>
      <c r="O12" s="337" t="str">
        <f t="shared" si="8"/>
        <v>08880C</v>
      </c>
      <c r="P12" s="339" t="str">
        <f t="shared" si="9"/>
        <v>Right of Way Specialist</v>
      </c>
      <c r="Q12" s="344" t="str">
        <f t="shared" si="10"/>
        <v>E30</v>
      </c>
      <c r="R12" s="345" cm="1">
        <f t="array" aca="1" ref="R12" ca="1">IF($N12="Y",VLOOKUP($O12,INDIRECT($O$3),R$6,0)*INDIRECT($N$2),VLOOKUP($O12,INDIRECT($O$3),R$6,0))</f>
        <v>86612.34013880133</v>
      </c>
      <c r="S12" s="345" cm="1">
        <f t="array" aca="1" ref="S12" ca="1">IF($N12="Y",VLOOKUP($O12,INDIRECT($O$3),S$6,0)*INDIRECT($N$2),VLOOKUP($O12,INDIRECT($O$3),S$6,0))</f>
        <v>89210.710342965322</v>
      </c>
      <c r="T12" s="345" cm="1">
        <f t="array" aca="1" ref="T12" ca="1">IF($N12="Y",VLOOKUP($O12,INDIRECT($O$3),T$6,0)*INDIRECT($N$2),VLOOKUP($O12,INDIRECT($O$3),T$6,0))</f>
        <v>91887.031653254307</v>
      </c>
      <c r="U12" s="345" cm="1">
        <f t="array" aca="1" ref="U12" ca="1">IF($N12="Y",VLOOKUP($O12,INDIRECT($O$3),U$6,0)*INDIRECT($N$2),VLOOKUP($O12,INDIRECT($O$3),U$6,0))</f>
        <v>94643.642602851934</v>
      </c>
      <c r="W12" s="218" t="str">
        <f t="shared" si="2"/>
        <v>Y</v>
      </c>
      <c r="X12" s="366" t="str">
        <f t="shared" si="3"/>
        <v>08880C</v>
      </c>
      <c r="Y12" s="218" t="str">
        <f t="shared" si="6"/>
        <v>Right of Way Specialist</v>
      </c>
      <c r="Z12" s="367" t="str">
        <f t="shared" si="0"/>
        <v>E30</v>
      </c>
      <c r="AA12" s="368">
        <f t="shared" ca="1" si="7"/>
        <v>41.640999999999998</v>
      </c>
      <c r="AB12" s="368">
        <f t="shared" ca="1" si="4"/>
        <v>42.89</v>
      </c>
      <c r="AC12" s="368">
        <f t="shared" ca="1" si="4"/>
        <v>44.177</v>
      </c>
      <c r="AD12" s="368">
        <f t="shared" ca="1" si="4"/>
        <v>45.501999999999995</v>
      </c>
    </row>
    <row r="13" spans="1:30">
      <c r="A13" s="34" t="s">
        <v>710</v>
      </c>
      <c r="B13" s="47" t="s">
        <v>12</v>
      </c>
      <c r="C13" s="4">
        <v>448</v>
      </c>
      <c r="D13" s="100" t="s">
        <v>703</v>
      </c>
      <c r="E13" s="47">
        <v>9</v>
      </c>
      <c r="F13" s="47" t="s">
        <v>13</v>
      </c>
      <c r="G13" s="306" t="s">
        <v>14</v>
      </c>
      <c r="H13" s="178">
        <f t="shared" si="5"/>
        <v>86612.34013880133</v>
      </c>
      <c r="I13" s="178">
        <f t="shared" si="1"/>
        <v>89210.710342965322</v>
      </c>
      <c r="J13" s="178">
        <f t="shared" si="1"/>
        <v>91887.031653254307</v>
      </c>
      <c r="K13" s="178">
        <f t="shared" si="1"/>
        <v>94643.642602851934</v>
      </c>
      <c r="N13" s="337" t="s">
        <v>611</v>
      </c>
      <c r="O13" s="337" t="str">
        <f t="shared" si="8"/>
        <v>59468C</v>
      </c>
      <c r="P13" s="339" t="str">
        <f t="shared" si="9"/>
        <v>Senior Supervisor Guest Services</v>
      </c>
      <c r="Q13" s="344" t="str">
        <f t="shared" si="10"/>
        <v>E30</v>
      </c>
      <c r="R13" s="345">
        <v>86612.34013880133</v>
      </c>
      <c r="S13" s="345">
        <v>89210.710342965322</v>
      </c>
      <c r="T13" s="345">
        <v>91887.031653254307</v>
      </c>
      <c r="U13" s="345">
        <v>94643.642602851934</v>
      </c>
      <c r="W13" s="218" t="str">
        <f t="shared" si="2"/>
        <v>Y</v>
      </c>
      <c r="X13" s="366" t="str">
        <f t="shared" si="3"/>
        <v>59468C</v>
      </c>
      <c r="Y13" s="218" t="str">
        <f t="shared" si="6"/>
        <v>Senior Supervisor Guest Services</v>
      </c>
      <c r="Z13" s="367" t="str">
        <f t="shared" si="0"/>
        <v>E30</v>
      </c>
      <c r="AA13" s="368">
        <f t="shared" si="7"/>
        <v>41.640999999999998</v>
      </c>
      <c r="AB13" s="368">
        <f t="shared" si="4"/>
        <v>42.89</v>
      </c>
      <c r="AC13" s="368">
        <f t="shared" si="4"/>
        <v>44.177</v>
      </c>
      <c r="AD13" s="368">
        <f t="shared" si="4"/>
        <v>45.501999999999995</v>
      </c>
    </row>
    <row r="14" spans="1:30">
      <c r="A14" s="34" t="s">
        <v>29</v>
      </c>
      <c r="B14" s="47" t="s">
        <v>12</v>
      </c>
      <c r="C14" s="4">
        <v>410</v>
      </c>
      <c r="D14" s="34" t="s">
        <v>30</v>
      </c>
      <c r="E14" s="47">
        <v>9</v>
      </c>
      <c r="F14" s="47" t="s">
        <v>13</v>
      </c>
      <c r="G14" s="306" t="s">
        <v>14</v>
      </c>
      <c r="H14" s="178">
        <f t="shared" ca="1" si="5"/>
        <v>86612.34013880133</v>
      </c>
      <c r="I14" s="178">
        <f t="shared" ca="1" si="1"/>
        <v>89210.710342965322</v>
      </c>
      <c r="J14" s="178">
        <f t="shared" ca="1" si="1"/>
        <v>91887.031653254307</v>
      </c>
      <c r="K14" s="178">
        <f t="shared" ca="1" si="1"/>
        <v>94643.642602851934</v>
      </c>
      <c r="N14" s="337" t="s">
        <v>611</v>
      </c>
      <c r="O14" s="337" t="str">
        <f t="shared" si="8"/>
        <v>09980C</v>
      </c>
      <c r="P14" s="339" t="str">
        <f t="shared" si="9"/>
        <v xml:space="preserve">Supervisor Electronics </v>
      </c>
      <c r="Q14" s="344" t="str">
        <f t="shared" si="10"/>
        <v>E30</v>
      </c>
      <c r="R14" s="345" cm="1">
        <f t="array" aca="1" ref="R14" ca="1">IF($N14="Y",VLOOKUP($O14,INDIRECT($O$3),R$6,0)*INDIRECT($N$2),VLOOKUP($O14,INDIRECT($O$3),R$6,0))</f>
        <v>86612.34013880133</v>
      </c>
      <c r="S14" s="345" cm="1">
        <f t="array" aca="1" ref="S14" ca="1">IF($N14="Y",VLOOKUP($O14,INDIRECT($O$3),S$6,0)*INDIRECT($N$2),VLOOKUP($O14,INDIRECT($O$3),S$6,0))</f>
        <v>89210.710342965322</v>
      </c>
      <c r="T14" s="345" cm="1">
        <f t="array" aca="1" ref="T14" ca="1">IF($N14="Y",VLOOKUP($O14,INDIRECT($O$3),T$6,0)*INDIRECT($N$2),VLOOKUP($O14,INDIRECT($O$3),T$6,0))</f>
        <v>91887.031653254307</v>
      </c>
      <c r="U14" s="345" cm="1">
        <f t="array" aca="1" ref="U14" ca="1">IF($N14="Y",VLOOKUP($O14,INDIRECT($O$3),U$6,0)*INDIRECT($N$2),VLOOKUP($O14,INDIRECT($O$3),U$6,0))</f>
        <v>94643.642602851934</v>
      </c>
      <c r="W14" s="218" t="str">
        <f t="shared" si="2"/>
        <v>Y</v>
      </c>
      <c r="X14" s="366" t="str">
        <f t="shared" si="3"/>
        <v>09980C</v>
      </c>
      <c r="Y14" s="218" t="str">
        <f t="shared" si="6"/>
        <v xml:space="preserve">Supervisor Electronics </v>
      </c>
      <c r="Z14" s="367" t="str">
        <f t="shared" si="0"/>
        <v>E30</v>
      </c>
      <c r="AA14" s="368">
        <f t="shared" ca="1" si="7"/>
        <v>41.640999999999998</v>
      </c>
      <c r="AB14" s="368">
        <f t="shared" ca="1" si="4"/>
        <v>42.89</v>
      </c>
      <c r="AC14" s="368">
        <f t="shared" ca="1" si="4"/>
        <v>44.177</v>
      </c>
      <c r="AD14" s="368">
        <f t="shared" ca="1" si="4"/>
        <v>45.501999999999995</v>
      </c>
    </row>
    <row r="15" spans="1:30">
      <c r="A15" s="34" t="s">
        <v>31</v>
      </c>
      <c r="B15" s="47" t="s">
        <v>12</v>
      </c>
      <c r="C15" s="4">
        <v>418</v>
      </c>
      <c r="D15" s="34" t="s">
        <v>32</v>
      </c>
      <c r="E15" s="47">
        <v>9</v>
      </c>
      <c r="F15" s="47" t="s">
        <v>13</v>
      </c>
      <c r="G15" s="306" t="s">
        <v>14</v>
      </c>
      <c r="H15" s="178">
        <f t="shared" ca="1" si="5"/>
        <v>86612.34013880133</v>
      </c>
      <c r="I15" s="178">
        <f t="shared" ca="1" si="1"/>
        <v>89210.710342965322</v>
      </c>
      <c r="J15" s="178">
        <f t="shared" ca="1" si="1"/>
        <v>91887.031653254307</v>
      </c>
      <c r="K15" s="178">
        <f t="shared" ca="1" si="1"/>
        <v>94643.642602851934</v>
      </c>
      <c r="N15" s="337" t="s">
        <v>611</v>
      </c>
      <c r="O15" s="337" t="str">
        <f t="shared" si="8"/>
        <v>09981C</v>
      </c>
      <c r="P15" s="339" t="str">
        <f t="shared" si="9"/>
        <v xml:space="preserve">Supervisor Engineering Technician II  </v>
      </c>
      <c r="Q15" s="344" t="str">
        <f t="shared" si="10"/>
        <v>E30</v>
      </c>
      <c r="R15" s="345" cm="1">
        <f t="array" aca="1" ref="R15" ca="1">IF($N15="Y",VLOOKUP($O15,INDIRECT($O$3),R$6,0)*INDIRECT($N$2),VLOOKUP($O15,INDIRECT($O$3),R$6,0))</f>
        <v>86612.34013880133</v>
      </c>
      <c r="S15" s="345" cm="1">
        <f t="array" aca="1" ref="S15" ca="1">IF($N15="Y",VLOOKUP($O15,INDIRECT($O$3),S$6,0)*INDIRECT($N$2),VLOOKUP($O15,INDIRECT($O$3),S$6,0))</f>
        <v>89210.710342965322</v>
      </c>
      <c r="T15" s="345" cm="1">
        <f t="array" aca="1" ref="T15" ca="1">IF($N15="Y",VLOOKUP($O15,INDIRECT($O$3),T$6,0)*INDIRECT($N$2),VLOOKUP($O15,INDIRECT($O$3),T$6,0))</f>
        <v>91887.031653254307</v>
      </c>
      <c r="U15" s="345" cm="1">
        <f t="array" aca="1" ref="U15" ca="1">IF($N15="Y",VLOOKUP($O15,INDIRECT($O$3),U$6,0)*INDIRECT($N$2),VLOOKUP($O15,INDIRECT($O$3),U$6,0))</f>
        <v>94643.642602851934</v>
      </c>
      <c r="W15" s="218" t="str">
        <f t="shared" si="2"/>
        <v>Y</v>
      </c>
      <c r="X15" s="366" t="str">
        <f t="shared" si="3"/>
        <v>09981C</v>
      </c>
      <c r="Y15" s="218" t="str">
        <f t="shared" si="6"/>
        <v xml:space="preserve">Supervisor Engineering Technician II  </v>
      </c>
      <c r="Z15" s="367" t="str">
        <f t="shared" si="0"/>
        <v>E30</v>
      </c>
      <c r="AA15" s="368">
        <f t="shared" ca="1" si="7"/>
        <v>41.640999999999998</v>
      </c>
      <c r="AB15" s="368">
        <f t="shared" ca="1" si="4"/>
        <v>42.89</v>
      </c>
      <c r="AC15" s="368">
        <f t="shared" ca="1" si="4"/>
        <v>44.177</v>
      </c>
      <c r="AD15" s="368">
        <f t="shared" ca="1" si="4"/>
        <v>45.501999999999995</v>
      </c>
    </row>
    <row r="16" spans="1:30">
      <c r="A16" s="34" t="s">
        <v>225</v>
      </c>
      <c r="B16" s="47" t="s">
        <v>12</v>
      </c>
      <c r="C16" s="4">
        <v>418</v>
      </c>
      <c r="D16" s="34" t="s">
        <v>33</v>
      </c>
      <c r="E16" s="47">
        <v>9</v>
      </c>
      <c r="F16" s="47" t="s">
        <v>13</v>
      </c>
      <c r="G16" s="306" t="s">
        <v>14</v>
      </c>
      <c r="H16" s="178">
        <f t="shared" ca="1" si="5"/>
        <v>86612.34013880133</v>
      </c>
      <c r="I16" s="178">
        <f t="shared" ca="1" si="1"/>
        <v>89210.710342965322</v>
      </c>
      <c r="J16" s="178">
        <f t="shared" ca="1" si="1"/>
        <v>91887.031653254307</v>
      </c>
      <c r="K16" s="178">
        <f t="shared" ca="1" si="1"/>
        <v>94643.642602851934</v>
      </c>
      <c r="N16" s="337" t="s">
        <v>611</v>
      </c>
      <c r="O16" s="337" t="str">
        <f t="shared" si="8"/>
        <v>09982C</v>
      </c>
      <c r="P16" s="339" t="str">
        <f t="shared" si="9"/>
        <v>Supervisor Engineering Technician II Graphic Analyst</v>
      </c>
      <c r="Q16" s="344" t="str">
        <f t="shared" si="10"/>
        <v>E30</v>
      </c>
      <c r="R16" s="345" cm="1">
        <f t="array" aca="1" ref="R16" ca="1">IF($N16="Y",VLOOKUP($O16,INDIRECT($O$3),R$6,0)*INDIRECT($N$2),VLOOKUP($O16,INDIRECT($O$3),R$6,0))</f>
        <v>86612.34013880133</v>
      </c>
      <c r="S16" s="345" cm="1">
        <f t="array" aca="1" ref="S16" ca="1">IF($N16="Y",VLOOKUP($O16,INDIRECT($O$3),S$6,0)*INDIRECT($N$2),VLOOKUP($O16,INDIRECT($O$3),S$6,0))</f>
        <v>89210.710342965322</v>
      </c>
      <c r="T16" s="345" cm="1">
        <f t="array" aca="1" ref="T16" ca="1">IF($N16="Y",VLOOKUP($O16,INDIRECT($O$3),T$6,0)*INDIRECT($N$2),VLOOKUP($O16,INDIRECT($O$3),T$6,0))</f>
        <v>91887.031653254307</v>
      </c>
      <c r="U16" s="345" cm="1">
        <f t="array" aca="1" ref="U16" ca="1">IF($N16="Y",VLOOKUP($O16,INDIRECT($O$3),U$6,0)*INDIRECT($N$2),VLOOKUP($O16,INDIRECT($O$3),U$6,0))</f>
        <v>94643.642602851934</v>
      </c>
      <c r="W16" s="218" t="str">
        <f t="shared" si="2"/>
        <v>Y</v>
      </c>
      <c r="X16" s="366" t="str">
        <f t="shared" si="3"/>
        <v>09982C</v>
      </c>
      <c r="Y16" s="218" t="str">
        <f t="shared" si="6"/>
        <v>Supervisor Engineering Technician II Graphic Analyst</v>
      </c>
      <c r="Z16" s="367" t="str">
        <f t="shared" si="0"/>
        <v>E30</v>
      </c>
      <c r="AA16" s="368">
        <f t="shared" ca="1" si="7"/>
        <v>41.640999999999998</v>
      </c>
      <c r="AB16" s="368">
        <f t="shared" ca="1" si="4"/>
        <v>42.89</v>
      </c>
      <c r="AC16" s="368">
        <f t="shared" ca="1" si="4"/>
        <v>44.177</v>
      </c>
      <c r="AD16" s="368">
        <f t="shared" ca="1" si="4"/>
        <v>45.501999999999995</v>
      </c>
    </row>
    <row r="17" spans="1:30">
      <c r="A17" s="34" t="s">
        <v>34</v>
      </c>
      <c r="B17" s="47" t="s">
        <v>12</v>
      </c>
      <c r="C17" s="4">
        <v>428</v>
      </c>
      <c r="D17" s="34" t="s">
        <v>709</v>
      </c>
      <c r="E17" s="47">
        <v>9</v>
      </c>
      <c r="F17" s="47" t="s">
        <v>13</v>
      </c>
      <c r="G17" s="306" t="s">
        <v>14</v>
      </c>
      <c r="H17" s="178">
        <f t="shared" ca="1" si="5"/>
        <v>86612.34013880133</v>
      </c>
      <c r="I17" s="178">
        <f t="shared" ca="1" si="1"/>
        <v>89210.710342965322</v>
      </c>
      <c r="J17" s="178">
        <f t="shared" ca="1" si="1"/>
        <v>91887.031653254307</v>
      </c>
      <c r="K17" s="178">
        <f t="shared" ca="1" si="1"/>
        <v>94643.642602851934</v>
      </c>
      <c r="N17" s="337" t="s">
        <v>611</v>
      </c>
      <c r="O17" s="337" t="str">
        <f t="shared" si="8"/>
        <v>10005C</v>
      </c>
      <c r="P17" s="339" t="str">
        <f t="shared" si="9"/>
        <v>Supervisor Event Services Supervisor III</v>
      </c>
      <c r="Q17" s="344" t="str">
        <f t="shared" si="10"/>
        <v>E30</v>
      </c>
      <c r="R17" s="345" cm="1">
        <f t="array" aca="1" ref="R17" ca="1">IF($N17="Y",VLOOKUP($O17,INDIRECT($O$3),R$6,0)*INDIRECT($N$2),VLOOKUP($O17,INDIRECT($O$3),R$6,0))</f>
        <v>86612.34013880133</v>
      </c>
      <c r="S17" s="345" cm="1">
        <f t="array" aca="1" ref="S17" ca="1">IF($N17="Y",VLOOKUP($O17,INDIRECT($O$3),S$6,0)*INDIRECT($N$2),VLOOKUP($O17,INDIRECT($O$3),S$6,0))</f>
        <v>89210.710342965322</v>
      </c>
      <c r="T17" s="345" cm="1">
        <f t="array" aca="1" ref="T17" ca="1">IF($N17="Y",VLOOKUP($O17,INDIRECT($O$3),T$6,0)*INDIRECT($N$2),VLOOKUP($O17,INDIRECT($O$3),T$6,0))</f>
        <v>91887.031653254307</v>
      </c>
      <c r="U17" s="345" cm="1">
        <f t="array" aca="1" ref="U17" ca="1">IF($N17="Y",VLOOKUP($O17,INDIRECT($O$3),U$6,0)*INDIRECT($N$2),VLOOKUP($O17,INDIRECT($O$3),U$6,0))</f>
        <v>94643.642602851934</v>
      </c>
      <c r="W17" s="218" t="str">
        <f t="shared" si="2"/>
        <v>Y</v>
      </c>
      <c r="X17" s="366" t="str">
        <f t="shared" si="3"/>
        <v>10005C</v>
      </c>
      <c r="Y17" s="218" t="str">
        <f t="shared" si="6"/>
        <v>Supervisor Event Services Supervisor III</v>
      </c>
      <c r="Z17" s="367" t="str">
        <f t="shared" si="0"/>
        <v>E30</v>
      </c>
      <c r="AA17" s="368">
        <f t="shared" ca="1" si="7"/>
        <v>41.640999999999998</v>
      </c>
      <c r="AB17" s="368">
        <f t="shared" ca="1" si="4"/>
        <v>42.89</v>
      </c>
      <c r="AC17" s="368">
        <f t="shared" ca="1" si="4"/>
        <v>44.177</v>
      </c>
      <c r="AD17" s="368">
        <f t="shared" ca="1" si="4"/>
        <v>45.501999999999995</v>
      </c>
    </row>
    <row r="18" spans="1:30">
      <c r="A18" s="34" t="s">
        <v>36</v>
      </c>
      <c r="B18" s="47" t="s">
        <v>12</v>
      </c>
      <c r="C18" s="4">
        <v>423</v>
      </c>
      <c r="D18" s="34" t="s">
        <v>37</v>
      </c>
      <c r="E18" s="47">
        <v>9</v>
      </c>
      <c r="F18" s="47" t="s">
        <v>13</v>
      </c>
      <c r="G18" s="306" t="s">
        <v>14</v>
      </c>
      <c r="H18" s="178">
        <f t="shared" ca="1" si="5"/>
        <v>86612.34013880133</v>
      </c>
      <c r="I18" s="178">
        <f t="shared" ca="1" si="1"/>
        <v>89210.710342965322</v>
      </c>
      <c r="J18" s="178">
        <f t="shared" ca="1" si="1"/>
        <v>91887.031653254307</v>
      </c>
      <c r="K18" s="178">
        <f t="shared" ca="1" si="1"/>
        <v>94643.642602851934</v>
      </c>
      <c r="N18" s="337" t="s">
        <v>611</v>
      </c>
      <c r="O18" s="337" t="str">
        <f t="shared" si="8"/>
        <v>10007C</v>
      </c>
      <c r="P18" s="339" t="str">
        <f t="shared" si="9"/>
        <v xml:space="preserve">Supervisor Facilities Services  </v>
      </c>
      <c r="Q18" s="344" t="str">
        <f t="shared" si="10"/>
        <v>E30</v>
      </c>
      <c r="R18" s="345" cm="1">
        <f t="array" aca="1" ref="R18" ca="1">IF($N18="Y",VLOOKUP($O18,INDIRECT($O$3),R$6,0)*INDIRECT($N$2),VLOOKUP($O18,INDIRECT($O$3),R$6,0))</f>
        <v>86612.34013880133</v>
      </c>
      <c r="S18" s="345" cm="1">
        <f t="array" aca="1" ref="S18" ca="1">IF($N18="Y",VLOOKUP($O18,INDIRECT($O$3),S$6,0)*INDIRECT($N$2),VLOOKUP($O18,INDIRECT($O$3),S$6,0))</f>
        <v>89210.710342965322</v>
      </c>
      <c r="T18" s="345" cm="1">
        <f t="array" aca="1" ref="T18" ca="1">IF($N18="Y",VLOOKUP($O18,INDIRECT($O$3),T$6,0)*INDIRECT($N$2),VLOOKUP($O18,INDIRECT($O$3),T$6,0))</f>
        <v>91887.031653254307</v>
      </c>
      <c r="U18" s="345" cm="1">
        <f t="array" aca="1" ref="U18" ca="1">IF($N18="Y",VLOOKUP($O18,INDIRECT($O$3),U$6,0)*INDIRECT($N$2),VLOOKUP($O18,INDIRECT($O$3),U$6,0))</f>
        <v>94643.642602851934</v>
      </c>
      <c r="W18" s="218" t="str">
        <f t="shared" si="2"/>
        <v>Y</v>
      </c>
      <c r="X18" s="366" t="str">
        <f t="shared" si="3"/>
        <v>10007C</v>
      </c>
      <c r="Y18" s="218" t="str">
        <f t="shared" si="6"/>
        <v xml:space="preserve">Supervisor Facilities Services  </v>
      </c>
      <c r="Z18" s="367" t="str">
        <f t="shared" si="0"/>
        <v>E30</v>
      </c>
      <c r="AA18" s="368">
        <f t="shared" ca="1" si="7"/>
        <v>41.640999999999998</v>
      </c>
      <c r="AB18" s="368">
        <f t="shared" ca="1" si="4"/>
        <v>42.89</v>
      </c>
      <c r="AC18" s="368">
        <f t="shared" ca="1" si="4"/>
        <v>44.177</v>
      </c>
      <c r="AD18" s="368">
        <f ca="1">ROUNDUP(U18/2080,3)</f>
        <v>45.501999999999995</v>
      </c>
    </row>
    <row r="19" spans="1:30" s="19" customFormat="1">
      <c r="A19" s="3" t="s">
        <v>188</v>
      </c>
      <c r="B19" s="47" t="s">
        <v>12</v>
      </c>
      <c r="C19" s="4">
        <v>408</v>
      </c>
      <c r="D19" s="35" t="s">
        <v>189</v>
      </c>
      <c r="E19" s="47">
        <v>9</v>
      </c>
      <c r="F19" s="47" t="s">
        <v>13</v>
      </c>
      <c r="G19" s="247" t="s">
        <v>14</v>
      </c>
      <c r="H19" s="178">
        <f>R19</f>
        <v>86612.34013880133</v>
      </c>
      <c r="I19" s="178">
        <f>S19</f>
        <v>89210.710342965322</v>
      </c>
      <c r="J19" s="178">
        <f>T19</f>
        <v>91887.031653254307</v>
      </c>
      <c r="K19" s="178">
        <f>U19</f>
        <v>94643.642602851934</v>
      </c>
      <c r="L19"/>
      <c r="M19"/>
      <c r="N19" s="343" t="s">
        <v>611</v>
      </c>
      <c r="O19" s="337" t="str">
        <f>A19</f>
        <v>10079C</v>
      </c>
      <c r="P19" s="339" t="str">
        <f>D19</f>
        <v>Supervisor Operations Support</v>
      </c>
      <c r="Q19" s="344" t="str">
        <f>G19</f>
        <v>E30</v>
      </c>
      <c r="R19" s="345">
        <v>86612.34013880133</v>
      </c>
      <c r="S19" s="345">
        <v>89210.710342965322</v>
      </c>
      <c r="T19" s="345">
        <v>91887.031653254307</v>
      </c>
      <c r="U19" s="345">
        <v>94643.642602851934</v>
      </c>
      <c r="W19" s="218" t="str">
        <f>N19</f>
        <v>Y</v>
      </c>
      <c r="X19" s="366" t="str">
        <f>A19</f>
        <v>10079C</v>
      </c>
      <c r="Y19" s="218" t="str">
        <f>D19</f>
        <v>Supervisor Operations Support</v>
      </c>
      <c r="Z19" s="367" t="str">
        <f>G19</f>
        <v>E30</v>
      </c>
      <c r="AA19" s="368">
        <f>ROUNDUP(R19/2080,3)</f>
        <v>41.640999999999998</v>
      </c>
      <c r="AB19" s="368">
        <f>ROUNDUP(S19/2080,3)</f>
        <v>42.89</v>
      </c>
      <c r="AC19" s="368">
        <f>ROUNDUP(T19/2080,3)</f>
        <v>44.177</v>
      </c>
      <c r="AD19" s="368">
        <f>ROUNDUP(U19/2080,3)</f>
        <v>45.501999999999995</v>
      </c>
    </row>
    <row r="20" spans="1:30">
      <c r="A20" s="34" t="s">
        <v>38</v>
      </c>
      <c r="B20" s="47" t="s">
        <v>12</v>
      </c>
      <c r="C20" s="4">
        <v>410</v>
      </c>
      <c r="D20" s="34" t="s">
        <v>39</v>
      </c>
      <c r="E20" s="47">
        <v>9</v>
      </c>
      <c r="F20" s="47" t="s">
        <v>13</v>
      </c>
      <c r="G20" s="306" t="s">
        <v>14</v>
      </c>
      <c r="H20" s="178">
        <f t="shared" ca="1" si="5"/>
        <v>86612.34013880133</v>
      </c>
      <c r="I20" s="178">
        <f t="shared" ca="1" si="1"/>
        <v>89210.710342965322</v>
      </c>
      <c r="J20" s="178">
        <f t="shared" ca="1" si="1"/>
        <v>91887.031653254307</v>
      </c>
      <c r="K20" s="178">
        <f t="shared" ca="1" si="1"/>
        <v>94643.642602851934</v>
      </c>
      <c r="N20" s="337" t="s">
        <v>611</v>
      </c>
      <c r="O20" s="337" t="str">
        <f t="shared" si="8"/>
        <v>10282C</v>
      </c>
      <c r="P20" s="339" t="str">
        <f t="shared" si="9"/>
        <v xml:space="preserve">Supervisor Sidewalk Inspections  </v>
      </c>
      <c r="Q20" s="344" t="str">
        <f t="shared" si="10"/>
        <v>E30</v>
      </c>
      <c r="R20" s="345" cm="1">
        <f t="array" aca="1" ref="R20" ca="1">IF($N20="Y",VLOOKUP($O20,INDIRECT($O$3),R$6,0)*INDIRECT($N$2),VLOOKUP($O20,INDIRECT($O$3),R$6,0))</f>
        <v>86612.34013880133</v>
      </c>
      <c r="S20" s="345" cm="1">
        <f t="array" aca="1" ref="S20" ca="1">IF($N20="Y",VLOOKUP($O20,INDIRECT($O$3),S$6,0)*INDIRECT($N$2),VLOOKUP($O20,INDIRECT($O$3),S$6,0))</f>
        <v>89210.710342965322</v>
      </c>
      <c r="T20" s="345" cm="1">
        <f t="array" aca="1" ref="T20" ca="1">IF($N20="Y",VLOOKUP($O20,INDIRECT($O$3),T$6,0)*INDIRECT($N$2),VLOOKUP($O20,INDIRECT($O$3),T$6,0))</f>
        <v>91887.031653254307</v>
      </c>
      <c r="U20" s="345" cm="1">
        <f t="array" aca="1" ref="U20" ca="1">IF($N20="Y",VLOOKUP($O20,INDIRECT($O$3),U$6,0)*INDIRECT($N$2),VLOOKUP($O20,INDIRECT($O$3),U$6,0))</f>
        <v>94643.642602851934</v>
      </c>
      <c r="W20" s="218" t="str">
        <f t="shared" si="2"/>
        <v>Y</v>
      </c>
      <c r="X20" s="366" t="str">
        <f t="shared" si="3"/>
        <v>10282C</v>
      </c>
      <c r="Y20" s="218" t="str">
        <f t="shared" si="6"/>
        <v xml:space="preserve">Supervisor Sidewalk Inspections  </v>
      </c>
      <c r="Z20" s="367" t="str">
        <f t="shared" si="0"/>
        <v>E30</v>
      </c>
      <c r="AA20" s="368">
        <f t="shared" ca="1" si="7"/>
        <v>41.640999999999998</v>
      </c>
      <c r="AB20" s="368">
        <f t="shared" ca="1" si="4"/>
        <v>42.89</v>
      </c>
      <c r="AC20" s="368">
        <f t="shared" ca="1" si="4"/>
        <v>44.177</v>
      </c>
      <c r="AD20" s="368">
        <f t="shared" ca="1" si="4"/>
        <v>45.501999999999995</v>
      </c>
    </row>
    <row r="21" spans="1:30">
      <c r="A21" s="34" t="s">
        <v>40</v>
      </c>
      <c r="B21" s="47" t="s">
        <v>12</v>
      </c>
      <c r="C21" s="4">
        <v>410</v>
      </c>
      <c r="D21" s="34" t="s">
        <v>41</v>
      </c>
      <c r="E21" s="47">
        <v>9</v>
      </c>
      <c r="F21" s="47" t="s">
        <v>13</v>
      </c>
      <c r="G21" s="306" t="s">
        <v>14</v>
      </c>
      <c r="H21" s="178">
        <f t="shared" ca="1" si="5"/>
        <v>86612.34013880133</v>
      </c>
      <c r="I21" s="178">
        <f t="shared" ca="1" si="1"/>
        <v>89210.710342965322</v>
      </c>
      <c r="J21" s="178">
        <f t="shared" ca="1" si="1"/>
        <v>91887.031653254307</v>
      </c>
      <c r="K21" s="178">
        <f t="shared" ca="1" si="1"/>
        <v>94643.642602851934</v>
      </c>
      <c r="N21" s="337" t="s">
        <v>611</v>
      </c>
      <c r="O21" s="337" t="str">
        <f t="shared" si="8"/>
        <v>10359C</v>
      </c>
      <c r="P21" s="339" t="str">
        <f t="shared" si="9"/>
        <v>Supervisor Water Permits and Connections</v>
      </c>
      <c r="Q21" s="344" t="str">
        <f t="shared" si="10"/>
        <v>E30</v>
      </c>
      <c r="R21" s="345" cm="1">
        <f t="array" aca="1" ref="R21" ca="1">IF($N21="Y",VLOOKUP($O21,INDIRECT($O$3),R$6,0)*INDIRECT($N$2),VLOOKUP($O21,INDIRECT($O$3),R$6,0))</f>
        <v>86612.34013880133</v>
      </c>
      <c r="S21" s="345" cm="1">
        <f t="array" aca="1" ref="S21" ca="1">IF($N21="Y",VLOOKUP($O21,INDIRECT($O$3),S$6,0)*INDIRECT($N$2),VLOOKUP($O21,INDIRECT($O$3),S$6,0))</f>
        <v>89210.710342965322</v>
      </c>
      <c r="T21" s="345" cm="1">
        <f t="array" aca="1" ref="T21" ca="1">IF($N21="Y",VLOOKUP($O21,INDIRECT($O$3),T$6,0)*INDIRECT($N$2),VLOOKUP($O21,INDIRECT($O$3),T$6,0))</f>
        <v>91887.031653254307</v>
      </c>
      <c r="U21" s="345" cm="1">
        <f t="array" aca="1" ref="U21" ca="1">IF($N21="Y",VLOOKUP($O21,INDIRECT($O$3),U$6,0)*INDIRECT($N$2),VLOOKUP($O21,INDIRECT($O$3),U$6,0))</f>
        <v>94643.642602851934</v>
      </c>
      <c r="W21" s="218" t="str">
        <f t="shared" si="2"/>
        <v>Y</v>
      </c>
      <c r="X21" s="366" t="str">
        <f t="shared" si="3"/>
        <v>10359C</v>
      </c>
      <c r="Y21" s="218" t="str">
        <f t="shared" si="6"/>
        <v>Supervisor Water Permits and Connections</v>
      </c>
      <c r="Z21" s="367" t="str">
        <f t="shared" si="0"/>
        <v>E30</v>
      </c>
      <c r="AA21" s="368">
        <f t="shared" ca="1" si="7"/>
        <v>41.640999999999998</v>
      </c>
      <c r="AB21" s="368">
        <f t="shared" ca="1" si="4"/>
        <v>42.89</v>
      </c>
      <c r="AC21" s="368">
        <f t="shared" ca="1" si="4"/>
        <v>44.177</v>
      </c>
      <c r="AD21" s="368">
        <f t="shared" ca="1" si="4"/>
        <v>45.501999999999995</v>
      </c>
    </row>
    <row r="22" spans="1:30" s="19" customFormat="1">
      <c r="A22" s="34"/>
      <c r="B22" s="4"/>
      <c r="C22" s="4"/>
      <c r="D22" s="34"/>
      <c r="E22" s="4"/>
      <c r="F22" s="15"/>
      <c r="G22" s="16"/>
      <c r="H22" s="17"/>
      <c r="I22" s="17"/>
      <c r="J22" s="17"/>
      <c r="L22"/>
      <c r="M22"/>
      <c r="N22" s="337"/>
      <c r="O22" s="337"/>
      <c r="P22" s="339"/>
      <c r="Q22" s="344"/>
      <c r="R22" s="339"/>
      <c r="S22" s="346"/>
      <c r="T22" s="346"/>
      <c r="U22" s="346"/>
      <c r="W22" s="214"/>
      <c r="X22" s="214"/>
      <c r="Y22" s="214"/>
      <c r="Z22" s="214"/>
      <c r="AA22" s="214"/>
      <c r="AB22" s="214"/>
      <c r="AC22" s="214"/>
      <c r="AD22" s="214"/>
    </row>
    <row r="23" spans="1:30" s="19" customFormat="1">
      <c r="A23" s="281"/>
      <c r="B23" s="281"/>
      <c r="C23" s="281"/>
      <c r="D23" s="281"/>
      <c r="H23" s="17"/>
      <c r="I23" s="17"/>
      <c r="J23" s="17"/>
      <c r="K23" s="18"/>
      <c r="L23"/>
      <c r="M23"/>
      <c r="N23" s="347"/>
      <c r="O23" s="347"/>
      <c r="P23" s="346"/>
      <c r="Q23" s="346"/>
      <c r="R23" s="346"/>
      <c r="S23" s="346"/>
      <c r="T23" s="346"/>
      <c r="U23" s="346"/>
      <c r="W23" s="214"/>
      <c r="X23" s="214"/>
      <c r="Y23" s="214"/>
      <c r="Z23" s="214"/>
      <c r="AA23" s="214"/>
      <c r="AB23" s="214"/>
      <c r="AC23" s="214"/>
      <c r="AD23" s="214"/>
    </row>
    <row r="24" spans="1:30" s="19" customFormat="1" ht="26.25" thickBot="1">
      <c r="A24" s="280" t="s">
        <v>2</v>
      </c>
      <c r="B24" s="280" t="s">
        <v>3</v>
      </c>
      <c r="C24" s="280" t="s">
        <v>519</v>
      </c>
      <c r="D24" s="24" t="s">
        <v>625</v>
      </c>
      <c r="E24" s="280" t="s">
        <v>617</v>
      </c>
      <c r="F24" s="280" t="s">
        <v>6</v>
      </c>
      <c r="G24" s="280" t="s">
        <v>7</v>
      </c>
      <c r="H24" s="26" t="s">
        <v>8</v>
      </c>
      <c r="I24" s="26" t="s">
        <v>9</v>
      </c>
      <c r="J24" s="26" t="s">
        <v>10</v>
      </c>
      <c r="K24" s="27" t="s">
        <v>11</v>
      </c>
      <c r="L24"/>
      <c r="M24"/>
      <c r="N24" s="340" t="s">
        <v>610</v>
      </c>
      <c r="O24" s="340" t="s">
        <v>2</v>
      </c>
      <c r="P24" s="341" t="s">
        <v>612</v>
      </c>
      <c r="Q24" s="341" t="s">
        <v>606</v>
      </c>
      <c r="R24" s="342" t="s">
        <v>8</v>
      </c>
      <c r="S24" s="342" t="s">
        <v>9</v>
      </c>
      <c r="T24" s="342" t="s">
        <v>10</v>
      </c>
      <c r="U24" s="340" t="s">
        <v>11</v>
      </c>
      <c r="W24" s="358" t="str">
        <f>N24</f>
        <v>Update</v>
      </c>
      <c r="X24" s="359" t="str">
        <f>A24</f>
        <v>Job Code</v>
      </c>
      <c r="Y24" s="358" t="s">
        <v>612</v>
      </c>
      <c r="Z24" s="360" t="str">
        <f t="shared" ref="Z24:Z50" si="11">G24</f>
        <v>Salary Grade</v>
      </c>
      <c r="AA24" s="361" t="str">
        <f>R24</f>
        <v>Step 1</v>
      </c>
      <c r="AB24" s="361" t="str">
        <f>S24</f>
        <v>Step 2</v>
      </c>
      <c r="AC24" s="361" t="str">
        <f>T24</f>
        <v>Step 3</v>
      </c>
      <c r="AD24" s="361" t="str">
        <f>U24</f>
        <v>Step 4</v>
      </c>
    </row>
    <row r="25" spans="1:30" s="19" customFormat="1">
      <c r="A25" s="3" t="s">
        <v>44</v>
      </c>
      <c r="B25" s="47" t="s">
        <v>12</v>
      </c>
      <c r="C25" s="4">
        <v>453</v>
      </c>
      <c r="D25" s="35" t="s">
        <v>45</v>
      </c>
      <c r="E25" s="47">
        <v>10</v>
      </c>
      <c r="F25" s="47" t="s">
        <v>13</v>
      </c>
      <c r="G25" s="306" t="s">
        <v>43</v>
      </c>
      <c r="H25" s="178">
        <f t="shared" ref="H25:K43" ca="1" si="12">R25</f>
        <v>93852.723144580727</v>
      </c>
      <c r="I25" s="178">
        <f t="shared" ca="1" si="12"/>
        <v>96668.304838918179</v>
      </c>
      <c r="J25" s="178">
        <f t="shared" ca="1" si="12"/>
        <v>99568.353984085712</v>
      </c>
      <c r="K25" s="178">
        <f t="shared" ca="1" si="12"/>
        <v>102555.40460360829</v>
      </c>
      <c r="L25"/>
      <c r="M25"/>
      <c r="N25" s="343" t="s">
        <v>611</v>
      </c>
      <c r="O25" s="337" t="str">
        <f>A25</f>
        <v>00410C</v>
      </c>
      <c r="P25" s="339" t="str">
        <f>D25</f>
        <v xml:space="preserve">Administrative Enforcement Supervisor </v>
      </c>
      <c r="Q25" s="344" t="str">
        <f>G25</f>
        <v>E40</v>
      </c>
      <c r="R25" s="345" cm="1">
        <f t="array" aca="1" ref="R25" ca="1">IF($N25="Y",VLOOKUP($O25,INDIRECT($O$3),R$6,0)*INDIRECT($N$2),VLOOKUP($O25,INDIRECT($O$3),R$6,0))</f>
        <v>93852.723144580727</v>
      </c>
      <c r="S25" s="345" cm="1">
        <f t="array" aca="1" ref="S25" ca="1">IF($N25="Y",VLOOKUP($O25,INDIRECT($O$3),S$6,0)*INDIRECT($N$2),VLOOKUP($O25,INDIRECT($O$3),S$6,0))</f>
        <v>96668.304838918179</v>
      </c>
      <c r="T25" s="345" cm="1">
        <f t="array" aca="1" ref="T25" ca="1">IF($N25="Y",VLOOKUP($O25,INDIRECT($O$3),T$6,0)*INDIRECT($N$2),VLOOKUP($O25,INDIRECT($O$3),T$6,0))</f>
        <v>99568.353984085712</v>
      </c>
      <c r="U25" s="345" cm="1">
        <f t="array" aca="1" ref="U25" ca="1">IF($N25="Y",VLOOKUP($O25,INDIRECT($O$3),U$6,0)*INDIRECT($N$2),VLOOKUP($O25,INDIRECT($O$3),U$6,0))</f>
        <v>102555.40460360829</v>
      </c>
      <c r="W25" s="218" t="str">
        <f t="shared" ref="W25:W38" si="13">N25</f>
        <v>Y</v>
      </c>
      <c r="X25" s="366" t="str">
        <f t="shared" ref="X25:X38" si="14">A25</f>
        <v>00410C</v>
      </c>
      <c r="Y25" s="218" t="str">
        <f>D25</f>
        <v xml:space="preserve">Administrative Enforcement Supervisor </v>
      </c>
      <c r="Z25" s="367" t="str">
        <f t="shared" si="11"/>
        <v>E40</v>
      </c>
      <c r="AA25" s="368">
        <f ca="1">ROUNDUP(R25/2080,3)</f>
        <v>45.122</v>
      </c>
      <c r="AB25" s="368">
        <f t="shared" ref="AB25:AB38" ca="1" si="15">ROUNDUP(S25/2080,3)</f>
        <v>46.475999999999999</v>
      </c>
      <c r="AC25" s="368">
        <f t="shared" ref="AC25:AC38" ca="1" si="16">ROUNDUP(T25/2080,3)</f>
        <v>47.87</v>
      </c>
      <c r="AD25" s="368">
        <f t="shared" ref="AD25:AD35" ca="1" si="17">ROUNDUP(U25/2080,3)</f>
        <v>49.305999999999997</v>
      </c>
    </row>
    <row r="26" spans="1:30" s="19" customFormat="1">
      <c r="A26" s="3" t="s">
        <v>596</v>
      </c>
      <c r="B26" s="47" t="s">
        <v>655</v>
      </c>
      <c r="C26" s="2">
        <v>453</v>
      </c>
      <c r="D26" s="35" t="s">
        <v>595</v>
      </c>
      <c r="E26" s="47">
        <v>10</v>
      </c>
      <c r="F26" s="47" t="s">
        <v>13</v>
      </c>
      <c r="G26" s="306" t="s">
        <v>43</v>
      </c>
      <c r="H26" s="178">
        <f t="shared" ca="1" si="12"/>
        <v>93852.723144580727</v>
      </c>
      <c r="I26" s="178">
        <f t="shared" ca="1" si="12"/>
        <v>96668.304838918179</v>
      </c>
      <c r="J26" s="178">
        <f t="shared" ca="1" si="12"/>
        <v>99568.353984085712</v>
      </c>
      <c r="K26" s="178">
        <f t="shared" ca="1" si="12"/>
        <v>102555.40460360829</v>
      </c>
      <c r="L26"/>
      <c r="M26"/>
      <c r="N26" s="343" t="s">
        <v>611</v>
      </c>
      <c r="O26" s="337" t="str">
        <f>A26</f>
        <v>59406C</v>
      </c>
      <c r="P26" s="339" t="str">
        <f>D26</f>
        <v>Animal Shelter Supervisor</v>
      </c>
      <c r="Q26" s="344" t="str">
        <f>G26</f>
        <v>E40</v>
      </c>
      <c r="R26" s="345" cm="1">
        <f t="array" aca="1" ref="R26" ca="1">IF($N26="Y",VLOOKUP($O26,INDIRECT($O$3),R$6,0)*INDIRECT($N$2),VLOOKUP($O26,INDIRECT($O$3),R$6,0))</f>
        <v>93852.723144580727</v>
      </c>
      <c r="S26" s="345" cm="1">
        <f t="array" aca="1" ref="S26" ca="1">IF($N26="Y",VLOOKUP($O26,INDIRECT($O$3),S$6,0)*INDIRECT($N$2),VLOOKUP($O26,INDIRECT($O$3),S$6,0))</f>
        <v>96668.304838918179</v>
      </c>
      <c r="T26" s="345" cm="1">
        <f t="array" aca="1" ref="T26" ca="1">IF($N26="Y",VLOOKUP($O26,INDIRECT($O$3),T$6,0)*INDIRECT($N$2),VLOOKUP($O26,INDIRECT($O$3),T$6,0))</f>
        <v>99568.353984085712</v>
      </c>
      <c r="U26" s="345" cm="1">
        <f t="array" aca="1" ref="U26" ca="1">IF($N26="Y",VLOOKUP($O26,INDIRECT($O$3),U$6,0)*INDIRECT($N$2),VLOOKUP($O26,INDIRECT($O$3),U$6,0))</f>
        <v>102555.40460360829</v>
      </c>
      <c r="W26" s="218" t="str">
        <f t="shared" si="13"/>
        <v>Y</v>
      </c>
      <c r="X26" s="366" t="str">
        <f t="shared" si="14"/>
        <v>59406C</v>
      </c>
      <c r="Y26" s="218" t="str">
        <f t="shared" ref="Y26:Y38" si="18">D26</f>
        <v>Animal Shelter Supervisor</v>
      </c>
      <c r="Z26" s="367" t="str">
        <f t="shared" si="11"/>
        <v>E40</v>
      </c>
      <c r="AA26" s="368">
        <f t="shared" ref="AA26:AA38" ca="1" si="19">ROUNDUP(R26/2080,3)</f>
        <v>45.122</v>
      </c>
      <c r="AB26" s="368">
        <f t="shared" ca="1" si="15"/>
        <v>46.475999999999999</v>
      </c>
      <c r="AC26" s="368">
        <f t="shared" ca="1" si="16"/>
        <v>47.87</v>
      </c>
      <c r="AD26" s="368">
        <f t="shared" ca="1" si="17"/>
        <v>49.305999999999997</v>
      </c>
    </row>
    <row r="27" spans="1:30" s="19" customFormat="1">
      <c r="A27" s="3" t="s">
        <v>46</v>
      </c>
      <c r="B27" s="47" t="s">
        <v>12</v>
      </c>
      <c r="C27" s="4">
        <v>480</v>
      </c>
      <c r="D27" s="35" t="s">
        <v>47</v>
      </c>
      <c r="E27" s="47">
        <v>10</v>
      </c>
      <c r="F27" s="47" t="s">
        <v>13</v>
      </c>
      <c r="G27" s="306" t="s">
        <v>43</v>
      </c>
      <c r="H27" s="178">
        <f t="shared" ref="H27:K28" ca="1" si="20">R27</f>
        <v>93852.723144580727</v>
      </c>
      <c r="I27" s="178">
        <f t="shared" ca="1" si="20"/>
        <v>96668.304838918179</v>
      </c>
      <c r="J27" s="178">
        <f t="shared" ca="1" si="20"/>
        <v>99568.353984085712</v>
      </c>
      <c r="K27" s="178">
        <f t="shared" ca="1" si="20"/>
        <v>102555.40460360829</v>
      </c>
      <c r="L27"/>
      <c r="M27"/>
      <c r="N27" s="337" t="s">
        <v>611</v>
      </c>
      <c r="O27" s="337" t="str">
        <f>A27</f>
        <v>00845C</v>
      </c>
      <c r="P27" s="339" t="str">
        <f>D27</f>
        <v>Assistant Manager Parking Systems</v>
      </c>
      <c r="Q27" s="344" t="str">
        <f>G27</f>
        <v>E40</v>
      </c>
      <c r="R27" s="345" cm="1">
        <f t="array" aca="1" ref="R27" ca="1">IF($N27="Y",VLOOKUP($O27,INDIRECT($O$3),R$6,0)*INDIRECT($N$2),VLOOKUP($O27,INDIRECT($O$3),R$6,0))</f>
        <v>93852.723144580727</v>
      </c>
      <c r="S27" s="345" cm="1">
        <f t="array" aca="1" ref="S27" ca="1">IF($N27="Y",VLOOKUP($O27,INDIRECT($O$3),S$6,0)*INDIRECT($N$2),VLOOKUP($O27,INDIRECT($O$3),S$6,0))</f>
        <v>96668.304838918179</v>
      </c>
      <c r="T27" s="345" cm="1">
        <f t="array" aca="1" ref="T27" ca="1">IF($N27="Y",VLOOKUP($O27,INDIRECT($O$3),T$6,0)*INDIRECT($N$2),VLOOKUP($O27,INDIRECT($O$3),T$6,0))</f>
        <v>99568.353984085712</v>
      </c>
      <c r="U27" s="345" cm="1">
        <f t="array" aca="1" ref="U27" ca="1">IF($N27="Y",VLOOKUP($O27,INDIRECT($O$3),U$6,0)*INDIRECT($N$2),VLOOKUP($O27,INDIRECT($O$3),U$6,0))</f>
        <v>102555.40460360829</v>
      </c>
      <c r="W27" s="218" t="str">
        <f t="shared" si="13"/>
        <v>Y</v>
      </c>
      <c r="X27" s="366" t="str">
        <f t="shared" si="14"/>
        <v>00845C</v>
      </c>
      <c r="Y27" s="218" t="str">
        <f t="shared" si="18"/>
        <v>Assistant Manager Parking Systems</v>
      </c>
      <c r="Z27" s="367" t="str">
        <f t="shared" si="11"/>
        <v>E40</v>
      </c>
      <c r="AA27" s="368">
        <f t="shared" ref="AA27:AD28" ca="1" si="21">ROUNDUP(R27/2080,3)</f>
        <v>45.122</v>
      </c>
      <c r="AB27" s="368">
        <f t="shared" ca="1" si="21"/>
        <v>46.475999999999999</v>
      </c>
      <c r="AC27" s="368">
        <f t="shared" ca="1" si="21"/>
        <v>47.87</v>
      </c>
      <c r="AD27" s="368">
        <f t="shared" ca="1" si="21"/>
        <v>49.305999999999997</v>
      </c>
    </row>
    <row r="28" spans="1:30" s="19" customFormat="1">
      <c r="A28" s="3" t="s">
        <v>700</v>
      </c>
      <c r="B28" s="47" t="s">
        <v>12</v>
      </c>
      <c r="C28" s="4">
        <v>483</v>
      </c>
      <c r="D28" s="35" t="s">
        <v>701</v>
      </c>
      <c r="E28" s="47">
        <v>10</v>
      </c>
      <c r="F28" s="47" t="s">
        <v>13</v>
      </c>
      <c r="G28" s="306" t="s">
        <v>43</v>
      </c>
      <c r="H28" s="178">
        <f t="shared" ca="1" si="20"/>
        <v>93852.318117187489</v>
      </c>
      <c r="I28" s="178">
        <f t="shared" ca="1" si="20"/>
        <v>96667.940585937482</v>
      </c>
      <c r="J28" s="178">
        <f t="shared" ca="1" si="20"/>
        <v>99568.243429687485</v>
      </c>
      <c r="K28" s="178">
        <f t="shared" ca="1" si="20"/>
        <v>102555.3436578125</v>
      </c>
      <c r="L28"/>
      <c r="M28"/>
      <c r="N28" s="337" t="s">
        <v>611</v>
      </c>
      <c r="O28" s="337" t="str">
        <f>A28</f>
        <v>53043C</v>
      </c>
      <c r="P28" s="339" t="str">
        <f>D28</f>
        <v>Code Compliance &amp; Traffic Control Manager</v>
      </c>
      <c r="Q28" s="344" t="str">
        <f>G28</f>
        <v>E40</v>
      </c>
      <c r="R28" s="345" cm="1">
        <f t="array" aca="1" ref="R28" ca="1">IF($N28="Y",VLOOKUP($O28,INDIRECT($O$3),R$6,0)*INDIRECT($N$2),VLOOKUP($O28,INDIRECT($O$3),R$6,0))</f>
        <v>93852.318117187489</v>
      </c>
      <c r="S28" s="345" cm="1">
        <f t="array" aca="1" ref="S28" ca="1">IF($N28="Y",VLOOKUP($O28,INDIRECT($O$3),S$6,0)*INDIRECT($N$2),VLOOKUP($O28,INDIRECT($O$3),S$6,0))</f>
        <v>96667.940585937482</v>
      </c>
      <c r="T28" s="345" cm="1">
        <f t="array" aca="1" ref="T28" ca="1">IF($N28="Y",VLOOKUP($O28,INDIRECT($O$3),T$6,0)*INDIRECT($N$2),VLOOKUP($O28,INDIRECT($O$3),T$6,0))</f>
        <v>99568.243429687485</v>
      </c>
      <c r="U28" s="345" cm="1">
        <f t="array" aca="1" ref="U28" ca="1">IF($N28="Y",VLOOKUP($O28,INDIRECT($O$3),U$6,0)*INDIRECT($N$2),VLOOKUP($O28,INDIRECT($O$3),U$6,0))</f>
        <v>102555.3436578125</v>
      </c>
      <c r="W28" s="218" t="s">
        <v>611</v>
      </c>
      <c r="X28" s="366" t="str">
        <f t="shared" si="14"/>
        <v>53043C</v>
      </c>
      <c r="Y28" s="218" t="str">
        <f>D28</f>
        <v>Code Compliance &amp; Traffic Control Manager</v>
      </c>
      <c r="Z28" s="367" t="str">
        <f>G28</f>
        <v>E40</v>
      </c>
      <c r="AA28" s="368">
        <f t="shared" ca="1" si="21"/>
        <v>45.122</v>
      </c>
      <c r="AB28" s="368">
        <f t="shared" ca="1" si="21"/>
        <v>46.474999999999994</v>
      </c>
      <c r="AC28" s="368">
        <f t="shared" ca="1" si="21"/>
        <v>47.87</v>
      </c>
      <c r="AD28" s="368">
        <f t="shared" ca="1" si="21"/>
        <v>49.305999999999997</v>
      </c>
    </row>
    <row r="29" spans="1:30" s="19" customFormat="1">
      <c r="A29" s="34" t="s">
        <v>48</v>
      </c>
      <c r="B29" s="47" t="s">
        <v>12</v>
      </c>
      <c r="C29" s="4">
        <v>465</v>
      </c>
      <c r="D29" s="34" t="s">
        <v>49</v>
      </c>
      <c r="E29" s="47">
        <v>10</v>
      </c>
      <c r="F29" s="47" t="s">
        <v>13</v>
      </c>
      <c r="G29" s="306" t="s">
        <v>43</v>
      </c>
      <c r="H29" s="178">
        <f t="shared" ca="1" si="12"/>
        <v>93852.723144580727</v>
      </c>
      <c r="I29" s="178">
        <f t="shared" ca="1" si="12"/>
        <v>96668.304838918179</v>
      </c>
      <c r="J29" s="178">
        <f t="shared" ca="1" si="12"/>
        <v>99568.353984085712</v>
      </c>
      <c r="K29" s="178">
        <f t="shared" ca="1" si="12"/>
        <v>102555.40460360829</v>
      </c>
      <c r="L29"/>
      <c r="M29"/>
      <c r="N29" s="337" t="s">
        <v>611</v>
      </c>
      <c r="O29" s="337" t="str">
        <f t="shared" ref="O29:O50" si="22">A29</f>
        <v>03600C</v>
      </c>
      <c r="P29" s="339" t="str">
        <f t="shared" ref="P29:P50" si="23">D29</f>
        <v xml:space="preserve">District Street Supervisor I  </v>
      </c>
      <c r="Q29" s="344" t="str">
        <f t="shared" ref="Q29:Q50" si="24">G29</f>
        <v>E40</v>
      </c>
      <c r="R29" s="345" cm="1">
        <f t="array" aca="1" ref="R29" ca="1">IF($N29="Y",VLOOKUP($O29,INDIRECT($O$3),R$6,0)*INDIRECT($N$2),VLOOKUP($O29,INDIRECT($O$3),R$6,0))</f>
        <v>93852.723144580727</v>
      </c>
      <c r="S29" s="345" cm="1">
        <f t="array" aca="1" ref="S29" ca="1">IF($N29="Y",VLOOKUP($O29,INDIRECT($O$3),S$6,0)*INDIRECT($N$2),VLOOKUP($O29,INDIRECT($O$3),S$6,0))</f>
        <v>96668.304838918179</v>
      </c>
      <c r="T29" s="345" cm="1">
        <f t="array" aca="1" ref="T29" ca="1">IF($N29="Y",VLOOKUP($O29,INDIRECT($O$3),T$6,0)*INDIRECT($N$2),VLOOKUP($O29,INDIRECT($O$3),T$6,0))</f>
        <v>99568.353984085712</v>
      </c>
      <c r="U29" s="345" cm="1">
        <f t="array" aca="1" ref="U29" ca="1">IF($N29="Y",VLOOKUP($O29,INDIRECT($O$3),U$6,0)*INDIRECT($N$2),VLOOKUP($O29,INDIRECT($O$3),U$6,0))</f>
        <v>102555.40460360829</v>
      </c>
      <c r="W29" s="218" t="str">
        <f t="shared" si="13"/>
        <v>Y</v>
      </c>
      <c r="X29" s="366" t="str">
        <f t="shared" si="14"/>
        <v>03600C</v>
      </c>
      <c r="Y29" s="218" t="str">
        <f t="shared" si="18"/>
        <v xml:space="preserve">District Street Supervisor I  </v>
      </c>
      <c r="Z29" s="367" t="str">
        <f t="shared" si="11"/>
        <v>E40</v>
      </c>
      <c r="AA29" s="368">
        <f t="shared" ca="1" si="19"/>
        <v>45.122</v>
      </c>
      <c r="AB29" s="368">
        <f t="shared" ca="1" si="15"/>
        <v>46.475999999999999</v>
      </c>
      <c r="AC29" s="368">
        <f t="shared" ca="1" si="16"/>
        <v>47.87</v>
      </c>
      <c r="AD29" s="368">
        <f t="shared" ca="1" si="17"/>
        <v>49.305999999999997</v>
      </c>
    </row>
    <row r="30" spans="1:30">
      <c r="A30" s="34" t="s">
        <v>437</v>
      </c>
      <c r="B30" s="47" t="s">
        <v>12</v>
      </c>
      <c r="C30" s="4">
        <v>493</v>
      </c>
      <c r="D30" s="34" t="s">
        <v>526</v>
      </c>
      <c r="E30" s="47">
        <v>10</v>
      </c>
      <c r="F30" s="47" t="s">
        <v>13</v>
      </c>
      <c r="G30" s="306" t="s">
        <v>43</v>
      </c>
      <c r="H30" s="178">
        <f t="shared" ca="1" si="12"/>
        <v>93852.723144580727</v>
      </c>
      <c r="I30" s="178">
        <f t="shared" ca="1" si="12"/>
        <v>96668.304838918179</v>
      </c>
      <c r="J30" s="178">
        <f t="shared" ca="1" si="12"/>
        <v>99568.353984085712</v>
      </c>
      <c r="K30" s="178">
        <f t="shared" ca="1" si="12"/>
        <v>102555.40460360829</v>
      </c>
      <c r="N30" s="337" t="s">
        <v>611</v>
      </c>
      <c r="O30" s="337" t="str">
        <f t="shared" si="22"/>
        <v>03625C</v>
      </c>
      <c r="P30" s="339" t="str">
        <f t="shared" si="23"/>
        <v>District Supervisor Inspection Housing</v>
      </c>
      <c r="Q30" s="344" t="str">
        <f t="shared" si="24"/>
        <v>E40</v>
      </c>
      <c r="R30" s="345" cm="1">
        <f t="array" aca="1" ref="R30" ca="1">IF($N30="Y",VLOOKUP($O30,INDIRECT($O$3),R$6,0)*INDIRECT($N$2),VLOOKUP($O30,INDIRECT($O$3),R$6,0))</f>
        <v>93852.723144580727</v>
      </c>
      <c r="S30" s="345" cm="1">
        <f t="array" aca="1" ref="S30" ca="1">IF($N30="Y",VLOOKUP($O30,INDIRECT($O$3),S$6,0)*INDIRECT($N$2),VLOOKUP($O30,INDIRECT($O$3),S$6,0))</f>
        <v>96668.304838918179</v>
      </c>
      <c r="T30" s="345" cm="1">
        <f t="array" aca="1" ref="T30" ca="1">IF($N30="Y",VLOOKUP($O30,INDIRECT($O$3),T$6,0)*INDIRECT($N$2),VLOOKUP($O30,INDIRECT($O$3),T$6,0))</f>
        <v>99568.353984085712</v>
      </c>
      <c r="U30" s="345" cm="1">
        <f t="array" aca="1" ref="U30" ca="1">IF($N30="Y",VLOOKUP($O30,INDIRECT($O$3),U$6,0)*INDIRECT($N$2),VLOOKUP($O30,INDIRECT($O$3),U$6,0))</f>
        <v>102555.40460360829</v>
      </c>
      <c r="W30" s="218" t="str">
        <f t="shared" si="13"/>
        <v>Y</v>
      </c>
      <c r="X30" s="366" t="str">
        <f t="shared" si="14"/>
        <v>03625C</v>
      </c>
      <c r="Y30" s="218" t="str">
        <f t="shared" si="18"/>
        <v>District Supervisor Inspection Housing</v>
      </c>
      <c r="Z30" s="367" t="str">
        <f t="shared" si="11"/>
        <v>E40</v>
      </c>
      <c r="AA30" s="368">
        <f t="shared" ca="1" si="19"/>
        <v>45.122</v>
      </c>
      <c r="AB30" s="368">
        <f t="shared" ca="1" si="15"/>
        <v>46.475999999999999</v>
      </c>
      <c r="AC30" s="368">
        <f t="shared" ca="1" si="16"/>
        <v>47.87</v>
      </c>
      <c r="AD30" s="368">
        <f t="shared" ca="1" si="17"/>
        <v>49.305999999999997</v>
      </c>
    </row>
    <row r="31" spans="1:30">
      <c r="A31" s="34" t="s">
        <v>50</v>
      </c>
      <c r="B31" s="47" t="s">
        <v>12</v>
      </c>
      <c r="C31" s="4">
        <v>468</v>
      </c>
      <c r="D31" s="34" t="s">
        <v>51</v>
      </c>
      <c r="E31" s="47">
        <v>10</v>
      </c>
      <c r="F31" s="47" t="s">
        <v>13</v>
      </c>
      <c r="G31" s="306" t="s">
        <v>43</v>
      </c>
      <c r="H31" s="178">
        <f t="shared" ca="1" si="12"/>
        <v>93852.723144580727</v>
      </c>
      <c r="I31" s="178">
        <f t="shared" ca="1" si="12"/>
        <v>96668.304838918179</v>
      </c>
      <c r="J31" s="178">
        <f t="shared" ca="1" si="12"/>
        <v>99568.353984085712</v>
      </c>
      <c r="K31" s="178">
        <f t="shared" ca="1" si="12"/>
        <v>102555.40460360829</v>
      </c>
      <c r="N31" s="337" t="s">
        <v>611</v>
      </c>
      <c r="O31" s="337" t="str">
        <f t="shared" si="22"/>
        <v>03626C</v>
      </c>
      <c r="P31" s="339" t="str">
        <f t="shared" si="23"/>
        <v>District Supervisor Licenses &amp; Consumer Services</v>
      </c>
      <c r="Q31" s="344" t="str">
        <f t="shared" si="24"/>
        <v>E40</v>
      </c>
      <c r="R31" s="345" cm="1">
        <f t="array" aca="1" ref="R31" ca="1">IF($N31="Y",VLOOKUP($O31,INDIRECT($O$3),R$6,0)*INDIRECT($N$2),VLOOKUP($O31,INDIRECT($O$3),R$6,0))</f>
        <v>93852.723144580727</v>
      </c>
      <c r="S31" s="345" cm="1">
        <f t="array" aca="1" ref="S31" ca="1">IF($N31="Y",VLOOKUP($O31,INDIRECT($O$3),S$6,0)*INDIRECT($N$2),VLOOKUP($O31,INDIRECT($O$3),S$6,0))</f>
        <v>96668.304838918179</v>
      </c>
      <c r="T31" s="345" cm="1">
        <f t="array" aca="1" ref="T31" ca="1">IF($N31="Y",VLOOKUP($O31,INDIRECT($O$3),T$6,0)*INDIRECT($N$2),VLOOKUP($O31,INDIRECT($O$3),T$6,0))</f>
        <v>99568.353984085712</v>
      </c>
      <c r="U31" s="345" cm="1">
        <f t="array" aca="1" ref="U31" ca="1">IF($N31="Y",VLOOKUP($O31,INDIRECT($O$3),U$6,0)*INDIRECT($N$2),VLOOKUP($O31,INDIRECT($O$3),U$6,0))</f>
        <v>102555.40460360829</v>
      </c>
      <c r="W31" s="218" t="str">
        <f t="shared" si="13"/>
        <v>Y</v>
      </c>
      <c r="X31" s="366" t="str">
        <f t="shared" si="14"/>
        <v>03626C</v>
      </c>
      <c r="Y31" s="218" t="str">
        <f t="shared" si="18"/>
        <v>District Supervisor Licenses &amp; Consumer Services</v>
      </c>
      <c r="Z31" s="367" t="str">
        <f t="shared" si="11"/>
        <v>E40</v>
      </c>
      <c r="AA31" s="368">
        <f t="shared" ca="1" si="19"/>
        <v>45.122</v>
      </c>
      <c r="AB31" s="368">
        <f t="shared" ca="1" si="15"/>
        <v>46.475999999999999</v>
      </c>
      <c r="AC31" s="368">
        <f t="shared" ca="1" si="16"/>
        <v>47.87</v>
      </c>
      <c r="AD31" s="368">
        <f t="shared" ca="1" si="17"/>
        <v>49.305999999999997</v>
      </c>
    </row>
    <row r="32" spans="1:30">
      <c r="A32" s="34" t="s">
        <v>52</v>
      </c>
      <c r="B32" s="47" t="s">
        <v>12</v>
      </c>
      <c r="C32" s="4">
        <v>460</v>
      </c>
      <c r="D32" s="34" t="s">
        <v>53</v>
      </c>
      <c r="E32" s="47">
        <v>10</v>
      </c>
      <c r="F32" s="47" t="s">
        <v>13</v>
      </c>
      <c r="G32" s="306" t="s">
        <v>43</v>
      </c>
      <c r="H32" s="178">
        <f t="shared" ca="1" si="12"/>
        <v>93852.723144580727</v>
      </c>
      <c r="I32" s="178">
        <f t="shared" ca="1" si="12"/>
        <v>96668.304838918179</v>
      </c>
      <c r="J32" s="178">
        <f t="shared" ca="1" si="12"/>
        <v>99568.353984085712</v>
      </c>
      <c r="K32" s="178">
        <f t="shared" ca="1" si="12"/>
        <v>102555.40460360829</v>
      </c>
      <c r="N32" s="337" t="s">
        <v>611</v>
      </c>
      <c r="O32" s="337" t="str">
        <f t="shared" si="22"/>
        <v>04471C</v>
      </c>
      <c r="P32" s="339" t="str">
        <f t="shared" si="23"/>
        <v>Fleet Services Equipment Supervisor</v>
      </c>
      <c r="Q32" s="344" t="str">
        <f t="shared" si="24"/>
        <v>E40</v>
      </c>
      <c r="R32" s="345" cm="1">
        <f t="array" aca="1" ref="R32" ca="1">IF($N32="Y",VLOOKUP($O32,INDIRECT($O$3),R$6,0)*INDIRECT($N$2),VLOOKUP($O32,INDIRECT($O$3),R$6,0))</f>
        <v>93852.723144580727</v>
      </c>
      <c r="S32" s="345" cm="1">
        <f t="array" aca="1" ref="S32" ca="1">IF($N32="Y",VLOOKUP($O32,INDIRECT($O$3),S$6,0)*INDIRECT($N$2),VLOOKUP($O32,INDIRECT($O$3),S$6,0))</f>
        <v>96668.304838918179</v>
      </c>
      <c r="T32" s="345" cm="1">
        <f t="array" aca="1" ref="T32" ca="1">IF($N32="Y",VLOOKUP($O32,INDIRECT($O$3),T$6,0)*INDIRECT($N$2),VLOOKUP($O32,INDIRECT($O$3),T$6,0))</f>
        <v>99568.353984085712</v>
      </c>
      <c r="U32" s="345" cm="1">
        <f t="array" aca="1" ref="U32" ca="1">IF($N32="Y",VLOOKUP($O32,INDIRECT($O$3),U$6,0)*INDIRECT($N$2),VLOOKUP($O32,INDIRECT($O$3),U$6,0))</f>
        <v>102555.40460360829</v>
      </c>
      <c r="W32" s="218" t="str">
        <f t="shared" si="13"/>
        <v>Y</v>
      </c>
      <c r="X32" s="366" t="str">
        <f t="shared" si="14"/>
        <v>04471C</v>
      </c>
      <c r="Y32" s="218" t="str">
        <f t="shared" si="18"/>
        <v>Fleet Services Equipment Supervisor</v>
      </c>
      <c r="Z32" s="367" t="str">
        <f t="shared" si="11"/>
        <v>E40</v>
      </c>
      <c r="AA32" s="368">
        <f t="shared" ca="1" si="19"/>
        <v>45.122</v>
      </c>
      <c r="AB32" s="368">
        <f t="shared" ca="1" si="15"/>
        <v>46.475999999999999</v>
      </c>
      <c r="AC32" s="368">
        <f t="shared" ca="1" si="16"/>
        <v>47.87</v>
      </c>
      <c r="AD32" s="368">
        <f t="shared" ca="1" si="17"/>
        <v>49.305999999999997</v>
      </c>
    </row>
    <row r="33" spans="1:30">
      <c r="A33" s="3" t="s">
        <v>56</v>
      </c>
      <c r="B33" s="47" t="s">
        <v>12</v>
      </c>
      <c r="C33" s="4">
        <v>488</v>
      </c>
      <c r="D33" s="35" t="s">
        <v>57</v>
      </c>
      <c r="E33" s="47">
        <v>10</v>
      </c>
      <c r="F33" s="47" t="s">
        <v>13</v>
      </c>
      <c r="G33" s="306" t="s">
        <v>43</v>
      </c>
      <c r="H33" s="178">
        <f t="shared" ca="1" si="12"/>
        <v>93852.723144580727</v>
      </c>
      <c r="I33" s="178">
        <f t="shared" ca="1" si="12"/>
        <v>96668.304838918179</v>
      </c>
      <c r="J33" s="178">
        <f t="shared" ca="1" si="12"/>
        <v>99568.353984085712</v>
      </c>
      <c r="K33" s="178">
        <f t="shared" ca="1" si="12"/>
        <v>102555.40460360829</v>
      </c>
      <c r="N33" s="337" t="s">
        <v>611</v>
      </c>
      <c r="O33" s="337" t="str">
        <f t="shared" si="22"/>
        <v>06803C</v>
      </c>
      <c r="P33" s="339" t="str">
        <f t="shared" si="23"/>
        <v xml:space="preserve">Manager Inventory Control </v>
      </c>
      <c r="Q33" s="344" t="str">
        <f t="shared" si="24"/>
        <v>E40</v>
      </c>
      <c r="R33" s="345" cm="1">
        <f t="array" aca="1" ref="R33" ca="1">IF($N33="Y",VLOOKUP($O33,INDIRECT($O$3),R$6,0)*INDIRECT($N$2),VLOOKUP($O33,INDIRECT($O$3),R$6,0))</f>
        <v>93852.723144580727</v>
      </c>
      <c r="S33" s="345" cm="1">
        <f t="array" aca="1" ref="S33" ca="1">IF($N33="Y",VLOOKUP($O33,INDIRECT($O$3),S$6,0)*INDIRECT($N$2),VLOOKUP($O33,INDIRECT($O$3),S$6,0))</f>
        <v>96668.304838918179</v>
      </c>
      <c r="T33" s="345" cm="1">
        <f t="array" aca="1" ref="T33" ca="1">IF($N33="Y",VLOOKUP($O33,INDIRECT($O$3),T$6,0)*INDIRECT($N$2),VLOOKUP($O33,INDIRECT($O$3),T$6,0))</f>
        <v>99568.353984085712</v>
      </c>
      <c r="U33" s="345" cm="1">
        <f t="array" aca="1" ref="U33" ca="1">IF($N33="Y",VLOOKUP($O33,INDIRECT($O$3),U$6,0)*INDIRECT($N$2),VLOOKUP($O33,INDIRECT($O$3),U$6,0))</f>
        <v>102555.40460360829</v>
      </c>
      <c r="W33" s="218" t="str">
        <f t="shared" si="13"/>
        <v>Y</v>
      </c>
      <c r="X33" s="366" t="str">
        <f t="shared" si="14"/>
        <v>06803C</v>
      </c>
      <c r="Y33" s="218" t="str">
        <f t="shared" si="18"/>
        <v xml:space="preserve">Manager Inventory Control </v>
      </c>
      <c r="Z33" s="367" t="str">
        <f t="shared" si="11"/>
        <v>E40</v>
      </c>
      <c r="AA33" s="368">
        <f t="shared" ca="1" si="19"/>
        <v>45.122</v>
      </c>
      <c r="AB33" s="368">
        <f t="shared" ca="1" si="15"/>
        <v>46.475999999999999</v>
      </c>
      <c r="AC33" s="368">
        <f t="shared" ca="1" si="16"/>
        <v>47.87</v>
      </c>
      <c r="AD33" s="368">
        <f t="shared" ca="1" si="17"/>
        <v>49.305999999999997</v>
      </c>
    </row>
    <row r="34" spans="1:30">
      <c r="A34" s="34" t="s">
        <v>394</v>
      </c>
      <c r="B34" s="47" t="s">
        <v>12</v>
      </c>
      <c r="C34" s="4">
        <v>475</v>
      </c>
      <c r="D34" s="34" t="s">
        <v>522</v>
      </c>
      <c r="E34" s="47">
        <v>10</v>
      </c>
      <c r="F34" s="47" t="s">
        <v>13</v>
      </c>
      <c r="G34" s="306" t="s">
        <v>43</v>
      </c>
      <c r="H34" s="178">
        <f t="shared" ca="1" si="12"/>
        <v>93852.723144580727</v>
      </c>
      <c r="I34" s="178">
        <f t="shared" ca="1" si="12"/>
        <v>96668.304838918179</v>
      </c>
      <c r="J34" s="178">
        <f t="shared" ca="1" si="12"/>
        <v>99568.353984085712</v>
      </c>
      <c r="K34" s="178">
        <f t="shared" ca="1" si="12"/>
        <v>102555.40460360829</v>
      </c>
      <c r="N34" s="337" t="s">
        <v>611</v>
      </c>
      <c r="O34" s="337" t="str">
        <f t="shared" si="22"/>
        <v>06850C</v>
      </c>
      <c r="P34" s="339" t="str">
        <f t="shared" si="23"/>
        <v>Manager Parking Ramps Lots</v>
      </c>
      <c r="Q34" s="344" t="str">
        <f t="shared" si="24"/>
        <v>E40</v>
      </c>
      <c r="R34" s="345" cm="1">
        <f t="array" aca="1" ref="R34" ca="1">IF($N34="Y",VLOOKUP($O34,INDIRECT($O$3),R$6,0)*INDIRECT($N$2),VLOOKUP($O34,INDIRECT($O$3),R$6,0))</f>
        <v>93852.723144580727</v>
      </c>
      <c r="S34" s="345" cm="1">
        <f t="array" aca="1" ref="S34" ca="1">IF($N34="Y",VLOOKUP($O34,INDIRECT($O$3),S$6,0)*INDIRECT($N$2),VLOOKUP($O34,INDIRECT($O$3),S$6,0))</f>
        <v>96668.304838918179</v>
      </c>
      <c r="T34" s="345" cm="1">
        <f t="array" aca="1" ref="T34" ca="1">IF($N34="Y",VLOOKUP($O34,INDIRECT($O$3),T$6,0)*INDIRECT($N$2),VLOOKUP($O34,INDIRECT($O$3),T$6,0))</f>
        <v>99568.353984085712</v>
      </c>
      <c r="U34" s="345" cm="1">
        <f t="array" aca="1" ref="U34" ca="1">IF($N34="Y",VLOOKUP($O34,INDIRECT($O$3),U$6,0)*INDIRECT($N$2),VLOOKUP($O34,INDIRECT($O$3),U$6,0))</f>
        <v>102555.40460360829</v>
      </c>
      <c r="W34" s="218" t="str">
        <f t="shared" si="13"/>
        <v>Y</v>
      </c>
      <c r="X34" s="366" t="str">
        <f t="shared" si="14"/>
        <v>06850C</v>
      </c>
      <c r="Y34" s="218" t="str">
        <f t="shared" si="18"/>
        <v>Manager Parking Ramps Lots</v>
      </c>
      <c r="Z34" s="367" t="str">
        <f t="shared" si="11"/>
        <v>E40</v>
      </c>
      <c r="AA34" s="368">
        <f t="shared" ca="1" si="19"/>
        <v>45.122</v>
      </c>
      <c r="AB34" s="368">
        <f t="shared" ca="1" si="15"/>
        <v>46.475999999999999</v>
      </c>
      <c r="AC34" s="368">
        <f t="shared" ca="1" si="16"/>
        <v>47.87</v>
      </c>
      <c r="AD34" s="368">
        <f t="shared" ca="1" si="17"/>
        <v>49.305999999999997</v>
      </c>
    </row>
    <row r="35" spans="1:30">
      <c r="A35" s="34" t="s">
        <v>58</v>
      </c>
      <c r="B35" s="47" t="s">
        <v>12</v>
      </c>
      <c r="C35" s="4">
        <v>455</v>
      </c>
      <c r="D35" s="34" t="s">
        <v>59</v>
      </c>
      <c r="E35" s="47">
        <v>10</v>
      </c>
      <c r="F35" s="47" t="s">
        <v>13</v>
      </c>
      <c r="G35" s="306" t="s">
        <v>43</v>
      </c>
      <c r="H35" s="178">
        <f t="shared" ca="1" si="12"/>
        <v>93852.723144580727</v>
      </c>
      <c r="I35" s="178">
        <f t="shared" ca="1" si="12"/>
        <v>96668.304838918179</v>
      </c>
      <c r="J35" s="178">
        <f t="shared" ca="1" si="12"/>
        <v>99568.353984085712</v>
      </c>
      <c r="K35" s="178">
        <f t="shared" ca="1" si="12"/>
        <v>102555.40460360829</v>
      </c>
      <c r="N35" s="337" t="s">
        <v>611</v>
      </c>
      <c r="O35" s="337" t="str">
        <f t="shared" si="22"/>
        <v>09281C</v>
      </c>
      <c r="P35" s="339" t="str">
        <f t="shared" si="23"/>
        <v>Solid Waste and Recycling Equipment Supervisor</v>
      </c>
      <c r="Q35" s="344" t="str">
        <f t="shared" si="24"/>
        <v>E40</v>
      </c>
      <c r="R35" s="345" cm="1">
        <f t="array" aca="1" ref="R35" ca="1">IF($N35="Y",VLOOKUP($O35,INDIRECT($O$3),R$6,0)*INDIRECT($N$2),VLOOKUP($O35,INDIRECT($O$3),R$6,0))</f>
        <v>93852.723144580727</v>
      </c>
      <c r="S35" s="345" cm="1">
        <f t="array" aca="1" ref="S35" ca="1">IF($N35="Y",VLOOKUP($O35,INDIRECT($O$3),S$6,0)*INDIRECT($N$2),VLOOKUP($O35,INDIRECT($O$3),S$6,0))</f>
        <v>96668.304838918179</v>
      </c>
      <c r="T35" s="345" cm="1">
        <f t="array" aca="1" ref="T35" ca="1">IF($N35="Y",VLOOKUP($O35,INDIRECT($O$3),T$6,0)*INDIRECT($N$2),VLOOKUP($O35,INDIRECT($O$3),T$6,0))</f>
        <v>99568.353984085712</v>
      </c>
      <c r="U35" s="345" cm="1">
        <f t="array" aca="1" ref="U35" ca="1">IF($N35="Y",VLOOKUP($O35,INDIRECT($O$3),U$6,0)*INDIRECT($N$2),VLOOKUP($O35,INDIRECT($O$3),U$6,0))</f>
        <v>102555.40460360829</v>
      </c>
      <c r="W35" s="218" t="str">
        <f t="shared" si="13"/>
        <v>Y</v>
      </c>
      <c r="X35" s="366" t="str">
        <f t="shared" si="14"/>
        <v>09281C</v>
      </c>
      <c r="Y35" s="218" t="str">
        <f t="shared" si="18"/>
        <v>Solid Waste and Recycling Equipment Supervisor</v>
      </c>
      <c r="Z35" s="367" t="str">
        <f t="shared" si="11"/>
        <v>E40</v>
      </c>
      <c r="AA35" s="368">
        <f t="shared" ca="1" si="19"/>
        <v>45.122</v>
      </c>
      <c r="AB35" s="368">
        <f t="shared" ca="1" si="15"/>
        <v>46.475999999999999</v>
      </c>
      <c r="AC35" s="368">
        <f t="shared" ca="1" si="16"/>
        <v>47.87</v>
      </c>
      <c r="AD35" s="368">
        <f t="shared" ca="1" si="17"/>
        <v>49.305999999999997</v>
      </c>
    </row>
    <row r="36" spans="1:30">
      <c r="A36" s="34" t="s">
        <v>60</v>
      </c>
      <c r="B36" s="47" t="s">
        <v>12</v>
      </c>
      <c r="C36" s="4">
        <v>460</v>
      </c>
      <c r="D36" s="34" t="s">
        <v>61</v>
      </c>
      <c r="E36" s="47">
        <v>10</v>
      </c>
      <c r="F36" s="47" t="s">
        <v>13</v>
      </c>
      <c r="G36" s="306" t="s">
        <v>43</v>
      </c>
      <c r="H36" s="178">
        <f t="shared" ca="1" si="12"/>
        <v>93852.723144580727</v>
      </c>
      <c r="I36" s="178">
        <f t="shared" ca="1" si="12"/>
        <v>96668.304838918179</v>
      </c>
      <c r="J36" s="178">
        <f t="shared" ca="1" si="12"/>
        <v>99568.353984085712</v>
      </c>
      <c r="K36" s="178">
        <f t="shared" ca="1" si="12"/>
        <v>102555.40460360829</v>
      </c>
      <c r="N36" s="337" t="s">
        <v>611</v>
      </c>
      <c r="O36" s="337" t="str">
        <f t="shared" si="22"/>
        <v>09845C</v>
      </c>
      <c r="P36" s="339" t="str">
        <f t="shared" si="23"/>
        <v>Supervisor Building Services</v>
      </c>
      <c r="Q36" s="344" t="str">
        <f t="shared" si="24"/>
        <v>E40</v>
      </c>
      <c r="R36" s="345" cm="1">
        <f t="array" aca="1" ref="R36" ca="1">IF($N36="Y",VLOOKUP($O36,INDIRECT($O$3),R$6,0)*INDIRECT($N$2),VLOOKUP($O36,INDIRECT($O$3),R$6,0))</f>
        <v>93852.723144580727</v>
      </c>
      <c r="S36" s="345" cm="1">
        <f t="array" aca="1" ref="S36" ca="1">IF($N36="Y",VLOOKUP($O36,INDIRECT($O$3),S$6,0)*INDIRECT($N$2),VLOOKUP($O36,INDIRECT($O$3),S$6,0))</f>
        <v>96668.304838918179</v>
      </c>
      <c r="T36" s="345" cm="1">
        <f t="array" aca="1" ref="T36" ca="1">IF($N36="Y",VLOOKUP($O36,INDIRECT($O$3),T$6,0)*INDIRECT($N$2),VLOOKUP($O36,INDIRECT($O$3),T$6,0))</f>
        <v>99568.353984085712</v>
      </c>
      <c r="U36" s="345" cm="1">
        <f t="array" aca="1" ref="U36" ca="1">IF($N36="Y",VLOOKUP($O36,INDIRECT($O$3),U$6,0)*INDIRECT($N$2),VLOOKUP($O36,INDIRECT($O$3),U$6,0))</f>
        <v>102555.40460360829</v>
      </c>
      <c r="W36" s="218" t="str">
        <f t="shared" si="13"/>
        <v>Y</v>
      </c>
      <c r="X36" s="366" t="str">
        <f t="shared" si="14"/>
        <v>09845C</v>
      </c>
      <c r="Y36" s="218" t="str">
        <f t="shared" si="18"/>
        <v>Supervisor Building Services</v>
      </c>
      <c r="Z36" s="367" t="str">
        <f t="shared" si="11"/>
        <v>E40</v>
      </c>
      <c r="AA36" s="368">
        <f t="shared" ca="1" si="19"/>
        <v>45.122</v>
      </c>
      <c r="AB36" s="368">
        <f t="shared" ca="1" si="15"/>
        <v>46.475999999999999</v>
      </c>
      <c r="AC36" s="368">
        <f t="shared" ca="1" si="16"/>
        <v>47.87</v>
      </c>
      <c r="AD36" s="368">
        <f ca="1">ROUNDUP(U36/2080,3)</f>
        <v>49.305999999999997</v>
      </c>
    </row>
    <row r="37" spans="1:30">
      <c r="A37" s="3" t="s">
        <v>62</v>
      </c>
      <c r="B37" s="47" t="s">
        <v>12</v>
      </c>
      <c r="C37" s="4">
        <v>453</v>
      </c>
      <c r="D37" s="35" t="s">
        <v>63</v>
      </c>
      <c r="E37" s="47">
        <v>10</v>
      </c>
      <c r="F37" s="47" t="s">
        <v>13</v>
      </c>
      <c r="G37" s="306" t="s">
        <v>43</v>
      </c>
      <c r="H37" s="178">
        <f t="shared" ca="1" si="12"/>
        <v>93852.723144580727</v>
      </c>
      <c r="I37" s="178">
        <f t="shared" ca="1" si="12"/>
        <v>96668.304838918179</v>
      </c>
      <c r="J37" s="178">
        <f t="shared" ca="1" si="12"/>
        <v>99568.353984085712</v>
      </c>
      <c r="K37" s="178">
        <f t="shared" ca="1" si="12"/>
        <v>102555.40460360829</v>
      </c>
      <c r="N37" s="337" t="s">
        <v>611</v>
      </c>
      <c r="O37" s="337" t="str">
        <f t="shared" si="22"/>
        <v>09921C</v>
      </c>
      <c r="P37" s="339" t="str">
        <f t="shared" si="23"/>
        <v>Supervisor Construction Projects and Maintenance Convention Center</v>
      </c>
      <c r="Q37" s="344" t="str">
        <f t="shared" si="24"/>
        <v>E40</v>
      </c>
      <c r="R37" s="345" cm="1">
        <f t="array" aca="1" ref="R37" ca="1">IF($N37="Y",VLOOKUP($O37,INDIRECT($O$3),R$6,0)*INDIRECT($N$2),VLOOKUP($O37,INDIRECT($O$3),R$6,0))</f>
        <v>93852.723144580727</v>
      </c>
      <c r="S37" s="345" cm="1">
        <f t="array" aca="1" ref="S37" ca="1">IF($N37="Y",VLOOKUP($O37,INDIRECT($O$3),S$6,0)*INDIRECT($N$2),VLOOKUP($O37,INDIRECT($O$3),S$6,0))</f>
        <v>96668.304838918179</v>
      </c>
      <c r="T37" s="345" cm="1">
        <f t="array" aca="1" ref="T37" ca="1">IF($N37="Y",VLOOKUP($O37,INDIRECT($O$3),T$6,0)*INDIRECT($N$2),VLOOKUP($O37,INDIRECT($O$3),T$6,0))</f>
        <v>99568.353984085712</v>
      </c>
      <c r="U37" s="345" cm="1">
        <f t="array" aca="1" ref="U37" ca="1">IF($N37="Y",VLOOKUP($O37,INDIRECT($O$3),U$6,0)*INDIRECT($N$2),VLOOKUP($O37,INDIRECT($O$3),U$6,0))</f>
        <v>102555.40460360829</v>
      </c>
      <c r="W37" s="218" t="str">
        <f t="shared" si="13"/>
        <v>Y</v>
      </c>
      <c r="X37" s="366" t="str">
        <f t="shared" si="14"/>
        <v>09921C</v>
      </c>
      <c r="Y37" s="218" t="str">
        <f t="shared" si="18"/>
        <v>Supervisor Construction Projects and Maintenance Convention Center</v>
      </c>
      <c r="Z37" s="367" t="str">
        <f t="shared" si="11"/>
        <v>E40</v>
      </c>
      <c r="AA37" s="368">
        <f t="shared" ca="1" si="19"/>
        <v>45.122</v>
      </c>
      <c r="AB37" s="368">
        <f t="shared" ca="1" si="15"/>
        <v>46.475999999999999</v>
      </c>
      <c r="AC37" s="368">
        <f t="shared" ca="1" si="16"/>
        <v>47.87</v>
      </c>
      <c r="AD37" s="368">
        <f ca="1">ROUNDUP(U37/2080,3)</f>
        <v>49.305999999999997</v>
      </c>
    </row>
    <row r="38" spans="1:30">
      <c r="A38" s="34" t="s">
        <v>64</v>
      </c>
      <c r="B38" s="47" t="s">
        <v>12</v>
      </c>
      <c r="C38" s="4">
        <v>490</v>
      </c>
      <c r="D38" s="34" t="s">
        <v>65</v>
      </c>
      <c r="E38" s="47">
        <v>10</v>
      </c>
      <c r="F38" s="47" t="s">
        <v>13</v>
      </c>
      <c r="G38" s="306" t="s">
        <v>43</v>
      </c>
      <c r="H38" s="178">
        <f t="shared" ca="1" si="12"/>
        <v>93852.723144580727</v>
      </c>
      <c r="I38" s="178">
        <f t="shared" ca="1" si="12"/>
        <v>96668.304838918179</v>
      </c>
      <c r="J38" s="178">
        <f t="shared" ca="1" si="12"/>
        <v>99568.353984085712</v>
      </c>
      <c r="K38" s="178">
        <f t="shared" ca="1" si="12"/>
        <v>102555.40460360829</v>
      </c>
      <c r="N38" s="337" t="s">
        <v>611</v>
      </c>
      <c r="O38" s="337" t="str">
        <f t="shared" si="22"/>
        <v>09985C</v>
      </c>
      <c r="P38" s="339" t="str">
        <f t="shared" si="23"/>
        <v xml:space="preserve">Supervisor Environmental </v>
      </c>
      <c r="Q38" s="344" t="str">
        <f t="shared" si="24"/>
        <v>E40</v>
      </c>
      <c r="R38" s="345" cm="1">
        <f t="array" aca="1" ref="R38" ca="1">IF($N38="Y",VLOOKUP($O38,INDIRECT($O$3),R$6,0)*INDIRECT($N$2),VLOOKUP($O38,INDIRECT($O$3),R$6,0))</f>
        <v>93852.723144580727</v>
      </c>
      <c r="S38" s="345" cm="1">
        <f t="array" aca="1" ref="S38" ca="1">IF($N38="Y",VLOOKUP($O38,INDIRECT($O$3),S$6,0)*INDIRECT($N$2),VLOOKUP($O38,INDIRECT($O$3),S$6,0))</f>
        <v>96668.304838918179</v>
      </c>
      <c r="T38" s="345" cm="1">
        <f t="array" aca="1" ref="T38" ca="1">IF($N38="Y",VLOOKUP($O38,INDIRECT($O$3),T$6,0)*INDIRECT($N$2),VLOOKUP($O38,INDIRECT($O$3),T$6,0))</f>
        <v>99568.353984085712</v>
      </c>
      <c r="U38" s="345" cm="1">
        <f t="array" aca="1" ref="U38" ca="1">IF($N38="Y",VLOOKUP($O38,INDIRECT($O$3),U$6,0)*INDIRECT($N$2),VLOOKUP($O38,INDIRECT($O$3),U$6,0))</f>
        <v>102555.40460360829</v>
      </c>
      <c r="W38" s="218" t="str">
        <f t="shared" si="13"/>
        <v>Y</v>
      </c>
      <c r="X38" s="366" t="str">
        <f t="shared" si="14"/>
        <v>09985C</v>
      </c>
      <c r="Y38" s="218" t="str">
        <f t="shared" si="18"/>
        <v xml:space="preserve">Supervisor Environmental </v>
      </c>
      <c r="Z38" s="367" t="str">
        <f t="shared" si="11"/>
        <v>E40</v>
      </c>
      <c r="AA38" s="368">
        <f t="shared" ca="1" si="19"/>
        <v>45.122</v>
      </c>
      <c r="AB38" s="368">
        <f t="shared" ca="1" si="15"/>
        <v>46.475999999999999</v>
      </c>
      <c r="AC38" s="368">
        <f t="shared" ca="1" si="16"/>
        <v>47.87</v>
      </c>
      <c r="AD38" s="368">
        <f ca="1">ROUNDUP(U38/2080,3)</f>
        <v>49.305999999999997</v>
      </c>
    </row>
    <row r="39" spans="1:30">
      <c r="A39" s="3" t="s">
        <v>66</v>
      </c>
      <c r="B39" s="47" t="s">
        <v>12</v>
      </c>
      <c r="C39" s="4">
        <v>455</v>
      </c>
      <c r="D39" s="35" t="s">
        <v>67</v>
      </c>
      <c r="E39" s="47">
        <v>10</v>
      </c>
      <c r="F39" s="47" t="s">
        <v>13</v>
      </c>
      <c r="G39" s="306" t="s">
        <v>43</v>
      </c>
      <c r="H39" s="178">
        <f t="shared" ca="1" si="12"/>
        <v>93852.723144580727</v>
      </c>
      <c r="I39" s="178">
        <f t="shared" ca="1" si="12"/>
        <v>96668.304838918179</v>
      </c>
      <c r="J39" s="178">
        <f t="shared" ca="1" si="12"/>
        <v>99568.353984085712</v>
      </c>
      <c r="K39" s="178">
        <f t="shared" ca="1" si="12"/>
        <v>102555.40460360829</v>
      </c>
      <c r="N39" s="337" t="s">
        <v>611</v>
      </c>
      <c r="O39" s="337" t="str">
        <f t="shared" si="22"/>
        <v>09992C</v>
      </c>
      <c r="P39" s="339" t="str">
        <f t="shared" si="23"/>
        <v>Supervisor Fire Inspection Services</v>
      </c>
      <c r="Q39" s="344" t="str">
        <f t="shared" si="24"/>
        <v>E40</v>
      </c>
      <c r="R39" s="345" cm="1">
        <f t="array" aca="1" ref="R39" ca="1">IF($N39="Y",VLOOKUP($O39,INDIRECT($O$3),R$6,0)*INDIRECT($N$2),VLOOKUP($O39,INDIRECT($O$3),R$6,0))</f>
        <v>93852.723144580727</v>
      </c>
      <c r="S39" s="345" cm="1">
        <f t="array" aca="1" ref="S39" ca="1">IF($N39="Y",VLOOKUP($O39,INDIRECT($O$3),S$6,0)*INDIRECT($N$2),VLOOKUP($O39,INDIRECT($O$3),S$6,0))</f>
        <v>96668.304838918179</v>
      </c>
      <c r="T39" s="345" cm="1">
        <f t="array" aca="1" ref="T39" ca="1">IF($N39="Y",VLOOKUP($O39,INDIRECT($O$3),T$6,0)*INDIRECT($N$2),VLOOKUP($O39,INDIRECT($O$3),T$6,0))</f>
        <v>99568.353984085712</v>
      </c>
      <c r="U39" s="345" cm="1">
        <f t="array" aca="1" ref="U39" ca="1">IF($N39="Y",VLOOKUP($O39,INDIRECT($O$3),U$6,0)*INDIRECT($N$2),VLOOKUP($O39,INDIRECT($O$3),U$6,0))</f>
        <v>102555.40460360829</v>
      </c>
      <c r="W39" s="218" t="str">
        <f t="shared" ref="W39:W50" si="25">N39</f>
        <v>Y</v>
      </c>
      <c r="X39" s="366" t="str">
        <f t="shared" ref="X39:X50" si="26">A39</f>
        <v>09992C</v>
      </c>
      <c r="Y39" s="218" t="str">
        <f t="shared" ref="Y39:Y50" si="27">D39</f>
        <v>Supervisor Fire Inspection Services</v>
      </c>
      <c r="Z39" s="367" t="str">
        <f t="shared" si="11"/>
        <v>E40</v>
      </c>
      <c r="AA39" s="368">
        <f t="shared" ref="AA39:AA50" ca="1" si="28">ROUNDUP(R39/2080,3)</f>
        <v>45.122</v>
      </c>
      <c r="AB39" s="368">
        <f t="shared" ref="AB39:AB50" ca="1" si="29">ROUNDUP(S39/2080,3)</f>
        <v>46.475999999999999</v>
      </c>
      <c r="AC39" s="368">
        <f t="shared" ref="AC39:AC50" ca="1" si="30">ROUNDUP(T39/2080,3)</f>
        <v>47.87</v>
      </c>
      <c r="AD39" s="368">
        <f t="shared" ref="AD39:AD50" ca="1" si="31">ROUNDUP(U39/2080,3)</f>
        <v>49.305999999999997</v>
      </c>
    </row>
    <row r="40" spans="1:30">
      <c r="A40" s="3" t="s">
        <v>224</v>
      </c>
      <c r="B40" s="47" t="s">
        <v>12</v>
      </c>
      <c r="C40" s="4">
        <v>478</v>
      </c>
      <c r="D40" s="35" t="s">
        <v>68</v>
      </c>
      <c r="E40" s="47">
        <v>10</v>
      </c>
      <c r="F40" s="47" t="s">
        <v>13</v>
      </c>
      <c r="G40" s="306" t="s">
        <v>43</v>
      </c>
      <c r="H40" s="178">
        <f t="shared" ca="1" si="12"/>
        <v>93852.723144580727</v>
      </c>
      <c r="I40" s="178">
        <f t="shared" ca="1" si="12"/>
        <v>96668.304838918179</v>
      </c>
      <c r="J40" s="178">
        <f t="shared" ca="1" si="12"/>
        <v>99568.353984085712</v>
      </c>
      <c r="K40" s="178">
        <f t="shared" ca="1" si="12"/>
        <v>102555.40460360829</v>
      </c>
      <c r="N40" s="337" t="s">
        <v>611</v>
      </c>
      <c r="O40" s="337" t="str">
        <f t="shared" si="22"/>
        <v>09991C</v>
      </c>
      <c r="P40" s="339" t="str">
        <f t="shared" si="23"/>
        <v>Supervisor Field Operations Food Lodging and Pools</v>
      </c>
      <c r="Q40" s="344" t="str">
        <f t="shared" si="24"/>
        <v>E40</v>
      </c>
      <c r="R40" s="345" cm="1">
        <f t="array" aca="1" ref="R40" ca="1">IF($N40="Y",VLOOKUP($O40,INDIRECT($O$3),R$6,0)*INDIRECT($N$2),VLOOKUP($O40,INDIRECT($O$3),R$6,0))</f>
        <v>93852.723144580727</v>
      </c>
      <c r="S40" s="345" cm="1">
        <f t="array" aca="1" ref="S40" ca="1">IF($N40="Y",VLOOKUP($O40,INDIRECT($O$3),S$6,0)*INDIRECT($N$2),VLOOKUP($O40,INDIRECT($O$3),S$6,0))</f>
        <v>96668.304838918179</v>
      </c>
      <c r="T40" s="345" cm="1">
        <f t="array" aca="1" ref="T40" ca="1">IF($N40="Y",VLOOKUP($O40,INDIRECT($O$3),T$6,0)*INDIRECT($N$2),VLOOKUP($O40,INDIRECT($O$3),T$6,0))</f>
        <v>99568.353984085712</v>
      </c>
      <c r="U40" s="345" cm="1">
        <f t="array" aca="1" ref="U40" ca="1">IF($N40="Y",VLOOKUP($O40,INDIRECT($O$3),U$6,0)*INDIRECT($N$2),VLOOKUP($O40,INDIRECT($O$3),U$6,0))</f>
        <v>102555.40460360829</v>
      </c>
      <c r="W40" s="218" t="str">
        <f t="shared" si="25"/>
        <v>Y</v>
      </c>
      <c r="X40" s="366" t="str">
        <f t="shared" si="26"/>
        <v>09991C</v>
      </c>
      <c r="Y40" s="218" t="str">
        <f t="shared" si="27"/>
        <v>Supervisor Field Operations Food Lodging and Pools</v>
      </c>
      <c r="Z40" s="367" t="str">
        <f t="shared" si="11"/>
        <v>E40</v>
      </c>
      <c r="AA40" s="368">
        <f t="shared" ca="1" si="28"/>
        <v>45.122</v>
      </c>
      <c r="AB40" s="368">
        <f t="shared" ca="1" si="29"/>
        <v>46.475999999999999</v>
      </c>
      <c r="AC40" s="368">
        <f t="shared" ca="1" si="30"/>
        <v>47.87</v>
      </c>
      <c r="AD40" s="368">
        <f t="shared" ca="1" si="31"/>
        <v>49.305999999999997</v>
      </c>
    </row>
    <row r="41" spans="1:30">
      <c r="A41" s="34" t="s">
        <v>69</v>
      </c>
      <c r="B41" s="47" t="s">
        <v>12</v>
      </c>
      <c r="C41" s="4">
        <v>478</v>
      </c>
      <c r="D41" s="34" t="s">
        <v>70</v>
      </c>
      <c r="E41" s="47">
        <v>10</v>
      </c>
      <c r="F41" s="47" t="s">
        <v>13</v>
      </c>
      <c r="G41" s="306" t="s">
        <v>43</v>
      </c>
      <c r="H41" s="178">
        <f t="shared" ca="1" si="12"/>
        <v>93852.723144580727</v>
      </c>
      <c r="I41" s="178">
        <f t="shared" ca="1" si="12"/>
        <v>96668.304838918179</v>
      </c>
      <c r="J41" s="178">
        <f t="shared" ca="1" si="12"/>
        <v>99568.353984085712</v>
      </c>
      <c r="K41" s="178">
        <f t="shared" ca="1" si="12"/>
        <v>102555.40460360829</v>
      </c>
      <c r="N41" s="337" t="s">
        <v>611</v>
      </c>
      <c r="O41" s="337" t="str">
        <f t="shared" si="22"/>
        <v>03621C</v>
      </c>
      <c r="P41" s="339" t="str">
        <f t="shared" si="23"/>
        <v>Supervisor Health Inspections Services</v>
      </c>
      <c r="Q41" s="344" t="str">
        <f t="shared" si="24"/>
        <v>E40</v>
      </c>
      <c r="R41" s="345" cm="1">
        <f t="array" aca="1" ref="R41" ca="1">IF($N41="Y",VLOOKUP($O41,INDIRECT($O$3),R$6,0)*INDIRECT($N$2),VLOOKUP($O41,INDIRECT($O$3),R$6,0))</f>
        <v>93852.723144580727</v>
      </c>
      <c r="S41" s="345" cm="1">
        <f t="array" aca="1" ref="S41" ca="1">IF($N41="Y",VLOOKUP($O41,INDIRECT($O$3),S$6,0)*INDIRECT($N$2),VLOOKUP($O41,INDIRECT($O$3),S$6,0))</f>
        <v>96668.304838918179</v>
      </c>
      <c r="T41" s="345" cm="1">
        <f t="array" aca="1" ref="T41" ca="1">IF($N41="Y",VLOOKUP($O41,INDIRECT($O$3),T$6,0)*INDIRECT($N$2),VLOOKUP($O41,INDIRECT($O$3),T$6,0))</f>
        <v>99568.353984085712</v>
      </c>
      <c r="U41" s="345" cm="1">
        <f t="array" aca="1" ref="U41" ca="1">IF($N41="Y",VLOOKUP($O41,INDIRECT($O$3),U$6,0)*INDIRECT($N$2),VLOOKUP($O41,INDIRECT($O$3),U$6,0))</f>
        <v>102555.40460360829</v>
      </c>
      <c r="W41" s="218" t="str">
        <f t="shared" si="25"/>
        <v>Y</v>
      </c>
      <c r="X41" s="366" t="str">
        <f t="shared" si="26"/>
        <v>03621C</v>
      </c>
      <c r="Y41" s="218" t="str">
        <f t="shared" si="27"/>
        <v>Supervisor Health Inspections Services</v>
      </c>
      <c r="Z41" s="367" t="str">
        <f t="shared" si="11"/>
        <v>E40</v>
      </c>
      <c r="AA41" s="368">
        <f t="shared" ca="1" si="28"/>
        <v>45.122</v>
      </c>
      <c r="AB41" s="368">
        <f t="shared" ca="1" si="29"/>
        <v>46.475999999999999</v>
      </c>
      <c r="AC41" s="368">
        <f t="shared" ca="1" si="30"/>
        <v>47.87</v>
      </c>
      <c r="AD41" s="368">
        <f t="shared" ca="1" si="31"/>
        <v>49.305999999999997</v>
      </c>
    </row>
    <row r="42" spans="1:30">
      <c r="A42" s="34" t="s">
        <v>543</v>
      </c>
      <c r="B42" s="47" t="s">
        <v>12</v>
      </c>
      <c r="C42" s="2">
        <v>458</v>
      </c>
      <c r="D42" s="34" t="s">
        <v>544</v>
      </c>
      <c r="E42" s="47">
        <v>10</v>
      </c>
      <c r="F42" s="47" t="s">
        <v>13</v>
      </c>
      <c r="G42" s="306" t="s">
        <v>43</v>
      </c>
      <c r="H42" s="178">
        <f t="shared" ca="1" si="12"/>
        <v>93852.723144580727</v>
      </c>
      <c r="I42" s="178">
        <f t="shared" ca="1" si="12"/>
        <v>96668.304838918179</v>
      </c>
      <c r="J42" s="178">
        <f t="shared" ca="1" si="12"/>
        <v>99568.353984085712</v>
      </c>
      <c r="K42" s="178">
        <f t="shared" ca="1" si="12"/>
        <v>102555.40460360829</v>
      </c>
      <c r="N42" s="337" t="s">
        <v>611</v>
      </c>
      <c r="O42" s="337" t="str">
        <f t="shared" si="22"/>
        <v xml:space="preserve">59402C </v>
      </c>
      <c r="P42" s="339" t="str">
        <f t="shared" si="23"/>
        <v>Supervisor Housing Liaison</v>
      </c>
      <c r="Q42" s="344" t="str">
        <f t="shared" si="24"/>
        <v>E40</v>
      </c>
      <c r="R42" s="345" cm="1">
        <f t="array" aca="1" ref="R42" ca="1">IF($N42="Y",VLOOKUP($O42,INDIRECT($O$3),R$6,0)*INDIRECT($N$2),VLOOKUP($O42,INDIRECT($O$3),R$6,0))</f>
        <v>93852.723144580727</v>
      </c>
      <c r="S42" s="345" cm="1">
        <f t="array" aca="1" ref="S42" ca="1">IF($N42="Y",VLOOKUP($O42,INDIRECT($O$3),S$6,0)*INDIRECT($N$2),VLOOKUP($O42,INDIRECT($O$3),S$6,0))</f>
        <v>96668.304838918179</v>
      </c>
      <c r="T42" s="345" cm="1">
        <f t="array" aca="1" ref="T42" ca="1">IF($N42="Y",VLOOKUP($O42,INDIRECT($O$3),T$6,0)*INDIRECT($N$2),VLOOKUP($O42,INDIRECT($O$3),T$6,0))</f>
        <v>99568.353984085712</v>
      </c>
      <c r="U42" s="345" cm="1">
        <f t="array" aca="1" ref="U42" ca="1">IF($N42="Y",VLOOKUP($O42,INDIRECT($O$3),U$6,0)*INDIRECT($N$2),VLOOKUP($O42,INDIRECT($O$3),U$6,0))</f>
        <v>102555.40460360829</v>
      </c>
      <c r="W42" s="218" t="str">
        <f t="shared" si="25"/>
        <v>Y</v>
      </c>
      <c r="X42" s="366" t="str">
        <f t="shared" si="26"/>
        <v xml:space="preserve">59402C </v>
      </c>
      <c r="Y42" s="218" t="str">
        <f t="shared" si="27"/>
        <v>Supervisor Housing Liaison</v>
      </c>
      <c r="Z42" s="367" t="str">
        <f t="shared" si="11"/>
        <v>E40</v>
      </c>
      <c r="AA42" s="368">
        <f t="shared" ca="1" si="28"/>
        <v>45.122</v>
      </c>
      <c r="AB42" s="368">
        <f t="shared" ca="1" si="29"/>
        <v>46.475999999999999</v>
      </c>
      <c r="AC42" s="368">
        <f t="shared" ca="1" si="30"/>
        <v>47.87</v>
      </c>
      <c r="AD42" s="368">
        <f t="shared" ca="1" si="31"/>
        <v>49.305999999999997</v>
      </c>
    </row>
    <row r="43" spans="1:30">
      <c r="A43" s="3" t="s">
        <v>71</v>
      </c>
      <c r="B43" s="47" t="s">
        <v>12</v>
      </c>
      <c r="C43" s="4">
        <v>455</v>
      </c>
      <c r="D43" s="34" t="s">
        <v>72</v>
      </c>
      <c r="E43" s="47">
        <v>10</v>
      </c>
      <c r="F43" s="47" t="s">
        <v>13</v>
      </c>
      <c r="G43" s="306" t="s">
        <v>43</v>
      </c>
      <c r="H43" s="178">
        <f t="shared" ca="1" si="12"/>
        <v>93852.723144580727</v>
      </c>
      <c r="I43" s="178">
        <f t="shared" ca="1" si="12"/>
        <v>96668.304838918179</v>
      </c>
      <c r="J43" s="178">
        <f t="shared" ca="1" si="12"/>
        <v>99568.353984085712</v>
      </c>
      <c r="K43" s="178">
        <f t="shared" ca="1" si="12"/>
        <v>102555.40460360829</v>
      </c>
      <c r="N43" s="337" t="s">
        <v>611</v>
      </c>
      <c r="O43" s="337" t="str">
        <f t="shared" si="22"/>
        <v>10140C</v>
      </c>
      <c r="P43" s="339" t="str">
        <f t="shared" si="23"/>
        <v xml:space="preserve">Supervisor Parking Management &amp; Traffic Control  </v>
      </c>
      <c r="Q43" s="344" t="str">
        <f t="shared" si="24"/>
        <v>E40</v>
      </c>
      <c r="R43" s="345" cm="1">
        <f t="array" aca="1" ref="R43" ca="1">IF($N43="Y",VLOOKUP($O43,INDIRECT($O$3),R$6,0)*INDIRECT($N$2),VLOOKUP($O43,INDIRECT($O$3),R$6,0))</f>
        <v>93852.723144580727</v>
      </c>
      <c r="S43" s="345" cm="1">
        <f t="array" aca="1" ref="S43" ca="1">IF($N43="Y",VLOOKUP($O43,INDIRECT($O$3),S$6,0)*INDIRECT($N$2),VLOOKUP($O43,INDIRECT($O$3),S$6,0))</f>
        <v>96668.304838918179</v>
      </c>
      <c r="T43" s="345" cm="1">
        <f t="array" aca="1" ref="T43" ca="1">IF($N43="Y",VLOOKUP($O43,INDIRECT($O$3),T$6,0)*INDIRECT($N$2),VLOOKUP($O43,INDIRECT($O$3),T$6,0))</f>
        <v>99568.353984085712</v>
      </c>
      <c r="U43" s="345" cm="1">
        <f t="array" aca="1" ref="U43" ca="1">IF($N43="Y",VLOOKUP($O43,INDIRECT($O$3),U$6,0)*INDIRECT($N$2),VLOOKUP($O43,INDIRECT($O$3),U$6,0))</f>
        <v>102555.40460360829</v>
      </c>
      <c r="W43" s="218" t="str">
        <f t="shared" si="25"/>
        <v>Y</v>
      </c>
      <c r="X43" s="366" t="str">
        <f t="shared" si="26"/>
        <v>10140C</v>
      </c>
      <c r="Y43" s="218" t="str">
        <f t="shared" si="27"/>
        <v xml:space="preserve">Supervisor Parking Management &amp; Traffic Control  </v>
      </c>
      <c r="Z43" s="367" t="str">
        <f t="shared" si="11"/>
        <v>E40</v>
      </c>
      <c r="AA43" s="368">
        <f t="shared" ca="1" si="28"/>
        <v>45.122</v>
      </c>
      <c r="AB43" s="368">
        <f t="shared" ca="1" si="29"/>
        <v>46.475999999999999</v>
      </c>
      <c r="AC43" s="368">
        <f t="shared" ca="1" si="30"/>
        <v>47.87</v>
      </c>
      <c r="AD43" s="368">
        <f t="shared" ca="1" si="31"/>
        <v>49.305999999999997</v>
      </c>
    </row>
    <row r="44" spans="1:30">
      <c r="A44" s="3" t="s">
        <v>73</v>
      </c>
      <c r="B44" s="47" t="s">
        <v>12</v>
      </c>
      <c r="C44" s="4">
        <v>493</v>
      </c>
      <c r="D44" s="34" t="s">
        <v>74</v>
      </c>
      <c r="E44" s="47">
        <v>10</v>
      </c>
      <c r="F44" s="47" t="s">
        <v>13</v>
      </c>
      <c r="G44" s="306" t="s">
        <v>43</v>
      </c>
      <c r="H44" s="178">
        <f t="shared" ref="H44:K50" ca="1" si="32">R44</f>
        <v>93852.723144580727</v>
      </c>
      <c r="I44" s="178">
        <f t="shared" ca="1" si="32"/>
        <v>96668.304838918179</v>
      </c>
      <c r="J44" s="178">
        <f t="shared" ca="1" si="32"/>
        <v>99568.353984085712</v>
      </c>
      <c r="K44" s="178">
        <f t="shared" ca="1" si="32"/>
        <v>102555.40460360829</v>
      </c>
      <c r="N44" s="337" t="s">
        <v>611</v>
      </c>
      <c r="O44" s="337" t="str">
        <f t="shared" si="22"/>
        <v>10205C</v>
      </c>
      <c r="P44" s="339" t="str">
        <f t="shared" si="23"/>
        <v>Supervisor Problem Properties</v>
      </c>
      <c r="Q44" s="344" t="str">
        <f t="shared" si="24"/>
        <v>E40</v>
      </c>
      <c r="R44" s="345" cm="1">
        <f t="array" aca="1" ref="R44" ca="1">IF($N44="Y",VLOOKUP($O44,INDIRECT($O$3),R$6,0)*INDIRECT($N$2),VLOOKUP($O44,INDIRECT($O$3),R$6,0))</f>
        <v>93852.723144580727</v>
      </c>
      <c r="S44" s="345" cm="1">
        <f t="array" aca="1" ref="S44" ca="1">IF($N44="Y",VLOOKUP($O44,INDIRECT($O$3),S$6,0)*INDIRECT($N$2),VLOOKUP($O44,INDIRECT($O$3),S$6,0))</f>
        <v>96668.304838918179</v>
      </c>
      <c r="T44" s="345" cm="1">
        <f t="array" aca="1" ref="T44" ca="1">IF($N44="Y",VLOOKUP($O44,INDIRECT($O$3),T$6,0)*INDIRECT($N$2),VLOOKUP($O44,INDIRECT($O$3),T$6,0))</f>
        <v>99568.353984085712</v>
      </c>
      <c r="U44" s="345" cm="1">
        <f t="array" aca="1" ref="U44" ca="1">IF($N44="Y",VLOOKUP($O44,INDIRECT($O$3),U$6,0)*INDIRECT($N$2),VLOOKUP($O44,INDIRECT($O$3),U$6,0))</f>
        <v>102555.40460360829</v>
      </c>
      <c r="W44" s="218" t="str">
        <f t="shared" si="25"/>
        <v>Y</v>
      </c>
      <c r="X44" s="366" t="str">
        <f t="shared" si="26"/>
        <v>10205C</v>
      </c>
      <c r="Y44" s="218" t="str">
        <f t="shared" si="27"/>
        <v>Supervisor Problem Properties</v>
      </c>
      <c r="Z44" s="367" t="str">
        <f t="shared" si="11"/>
        <v>E40</v>
      </c>
      <c r="AA44" s="368">
        <f t="shared" ca="1" si="28"/>
        <v>45.122</v>
      </c>
      <c r="AB44" s="368">
        <f t="shared" ca="1" si="29"/>
        <v>46.475999999999999</v>
      </c>
      <c r="AC44" s="368">
        <f t="shared" ca="1" si="30"/>
        <v>47.87</v>
      </c>
      <c r="AD44" s="368">
        <f t="shared" ca="1" si="31"/>
        <v>49.305999999999997</v>
      </c>
    </row>
    <row r="45" spans="1:30">
      <c r="A45" s="3" t="s">
        <v>75</v>
      </c>
      <c r="B45" s="47" t="s">
        <v>12</v>
      </c>
      <c r="C45" s="4">
        <v>473</v>
      </c>
      <c r="D45" s="35" t="s">
        <v>76</v>
      </c>
      <c r="E45" s="47">
        <v>10</v>
      </c>
      <c r="F45" s="47" t="s">
        <v>13</v>
      </c>
      <c r="G45" s="306" t="s">
        <v>43</v>
      </c>
      <c r="H45" s="178">
        <f t="shared" ca="1" si="32"/>
        <v>93852.723144580727</v>
      </c>
      <c r="I45" s="178">
        <f t="shared" ca="1" si="32"/>
        <v>96668.304838918179</v>
      </c>
      <c r="J45" s="178">
        <f t="shared" ca="1" si="32"/>
        <v>99568.353984085712</v>
      </c>
      <c r="K45" s="178">
        <f t="shared" ca="1" si="32"/>
        <v>102555.40460360829</v>
      </c>
      <c r="N45" s="337" t="s">
        <v>611</v>
      </c>
      <c r="O45" s="337" t="str">
        <f t="shared" si="22"/>
        <v>10220C</v>
      </c>
      <c r="P45" s="339" t="str">
        <f t="shared" si="23"/>
        <v xml:space="preserve">Supervisor Pumping Stations  </v>
      </c>
      <c r="Q45" s="344" t="str">
        <f t="shared" si="24"/>
        <v>E40</v>
      </c>
      <c r="R45" s="345" cm="1">
        <f t="array" aca="1" ref="R45" ca="1">IF($N45="Y",VLOOKUP($O45,INDIRECT($O$3),R$6,0)*INDIRECT($N$2),VLOOKUP($O45,INDIRECT($O$3),R$6,0))</f>
        <v>93852.723144580727</v>
      </c>
      <c r="S45" s="345" cm="1">
        <f t="array" aca="1" ref="S45" ca="1">IF($N45="Y",VLOOKUP($O45,INDIRECT($O$3),S$6,0)*INDIRECT($N$2),VLOOKUP($O45,INDIRECT($O$3),S$6,0))</f>
        <v>96668.304838918179</v>
      </c>
      <c r="T45" s="345" cm="1">
        <f t="array" aca="1" ref="T45" ca="1">IF($N45="Y",VLOOKUP($O45,INDIRECT($O$3),T$6,0)*INDIRECT($N$2),VLOOKUP($O45,INDIRECT($O$3),T$6,0))</f>
        <v>99568.353984085712</v>
      </c>
      <c r="U45" s="345" cm="1">
        <f t="array" aca="1" ref="U45" ca="1">IF($N45="Y",VLOOKUP($O45,INDIRECT($O$3),U$6,0)*INDIRECT($N$2),VLOOKUP($O45,INDIRECT($O$3),U$6,0))</f>
        <v>102555.40460360829</v>
      </c>
      <c r="W45" s="218" t="str">
        <f t="shared" si="25"/>
        <v>Y</v>
      </c>
      <c r="X45" s="366" t="str">
        <f t="shared" si="26"/>
        <v>10220C</v>
      </c>
      <c r="Y45" s="218" t="str">
        <f t="shared" si="27"/>
        <v xml:space="preserve">Supervisor Pumping Stations  </v>
      </c>
      <c r="Z45" s="367" t="str">
        <f t="shared" si="11"/>
        <v>E40</v>
      </c>
      <c r="AA45" s="368">
        <f t="shared" ca="1" si="28"/>
        <v>45.122</v>
      </c>
      <c r="AB45" s="368">
        <f t="shared" ca="1" si="29"/>
        <v>46.475999999999999</v>
      </c>
      <c r="AC45" s="368">
        <f t="shared" ca="1" si="30"/>
        <v>47.87</v>
      </c>
      <c r="AD45" s="368">
        <f t="shared" ca="1" si="31"/>
        <v>49.305999999999997</v>
      </c>
    </row>
    <row r="46" spans="1:30">
      <c r="A46" s="3" t="s">
        <v>77</v>
      </c>
      <c r="B46" s="47" t="s">
        <v>12</v>
      </c>
      <c r="C46" s="4">
        <v>493</v>
      </c>
      <c r="D46" s="35" t="s">
        <v>78</v>
      </c>
      <c r="E46" s="47">
        <v>10</v>
      </c>
      <c r="F46" s="47" t="s">
        <v>13</v>
      </c>
      <c r="G46" s="306" t="s">
        <v>43</v>
      </c>
      <c r="H46" s="178">
        <f t="shared" ca="1" si="32"/>
        <v>93852.723144580727</v>
      </c>
      <c r="I46" s="178">
        <f t="shared" ca="1" si="32"/>
        <v>96668.304838918179</v>
      </c>
      <c r="J46" s="178">
        <f t="shared" ca="1" si="32"/>
        <v>99568.353984085712</v>
      </c>
      <c r="K46" s="178">
        <f t="shared" ca="1" si="32"/>
        <v>102555.40460360829</v>
      </c>
      <c r="N46" s="337" t="s">
        <v>611</v>
      </c>
      <c r="O46" s="337" t="str">
        <f t="shared" si="22"/>
        <v>10240C</v>
      </c>
      <c r="P46" s="339" t="str">
        <f t="shared" si="23"/>
        <v>Supervisor Real Estate Assessment</v>
      </c>
      <c r="Q46" s="344" t="str">
        <f t="shared" si="24"/>
        <v>E40</v>
      </c>
      <c r="R46" s="345" cm="1">
        <f t="array" aca="1" ref="R46" ca="1">IF($N46="Y",VLOOKUP($O46,INDIRECT($O$3),R$6,0)*INDIRECT($N$2),VLOOKUP($O46,INDIRECT($O$3),R$6,0))</f>
        <v>93852.723144580727</v>
      </c>
      <c r="S46" s="345" cm="1">
        <f t="array" aca="1" ref="S46" ca="1">IF($N46="Y",VLOOKUP($O46,INDIRECT($O$3),S$6,0)*INDIRECT($N$2),VLOOKUP($O46,INDIRECT($O$3),S$6,0))</f>
        <v>96668.304838918179</v>
      </c>
      <c r="T46" s="345" cm="1">
        <f t="array" aca="1" ref="T46" ca="1">IF($N46="Y",VLOOKUP($O46,INDIRECT($O$3),T$6,0)*INDIRECT($N$2),VLOOKUP($O46,INDIRECT($O$3),T$6,0))</f>
        <v>99568.353984085712</v>
      </c>
      <c r="U46" s="345" cm="1">
        <f t="array" aca="1" ref="U46" ca="1">IF($N46="Y",VLOOKUP($O46,INDIRECT($O$3),U$6,0)*INDIRECT($N$2),VLOOKUP($O46,INDIRECT($O$3),U$6,0))</f>
        <v>102555.40460360829</v>
      </c>
      <c r="W46" s="218" t="str">
        <f t="shared" si="25"/>
        <v>Y</v>
      </c>
      <c r="X46" s="366" t="str">
        <f t="shared" si="26"/>
        <v>10240C</v>
      </c>
      <c r="Y46" s="218" t="str">
        <f t="shared" si="27"/>
        <v>Supervisor Real Estate Assessment</v>
      </c>
      <c r="Z46" s="367" t="str">
        <f t="shared" si="11"/>
        <v>E40</v>
      </c>
      <c r="AA46" s="368">
        <f t="shared" ca="1" si="28"/>
        <v>45.122</v>
      </c>
      <c r="AB46" s="368">
        <f t="shared" ca="1" si="29"/>
        <v>46.475999999999999</v>
      </c>
      <c r="AC46" s="368">
        <f t="shared" ca="1" si="30"/>
        <v>47.87</v>
      </c>
      <c r="AD46" s="368">
        <f t="shared" ca="1" si="31"/>
        <v>49.305999999999997</v>
      </c>
    </row>
    <row r="47" spans="1:30">
      <c r="A47" s="3" t="s">
        <v>435</v>
      </c>
      <c r="B47" s="47" t="s">
        <v>12</v>
      </c>
      <c r="C47" s="4">
        <v>453</v>
      </c>
      <c r="D47" s="35" t="s">
        <v>530</v>
      </c>
      <c r="E47" s="47">
        <v>10</v>
      </c>
      <c r="F47" s="47" t="s">
        <v>13</v>
      </c>
      <c r="G47" s="306" t="s">
        <v>43</v>
      </c>
      <c r="H47" s="178">
        <f t="shared" ca="1" si="32"/>
        <v>93852.723144580727</v>
      </c>
      <c r="I47" s="178">
        <f t="shared" ca="1" si="32"/>
        <v>96668.304838918179</v>
      </c>
      <c r="J47" s="178">
        <f t="shared" ca="1" si="32"/>
        <v>99568.353984085712</v>
      </c>
      <c r="K47" s="178">
        <f t="shared" ca="1" si="32"/>
        <v>102555.40460360829</v>
      </c>
      <c r="N47" s="337" t="s">
        <v>611</v>
      </c>
      <c r="O47" s="337" t="str">
        <f t="shared" si="22"/>
        <v>10300C</v>
      </c>
      <c r="P47" s="339" t="str">
        <f t="shared" si="23"/>
        <v>Supervisor Towing &amp; Impound</v>
      </c>
      <c r="Q47" s="344" t="str">
        <f t="shared" si="24"/>
        <v>E40</v>
      </c>
      <c r="R47" s="345" cm="1">
        <f t="array" aca="1" ref="R47" ca="1">IF($N47="Y",VLOOKUP($O47,INDIRECT($O$3),R$6,0)*INDIRECT($N$2),VLOOKUP($O47,INDIRECT($O$3),R$6,0))</f>
        <v>93852.723144580727</v>
      </c>
      <c r="S47" s="345" cm="1">
        <f t="array" aca="1" ref="S47" ca="1">IF($N47="Y",VLOOKUP($O47,INDIRECT($O$3),S$6,0)*INDIRECT($N$2),VLOOKUP($O47,INDIRECT($O$3),S$6,0))</f>
        <v>96668.304838918179</v>
      </c>
      <c r="T47" s="345" cm="1">
        <f t="array" aca="1" ref="T47" ca="1">IF($N47="Y",VLOOKUP($O47,INDIRECT($O$3),T$6,0)*INDIRECT($N$2),VLOOKUP($O47,INDIRECT($O$3),T$6,0))</f>
        <v>99568.353984085712</v>
      </c>
      <c r="U47" s="345" cm="1">
        <f t="array" aca="1" ref="U47" ca="1">IF($N47="Y",VLOOKUP($O47,INDIRECT($O$3),U$6,0)*INDIRECT($N$2),VLOOKUP($O47,INDIRECT($O$3),U$6,0))</f>
        <v>102555.40460360829</v>
      </c>
      <c r="W47" s="218" t="str">
        <f t="shared" si="25"/>
        <v>Y</v>
      </c>
      <c r="X47" s="366" t="str">
        <f t="shared" si="26"/>
        <v>10300C</v>
      </c>
      <c r="Y47" s="218" t="str">
        <f t="shared" si="27"/>
        <v>Supervisor Towing &amp; Impound</v>
      </c>
      <c r="Z47" s="367" t="str">
        <f t="shared" si="11"/>
        <v>E40</v>
      </c>
      <c r="AA47" s="368">
        <f t="shared" ca="1" si="28"/>
        <v>45.122</v>
      </c>
      <c r="AB47" s="368">
        <f t="shared" ca="1" si="29"/>
        <v>46.475999999999999</v>
      </c>
      <c r="AC47" s="368">
        <f t="shared" ca="1" si="30"/>
        <v>47.87</v>
      </c>
      <c r="AD47" s="368">
        <f t="shared" ca="1" si="31"/>
        <v>49.305999999999997</v>
      </c>
    </row>
    <row r="48" spans="1:30">
      <c r="A48" s="3" t="s">
        <v>79</v>
      </c>
      <c r="B48" s="47" t="s">
        <v>12</v>
      </c>
      <c r="C48" s="4">
        <v>455</v>
      </c>
      <c r="D48" s="35" t="s">
        <v>80</v>
      </c>
      <c r="E48" s="47">
        <v>10</v>
      </c>
      <c r="F48" s="47" t="s">
        <v>13</v>
      </c>
      <c r="G48" s="306" t="s">
        <v>43</v>
      </c>
      <c r="H48" s="178">
        <f t="shared" ca="1" si="32"/>
        <v>93852.723144580727</v>
      </c>
      <c r="I48" s="178">
        <f t="shared" ca="1" si="32"/>
        <v>96668.304838918179</v>
      </c>
      <c r="J48" s="178">
        <f t="shared" ca="1" si="32"/>
        <v>99568.353984085712</v>
      </c>
      <c r="K48" s="178">
        <f t="shared" ca="1" si="32"/>
        <v>102555.40460360829</v>
      </c>
      <c r="N48" s="337" t="s">
        <v>611</v>
      </c>
      <c r="O48" s="337" t="str">
        <f t="shared" si="22"/>
        <v>10320C</v>
      </c>
      <c r="P48" s="339" t="str">
        <f t="shared" si="23"/>
        <v xml:space="preserve">Supervisor Traffic &amp; Equipment Maintenance  </v>
      </c>
      <c r="Q48" s="344" t="str">
        <f t="shared" si="24"/>
        <v>E40</v>
      </c>
      <c r="R48" s="345" cm="1">
        <f t="array" aca="1" ref="R48" ca="1">IF($N48="Y",VLOOKUP($O48,INDIRECT($O$3),R$6,0)*INDIRECT($N$2),VLOOKUP($O48,INDIRECT($O$3),R$6,0))</f>
        <v>93852.723144580727</v>
      </c>
      <c r="S48" s="345" cm="1">
        <f t="array" aca="1" ref="S48" ca="1">IF($N48="Y",VLOOKUP($O48,INDIRECT($O$3),S$6,0)*INDIRECT($N$2),VLOOKUP($O48,INDIRECT($O$3),S$6,0))</f>
        <v>96668.304838918179</v>
      </c>
      <c r="T48" s="345" cm="1">
        <f t="array" aca="1" ref="T48" ca="1">IF($N48="Y",VLOOKUP($O48,INDIRECT($O$3),T$6,0)*INDIRECT($N$2),VLOOKUP($O48,INDIRECT($O$3),T$6,0))</f>
        <v>99568.353984085712</v>
      </c>
      <c r="U48" s="345" cm="1">
        <f t="array" aca="1" ref="U48" ca="1">IF($N48="Y",VLOOKUP($O48,INDIRECT($O$3),U$6,0)*INDIRECT($N$2),VLOOKUP($O48,INDIRECT($O$3),U$6,0))</f>
        <v>102555.40460360829</v>
      </c>
      <c r="W48" s="218" t="str">
        <f t="shared" si="25"/>
        <v>Y</v>
      </c>
      <c r="X48" s="366" t="str">
        <f t="shared" si="26"/>
        <v>10320C</v>
      </c>
      <c r="Y48" s="218" t="str">
        <f t="shared" si="27"/>
        <v xml:space="preserve">Supervisor Traffic &amp; Equipment Maintenance  </v>
      </c>
      <c r="Z48" s="367" t="str">
        <f t="shared" si="11"/>
        <v>E40</v>
      </c>
      <c r="AA48" s="368">
        <f t="shared" ca="1" si="28"/>
        <v>45.122</v>
      </c>
      <c r="AB48" s="368">
        <f t="shared" ca="1" si="29"/>
        <v>46.475999999999999</v>
      </c>
      <c r="AC48" s="368">
        <f t="shared" ca="1" si="30"/>
        <v>47.87</v>
      </c>
      <c r="AD48" s="368">
        <f t="shared" ca="1" si="31"/>
        <v>49.305999999999997</v>
      </c>
    </row>
    <row r="49" spans="1:30">
      <c r="A49" s="3" t="s">
        <v>282</v>
      </c>
      <c r="B49" s="47" t="s">
        <v>12</v>
      </c>
      <c r="C49" s="4">
        <v>453</v>
      </c>
      <c r="D49" s="35" t="s">
        <v>532</v>
      </c>
      <c r="E49" s="47">
        <v>10</v>
      </c>
      <c r="F49" s="47" t="s">
        <v>13</v>
      </c>
      <c r="G49" s="306" t="s">
        <v>43</v>
      </c>
      <c r="H49" s="178">
        <f t="shared" ca="1" si="32"/>
        <v>93852.723144580727</v>
      </c>
      <c r="I49" s="178">
        <f t="shared" ca="1" si="32"/>
        <v>96668.304838918179</v>
      </c>
      <c r="J49" s="178">
        <f t="shared" ca="1" si="32"/>
        <v>99568.353984085712</v>
      </c>
      <c r="K49" s="178">
        <f t="shared" ca="1" si="32"/>
        <v>102555.40460360829</v>
      </c>
      <c r="N49" s="337" t="s">
        <v>611</v>
      </c>
      <c r="O49" s="337" t="str">
        <f t="shared" si="22"/>
        <v>59216C</v>
      </c>
      <c r="P49" s="339" t="str">
        <f t="shared" si="23"/>
        <v>Supervisor Water Quality Lab</v>
      </c>
      <c r="Q49" s="344" t="str">
        <f t="shared" si="24"/>
        <v>E40</v>
      </c>
      <c r="R49" s="345" cm="1">
        <f t="array" aca="1" ref="R49" ca="1">IF($N49="Y",VLOOKUP($O49,INDIRECT($O$3),R$6,0)*INDIRECT($N$2),VLOOKUP($O49,INDIRECT($O$3),R$6,0))</f>
        <v>93852.723144580727</v>
      </c>
      <c r="S49" s="345" cm="1">
        <f t="array" aca="1" ref="S49" ca="1">IF($N49="Y",VLOOKUP($O49,INDIRECT($O$3),S$6,0)*INDIRECT($N$2),VLOOKUP($O49,INDIRECT($O$3),S$6,0))</f>
        <v>96668.304838918179</v>
      </c>
      <c r="T49" s="345" cm="1">
        <f t="array" aca="1" ref="T49" ca="1">IF($N49="Y",VLOOKUP($O49,INDIRECT($O$3),T$6,0)*INDIRECT($N$2),VLOOKUP($O49,INDIRECT($O$3),T$6,0))</f>
        <v>99568.353984085712</v>
      </c>
      <c r="U49" s="345" cm="1">
        <f t="array" aca="1" ref="U49" ca="1">IF($N49="Y",VLOOKUP($O49,INDIRECT($O$3),U$6,0)*INDIRECT($N$2),VLOOKUP($O49,INDIRECT($O$3),U$6,0))</f>
        <v>102555.40460360829</v>
      </c>
      <c r="W49" s="218" t="str">
        <f t="shared" si="25"/>
        <v>Y</v>
      </c>
      <c r="X49" s="366" t="str">
        <f t="shared" si="26"/>
        <v>59216C</v>
      </c>
      <c r="Y49" s="218" t="str">
        <f t="shared" si="27"/>
        <v>Supervisor Water Quality Lab</v>
      </c>
      <c r="Z49" s="367" t="str">
        <f t="shared" si="11"/>
        <v>E40</v>
      </c>
      <c r="AA49" s="368">
        <f t="shared" ca="1" si="28"/>
        <v>45.122</v>
      </c>
      <c r="AB49" s="368">
        <f t="shared" ca="1" si="29"/>
        <v>46.475999999999999</v>
      </c>
      <c r="AC49" s="368">
        <f t="shared" ca="1" si="30"/>
        <v>47.87</v>
      </c>
      <c r="AD49" s="368">
        <f t="shared" ca="1" si="31"/>
        <v>49.305999999999997</v>
      </c>
    </row>
    <row r="50" spans="1:30">
      <c r="A50" s="3" t="s">
        <v>81</v>
      </c>
      <c r="B50" s="47" t="s">
        <v>12</v>
      </c>
      <c r="C50" s="4">
        <v>460</v>
      </c>
      <c r="D50" s="35" t="s">
        <v>82</v>
      </c>
      <c r="E50" s="47">
        <v>10</v>
      </c>
      <c r="F50" s="47" t="s">
        <v>13</v>
      </c>
      <c r="G50" s="306" t="s">
        <v>43</v>
      </c>
      <c r="H50" s="178">
        <f t="shared" ca="1" si="32"/>
        <v>93852.723144580727</v>
      </c>
      <c r="I50" s="178">
        <f t="shared" ca="1" si="32"/>
        <v>96668.304838918179</v>
      </c>
      <c r="J50" s="178">
        <f t="shared" ca="1" si="32"/>
        <v>99568.353984085712</v>
      </c>
      <c r="K50" s="178">
        <f t="shared" ca="1" si="32"/>
        <v>102555.40460360829</v>
      </c>
      <c r="N50" s="337" t="s">
        <v>611</v>
      </c>
      <c r="O50" s="337" t="str">
        <f t="shared" si="22"/>
        <v>10370C</v>
      </c>
      <c r="P50" s="339" t="str">
        <f t="shared" si="23"/>
        <v xml:space="preserve">Supervisor Water Treatment Plant  </v>
      </c>
      <c r="Q50" s="344" t="str">
        <f t="shared" si="24"/>
        <v>E40</v>
      </c>
      <c r="R50" s="345" cm="1">
        <f t="array" aca="1" ref="R50" ca="1">IF($N50="Y",VLOOKUP($O50,INDIRECT($O$3),R$6,0)*INDIRECT($N$2),VLOOKUP($O50,INDIRECT($O$3),R$6,0))</f>
        <v>93852.723144580727</v>
      </c>
      <c r="S50" s="345" cm="1">
        <f t="array" aca="1" ref="S50" ca="1">IF($N50="Y",VLOOKUP($O50,INDIRECT($O$3),S$6,0)*INDIRECT($N$2),VLOOKUP($O50,INDIRECT($O$3),S$6,0))</f>
        <v>96668.304838918179</v>
      </c>
      <c r="T50" s="345" cm="1">
        <f t="array" aca="1" ref="T50" ca="1">IF($N50="Y",VLOOKUP($O50,INDIRECT($O$3),T$6,0)*INDIRECT($N$2),VLOOKUP($O50,INDIRECT($O$3),T$6,0))</f>
        <v>99568.353984085712</v>
      </c>
      <c r="U50" s="345" cm="1">
        <f t="array" aca="1" ref="U50" ca="1">IF($N50="Y",VLOOKUP($O50,INDIRECT($O$3),U$6,0)*INDIRECT($N$2),VLOOKUP($O50,INDIRECT($O$3),U$6,0))</f>
        <v>102555.40460360829</v>
      </c>
      <c r="W50" s="218" t="str">
        <f t="shared" si="25"/>
        <v>Y</v>
      </c>
      <c r="X50" s="366" t="str">
        <f t="shared" si="26"/>
        <v>10370C</v>
      </c>
      <c r="Y50" s="218" t="str">
        <f t="shared" si="27"/>
        <v xml:space="preserve">Supervisor Water Treatment Plant  </v>
      </c>
      <c r="Z50" s="367" t="str">
        <f t="shared" si="11"/>
        <v>E40</v>
      </c>
      <c r="AA50" s="368">
        <f t="shared" ca="1" si="28"/>
        <v>45.122</v>
      </c>
      <c r="AB50" s="368">
        <f t="shared" ca="1" si="29"/>
        <v>46.475999999999999</v>
      </c>
      <c r="AC50" s="368">
        <f t="shared" ca="1" si="30"/>
        <v>47.87</v>
      </c>
      <c r="AD50" s="368">
        <f t="shared" ca="1" si="31"/>
        <v>49.305999999999997</v>
      </c>
    </row>
    <row r="51" spans="1:30">
      <c r="D51" s="35"/>
      <c r="E51" s="20"/>
      <c r="F51" s="20"/>
      <c r="G51" s="30"/>
      <c r="I51" s="32"/>
      <c r="J51" s="32"/>
      <c r="K51" s="32"/>
    </row>
    <row r="52" spans="1:30">
      <c r="D52" s="35"/>
      <c r="E52" s="20"/>
      <c r="F52" s="20"/>
      <c r="G52" s="30"/>
      <c r="I52" s="32"/>
      <c r="J52" s="32"/>
      <c r="K52" s="32"/>
    </row>
    <row r="53" spans="1:30">
      <c r="A53" s="35" t="s">
        <v>83</v>
      </c>
      <c r="D53" s="35"/>
      <c r="E53" s="20"/>
      <c r="F53" s="20"/>
      <c r="G53" s="30"/>
      <c r="I53" s="32"/>
      <c r="J53" s="32"/>
      <c r="K53" s="32"/>
    </row>
    <row r="54" spans="1:30">
      <c r="A54" s="188"/>
      <c r="B54" s="34" t="s">
        <v>84</v>
      </c>
      <c r="C54" s="34"/>
      <c r="D54" s="35"/>
      <c r="E54" s="34"/>
      <c r="G54" s="30"/>
      <c r="H54" s="76">
        <f ca="1">R54</f>
        <v>93.966029365564637</v>
      </c>
      <c r="I54" s="32" t="s">
        <v>85</v>
      </c>
      <c r="J54" s="32"/>
      <c r="K54" s="32"/>
      <c r="N54" s="337" t="s">
        <v>611</v>
      </c>
      <c r="O54" s="348" t="s">
        <v>546</v>
      </c>
      <c r="P54" s="349" t="s">
        <v>559</v>
      </c>
      <c r="R54" s="350" cm="1">
        <f t="array" aca="1" ref="R54" ca="1">IF($N54="Y",VLOOKUP($O54,INDIRECT($O$3),R$6,0)*INDIRECT($N$2),VLOOKUP($O54,INDIRECT($O$3),R$6,0))</f>
        <v>93.966029365564637</v>
      </c>
      <c r="S54" s="345"/>
      <c r="T54" s="345"/>
      <c r="U54" s="345"/>
      <c r="W54" s="213" t="str">
        <f t="shared" ref="W54:Y56" si="33">N54</f>
        <v>Y</v>
      </c>
      <c r="X54" s="213" t="str">
        <f t="shared" si="33"/>
        <v>CSUAMA</v>
      </c>
      <c r="Y54" s="213" t="str">
        <f t="shared" si="33"/>
        <v>Accredited Minnesota Assessor</v>
      </c>
      <c r="AA54" s="213">
        <f ca="1">ROUND(R54/80,3)</f>
        <v>1.175</v>
      </c>
    </row>
    <row r="55" spans="1:30">
      <c r="B55" s="34" t="s">
        <v>86</v>
      </c>
      <c r="C55" s="34"/>
      <c r="D55" s="35"/>
      <c r="E55" s="20"/>
      <c r="F55" s="20"/>
      <c r="G55" s="30"/>
      <c r="H55" s="76">
        <f ca="1">R55</f>
        <v>201.7505924613593</v>
      </c>
      <c r="I55" s="32" t="s">
        <v>85</v>
      </c>
      <c r="J55" s="32"/>
      <c r="K55" s="32"/>
      <c r="N55" s="337" t="s">
        <v>611</v>
      </c>
      <c r="O55" s="348" t="s">
        <v>547</v>
      </c>
      <c r="P55" s="349" t="s">
        <v>561</v>
      </c>
      <c r="R55" s="350" cm="1">
        <f t="array" aca="1" ref="R55" ca="1">IF($N55="Y",VLOOKUP($O55,INDIRECT($O$3),R$6,0)*INDIRECT($N$2),VLOOKUP($O55,INDIRECT($O$3),R$6,0))</f>
        <v>201.7505924613593</v>
      </c>
      <c r="S55" s="345"/>
      <c r="T55" s="345"/>
      <c r="U55" s="345"/>
      <c r="W55" s="213" t="str">
        <f t="shared" si="33"/>
        <v>Y</v>
      </c>
      <c r="X55" s="213" t="str">
        <f t="shared" si="33"/>
        <v>CSUSAM</v>
      </c>
      <c r="Y55" s="213" t="str">
        <f t="shared" si="33"/>
        <v>Senior Accredited MN Assessor</v>
      </c>
      <c r="AA55" s="213">
        <f ca="1">ROUND(R55/80,3)</f>
        <v>2.5219999999999998</v>
      </c>
    </row>
    <row r="56" spans="1:30">
      <c r="B56" s="34" t="s">
        <v>87</v>
      </c>
      <c r="C56" s="34"/>
      <c r="D56" s="35"/>
      <c r="E56" s="20"/>
      <c r="F56" s="20"/>
      <c r="G56" s="30"/>
      <c r="H56" s="76">
        <f ca="1">R56</f>
        <v>201.7505924613593</v>
      </c>
      <c r="I56" s="32" t="s">
        <v>85</v>
      </c>
      <c r="N56" s="337" t="s">
        <v>611</v>
      </c>
      <c r="O56" s="348" t="s">
        <v>548</v>
      </c>
      <c r="P56" s="349" t="s">
        <v>560</v>
      </c>
      <c r="R56" s="350" cm="1">
        <f t="array" aca="1" ref="R56" ca="1">IF($N56="Y",VLOOKUP($O56,INDIRECT($O$3),R$6,0)*INDIRECT($N$2),VLOOKUP($O56,INDIRECT($O$3),R$6,0))</f>
        <v>201.7505924613593</v>
      </c>
      <c r="S56" s="345"/>
      <c r="T56" s="345"/>
      <c r="U56" s="345"/>
      <c r="W56" s="213" t="str">
        <f t="shared" si="33"/>
        <v>Y</v>
      </c>
      <c r="X56" s="213" t="str">
        <f t="shared" si="33"/>
        <v>CSUCAE</v>
      </c>
      <c r="Y56" s="213" t="str">
        <f t="shared" si="33"/>
        <v>Certified Assessment Evaluator</v>
      </c>
      <c r="AA56" s="213">
        <f ca="1">ROUND(R56/80,3)</f>
        <v>2.5219999999999998</v>
      </c>
    </row>
    <row r="57" spans="1:30">
      <c r="B57" s="34"/>
      <c r="C57" s="34"/>
      <c r="D57" s="35"/>
      <c r="E57" s="20"/>
      <c r="F57" s="20"/>
      <c r="G57" s="30"/>
      <c r="H57" s="282"/>
      <c r="I57" s="32"/>
    </row>
    <row r="58" spans="1:30">
      <c r="B58" s="34"/>
      <c r="C58" s="34"/>
      <c r="D58" s="35"/>
      <c r="E58" s="20"/>
      <c r="F58" s="20"/>
      <c r="G58" s="30"/>
      <c r="H58" s="282"/>
      <c r="I58" s="32"/>
    </row>
    <row r="59" spans="1:30" ht="26.25" thickBot="1">
      <c r="A59" s="280" t="s">
        <v>2</v>
      </c>
      <c r="B59" s="280" t="s">
        <v>3</v>
      </c>
      <c r="C59" s="280"/>
      <c r="D59" s="24" t="s">
        <v>625</v>
      </c>
      <c r="E59" s="280" t="s">
        <v>617</v>
      </c>
      <c r="F59" s="280" t="s">
        <v>6</v>
      </c>
      <c r="G59" s="280" t="s">
        <v>7</v>
      </c>
      <c r="H59" s="26" t="s">
        <v>8</v>
      </c>
      <c r="I59" s="26" t="s">
        <v>9</v>
      </c>
      <c r="J59" s="26" t="s">
        <v>10</v>
      </c>
      <c r="K59" s="27" t="s">
        <v>11</v>
      </c>
      <c r="N59" s="340" t="s">
        <v>610</v>
      </c>
      <c r="O59" s="340" t="s">
        <v>2</v>
      </c>
      <c r="P59" s="341" t="s">
        <v>612</v>
      </c>
      <c r="Q59" s="341" t="s">
        <v>606</v>
      </c>
      <c r="R59" s="342" t="s">
        <v>8</v>
      </c>
      <c r="S59" s="342" t="s">
        <v>9</v>
      </c>
      <c r="T59" s="342" t="s">
        <v>10</v>
      </c>
      <c r="U59" s="340" t="s">
        <v>11</v>
      </c>
      <c r="W59" s="358" t="str">
        <f>N59</f>
        <v>Update</v>
      </c>
      <c r="X59" s="359" t="str">
        <f>A59</f>
        <v>Job Code</v>
      </c>
      <c r="Y59" s="358" t="s">
        <v>612</v>
      </c>
      <c r="Z59" s="360" t="str">
        <f>G59</f>
        <v>Salary Grade</v>
      </c>
      <c r="AA59" s="361" t="str">
        <f>R59</f>
        <v>Step 1</v>
      </c>
      <c r="AB59" s="361" t="str">
        <f>S59</f>
        <v>Step 2</v>
      </c>
      <c r="AC59" s="361" t="str">
        <f>T59</f>
        <v>Step 3</v>
      </c>
      <c r="AD59" s="361" t="str">
        <f>U59</f>
        <v>Step 4</v>
      </c>
    </row>
    <row r="60" spans="1:30" s="19" customFormat="1">
      <c r="A60" s="3" t="s">
        <v>255</v>
      </c>
      <c r="B60" s="47" t="s">
        <v>12</v>
      </c>
      <c r="C60" s="4">
        <v>493</v>
      </c>
      <c r="D60" s="100" t="s">
        <v>248</v>
      </c>
      <c r="E60" s="34">
        <v>10</v>
      </c>
      <c r="F60" s="34" t="s">
        <v>13</v>
      </c>
      <c r="G60" s="306" t="s">
        <v>90</v>
      </c>
      <c r="H60" s="178">
        <f ca="1">R60</f>
        <v>97051.828926942355</v>
      </c>
      <c r="I60" s="178">
        <f ca="1">S60</f>
        <v>99963.383794750625</v>
      </c>
      <c r="J60" s="178">
        <f ca="1">T60</f>
        <v>102962.28530859316</v>
      </c>
      <c r="K60" s="178">
        <f ca="1">U60</f>
        <v>106051.15386785092</v>
      </c>
      <c r="L60"/>
      <c r="M60"/>
      <c r="N60" s="343" t="s">
        <v>611</v>
      </c>
      <c r="O60" s="337" t="str">
        <f>A60</f>
        <v>10011C</v>
      </c>
      <c r="P60" s="339" t="str">
        <f>D60</f>
        <v>Supervisor Certified Fire Protection Specialist</v>
      </c>
      <c r="Q60" s="344" t="str">
        <f>G60</f>
        <v>E43</v>
      </c>
      <c r="R60" s="345" cm="1">
        <f t="array" aca="1" ref="R60" ca="1">IF($N60="Y",VLOOKUP($O60,INDIRECT($O$3),R$6,0)*INDIRECT($N$2),VLOOKUP($O60,INDIRECT($O$3),R$6,0))</f>
        <v>97051.828926942355</v>
      </c>
      <c r="S60" s="345" cm="1">
        <f t="array" aca="1" ref="S60" ca="1">IF($N60="Y",VLOOKUP($O60,INDIRECT($O$3),S$6,0)*INDIRECT($N$2),VLOOKUP($O60,INDIRECT($O$3),S$6,0))</f>
        <v>99963.383794750625</v>
      </c>
      <c r="T60" s="345" cm="1">
        <f t="array" aca="1" ref="T60" ca="1">IF($N60="Y",VLOOKUP($O60,INDIRECT($O$3),T$6,0)*INDIRECT($N$2),VLOOKUP($O60,INDIRECT($O$3),T$6,0))</f>
        <v>102962.28530859316</v>
      </c>
      <c r="U60" s="345" cm="1">
        <f t="array" aca="1" ref="U60" ca="1">IF($N60="Y",VLOOKUP($O60,INDIRECT($O$3),U$6,0)*INDIRECT($N$2),VLOOKUP($O60,INDIRECT($O$3),U$6,0))</f>
        <v>106051.15386785092</v>
      </c>
      <c r="W60" s="218" t="str">
        <f>N60</f>
        <v>Y</v>
      </c>
      <c r="X60" s="366" t="str">
        <f>A60</f>
        <v>10011C</v>
      </c>
      <c r="Y60" s="218" t="str">
        <f>D60</f>
        <v>Supervisor Certified Fire Protection Specialist</v>
      </c>
      <c r="Z60" s="367" t="str">
        <f>G60</f>
        <v>E43</v>
      </c>
      <c r="AA60" s="368">
        <f ca="1">ROUNDUP(R60/2080,3)</f>
        <v>46.66</v>
      </c>
      <c r="AB60" s="368">
        <f ca="1">ROUNDUP(S60/2080,3)</f>
        <v>48.059999999999995</v>
      </c>
      <c r="AC60" s="368">
        <f ca="1">ROUNDUP(T60/2080,3)</f>
        <v>49.501999999999995</v>
      </c>
      <c r="AD60" s="368">
        <f ca="1">ROUNDUP(U60/2080,3)</f>
        <v>50.986999999999995</v>
      </c>
    </row>
    <row r="61" spans="1:30" s="19" customFormat="1">
      <c r="A61" s="3"/>
      <c r="D61" s="100"/>
      <c r="H61" s="180"/>
      <c r="I61" s="180"/>
      <c r="J61" s="180"/>
      <c r="K61" s="181"/>
      <c r="L61"/>
      <c r="M61"/>
      <c r="N61" s="347"/>
      <c r="O61" s="347"/>
      <c r="P61" s="346"/>
      <c r="Q61" s="346"/>
      <c r="R61" s="346"/>
      <c r="S61" s="346"/>
      <c r="T61" s="346"/>
      <c r="U61" s="346"/>
      <c r="W61" s="214"/>
      <c r="X61" s="214"/>
      <c r="Y61" s="214"/>
      <c r="Z61" s="214"/>
      <c r="AA61" s="214"/>
      <c r="AB61" s="214"/>
      <c r="AC61" s="214"/>
      <c r="AD61" s="214"/>
    </row>
    <row r="62" spans="1:30" s="19" customFormat="1">
      <c r="D62" s="100"/>
      <c r="H62" s="17"/>
      <c r="I62" s="17"/>
      <c r="J62" s="17"/>
      <c r="K62" s="18"/>
      <c r="L62"/>
      <c r="M62"/>
      <c r="N62" s="347"/>
      <c r="O62" s="347"/>
      <c r="P62" s="346"/>
      <c r="Q62" s="346"/>
      <c r="R62" s="346"/>
      <c r="S62" s="346"/>
      <c r="T62" s="346"/>
      <c r="U62" s="346"/>
      <c r="W62" s="214"/>
      <c r="X62" s="214"/>
      <c r="Y62" s="214"/>
      <c r="Z62" s="214"/>
      <c r="AA62" s="214"/>
      <c r="AB62" s="214"/>
      <c r="AC62" s="214"/>
      <c r="AD62" s="214"/>
    </row>
    <row r="63" spans="1:30" s="19" customFormat="1" ht="26.25" thickBot="1">
      <c r="A63" s="280" t="s">
        <v>2</v>
      </c>
      <c r="B63" s="280" t="s">
        <v>3</v>
      </c>
      <c r="C63" s="280" t="s">
        <v>519</v>
      </c>
      <c r="D63" s="24" t="s">
        <v>626</v>
      </c>
      <c r="E63" s="280" t="s">
        <v>617</v>
      </c>
      <c r="F63" s="280" t="s">
        <v>6</v>
      </c>
      <c r="G63" s="280" t="s">
        <v>7</v>
      </c>
      <c r="H63" s="26" t="s">
        <v>8</v>
      </c>
      <c r="I63" s="26" t="s">
        <v>9</v>
      </c>
      <c r="J63" s="26" t="s">
        <v>10</v>
      </c>
      <c r="K63" s="27" t="s">
        <v>11</v>
      </c>
      <c r="L63"/>
      <c r="M63"/>
      <c r="N63" s="340" t="s">
        <v>610</v>
      </c>
      <c r="O63" s="340" t="s">
        <v>2</v>
      </c>
      <c r="P63" s="341" t="s">
        <v>612</v>
      </c>
      <c r="Q63" s="341" t="s">
        <v>606</v>
      </c>
      <c r="R63" s="342" t="s">
        <v>8</v>
      </c>
      <c r="S63" s="342" t="s">
        <v>9</v>
      </c>
      <c r="T63" s="342" t="s">
        <v>10</v>
      </c>
      <c r="U63" s="340" t="s">
        <v>11</v>
      </c>
      <c r="W63" s="358" t="str">
        <f>N63</f>
        <v>Update</v>
      </c>
      <c r="X63" s="359" t="str">
        <f>A63</f>
        <v>Job Code</v>
      </c>
      <c r="Y63" s="358" t="s">
        <v>612</v>
      </c>
      <c r="Z63" s="360" t="str">
        <f t="shared" ref="Z63:Z90" si="34">G63</f>
        <v>Salary Grade</v>
      </c>
      <c r="AA63" s="361" t="str">
        <f>R63</f>
        <v>Step 1</v>
      </c>
      <c r="AB63" s="361" t="str">
        <f>S63</f>
        <v>Step 2</v>
      </c>
      <c r="AC63" s="361" t="str">
        <f>T63</f>
        <v>Step 3</v>
      </c>
      <c r="AD63" s="361" t="str">
        <f>U63</f>
        <v>Step 4</v>
      </c>
    </row>
    <row r="64" spans="1:30" s="19" customFormat="1">
      <c r="A64" s="3" t="s">
        <v>97</v>
      </c>
      <c r="B64" s="47" t="s">
        <v>12</v>
      </c>
      <c r="C64" s="4">
        <v>528</v>
      </c>
      <c r="D64" s="35" t="s">
        <v>228</v>
      </c>
      <c r="E64" s="47">
        <v>11</v>
      </c>
      <c r="F64" s="47" t="s">
        <v>13</v>
      </c>
      <c r="G64" s="306" t="s">
        <v>92</v>
      </c>
      <c r="H64" s="178">
        <f t="shared" ref="H64:K68" ca="1" si="35">R64</f>
        <v>101095.65513223164</v>
      </c>
      <c r="I64" s="178">
        <f t="shared" ca="1" si="35"/>
        <v>104128.52478619857</v>
      </c>
      <c r="J64" s="178">
        <f t="shared" ca="1" si="35"/>
        <v>107252.38052978454</v>
      </c>
      <c r="K64" s="178">
        <f t="shared" ca="1" si="35"/>
        <v>110469.95194567807</v>
      </c>
      <c r="L64"/>
      <c r="M64"/>
      <c r="N64" s="343" t="s">
        <v>611</v>
      </c>
      <c r="O64" s="337" t="str">
        <f t="shared" ref="O64:O90" si="36">A64</f>
        <v>06815C</v>
      </c>
      <c r="P64" s="339" t="str">
        <f t="shared" ref="P64:P90" si="37">D64</f>
        <v>Assistant Manager Business Licensing</v>
      </c>
      <c r="Q64" s="344" t="str">
        <f t="shared" ref="Q64:Q90" si="38">G64</f>
        <v>E50</v>
      </c>
      <c r="R64" s="345" cm="1">
        <f t="array" aca="1" ref="R64" ca="1">IF($N64="Y",VLOOKUP($O64,INDIRECT($O$3),R$6,0)*INDIRECT($N$2),VLOOKUP($O64,INDIRECT($O$3),R$6,0))</f>
        <v>101095.65513223164</v>
      </c>
      <c r="S64" s="345" cm="1">
        <f t="array" aca="1" ref="S64" ca="1">IF($N64="Y",VLOOKUP($O64,INDIRECT($O$3),S$6,0)*INDIRECT($N$2),VLOOKUP($O64,INDIRECT($O$3),S$6,0))</f>
        <v>104128.52478619857</v>
      </c>
      <c r="T64" s="345" cm="1">
        <f t="array" aca="1" ref="T64" ca="1">IF($N64="Y",VLOOKUP($O64,INDIRECT($O$3),T$6,0)*INDIRECT($N$2),VLOOKUP($O64,INDIRECT($O$3),T$6,0))</f>
        <v>107252.38052978454</v>
      </c>
      <c r="U64" s="345" cm="1">
        <f t="array" aca="1" ref="U64" ca="1">IF($N64="Y",VLOOKUP($O64,INDIRECT($O$3),U$6,0)*INDIRECT($N$2),VLOOKUP($O64,INDIRECT($O$3),U$6,0))</f>
        <v>110469.95194567807</v>
      </c>
      <c r="W64" s="218" t="str">
        <f t="shared" ref="W64:W90" si="39">N64</f>
        <v>Y</v>
      </c>
      <c r="X64" s="366" t="str">
        <f t="shared" ref="X64:X90" si="40">A64</f>
        <v>06815C</v>
      </c>
      <c r="Y64" s="218" t="str">
        <f t="shared" ref="Y64:Y90" si="41">D64</f>
        <v>Assistant Manager Business Licensing</v>
      </c>
      <c r="Z64" s="367" t="str">
        <f t="shared" si="34"/>
        <v>E50</v>
      </c>
      <c r="AA64" s="368">
        <f t="shared" ref="AA64:AA90" ca="1" si="42">ROUNDUP(R64/2080,3)</f>
        <v>48.603999999999999</v>
      </c>
      <c r="AB64" s="368">
        <f t="shared" ref="AB64:AB90" ca="1" si="43">ROUNDUP(S64/2080,3)</f>
        <v>50.061999999999998</v>
      </c>
      <c r="AC64" s="368">
        <f t="shared" ref="AC64:AC90" ca="1" si="44">ROUNDUP(T64/2080,3)</f>
        <v>51.564</v>
      </c>
      <c r="AD64" s="368">
        <f t="shared" ref="AD64:AD90" ca="1" si="45">ROUNDUP(U64/2080,3)</f>
        <v>53.110999999999997</v>
      </c>
    </row>
    <row r="65" spans="1:30" s="19" customFormat="1">
      <c r="A65" s="3" t="s">
        <v>95</v>
      </c>
      <c r="B65" s="47" t="s">
        <v>12</v>
      </c>
      <c r="C65" s="4">
        <v>515</v>
      </c>
      <c r="D65" s="35" t="s">
        <v>96</v>
      </c>
      <c r="E65" s="47">
        <v>11</v>
      </c>
      <c r="F65" s="47" t="s">
        <v>13</v>
      </c>
      <c r="G65" s="306" t="s">
        <v>92</v>
      </c>
      <c r="H65" s="178">
        <f t="shared" ca="1" si="35"/>
        <v>101095.65513223164</v>
      </c>
      <c r="I65" s="178">
        <f t="shared" ca="1" si="35"/>
        <v>104128.52478619857</v>
      </c>
      <c r="J65" s="178">
        <f t="shared" ca="1" si="35"/>
        <v>107252.38052978454</v>
      </c>
      <c r="K65" s="178">
        <f t="shared" ca="1" si="35"/>
        <v>110469.95194567807</v>
      </c>
      <c r="L65"/>
      <c r="M65"/>
      <c r="N65" s="343" t="s">
        <v>611</v>
      </c>
      <c r="O65" s="337" t="str">
        <f t="shared" si="36"/>
        <v>00870C</v>
      </c>
      <c r="P65" s="339" t="str">
        <f t="shared" si="37"/>
        <v>Assistant Superintendent Water Plant Operations</v>
      </c>
      <c r="Q65" s="344" t="str">
        <f t="shared" si="38"/>
        <v>E50</v>
      </c>
      <c r="R65" s="345" cm="1">
        <f t="array" aca="1" ref="R65" ca="1">IF($N65="Y",VLOOKUP($O65,INDIRECT($O$3),R$6,0)*INDIRECT($N$2),VLOOKUP($O65,INDIRECT($O$3),R$6,0))</f>
        <v>101095.65513223164</v>
      </c>
      <c r="S65" s="345" cm="1">
        <f t="array" aca="1" ref="S65" ca="1">IF($N65="Y",VLOOKUP($O65,INDIRECT($O$3),S$6,0)*INDIRECT($N$2),VLOOKUP($O65,INDIRECT($O$3),S$6,0))</f>
        <v>104128.52478619857</v>
      </c>
      <c r="T65" s="345" cm="1">
        <f t="array" aca="1" ref="T65" ca="1">IF($N65="Y",VLOOKUP($O65,INDIRECT($O$3),T$6,0)*INDIRECT($N$2),VLOOKUP($O65,INDIRECT($O$3),T$6,0))</f>
        <v>107252.38052978454</v>
      </c>
      <c r="U65" s="345" cm="1">
        <f t="array" aca="1" ref="U65" ca="1">IF($N65="Y",VLOOKUP($O65,INDIRECT($O$3),U$6,0)*INDIRECT($N$2),VLOOKUP($O65,INDIRECT($O$3),U$6,0))</f>
        <v>110469.95194567807</v>
      </c>
      <c r="W65" s="218" t="str">
        <f t="shared" si="39"/>
        <v>Y</v>
      </c>
      <c r="X65" s="366" t="str">
        <f t="shared" si="40"/>
        <v>00870C</v>
      </c>
      <c r="Y65" s="218" t="str">
        <f t="shared" si="41"/>
        <v>Assistant Superintendent Water Plant Operations</v>
      </c>
      <c r="Z65" s="367" t="str">
        <f t="shared" si="34"/>
        <v>E50</v>
      </c>
      <c r="AA65" s="368">
        <f t="shared" ca="1" si="42"/>
        <v>48.603999999999999</v>
      </c>
      <c r="AB65" s="368">
        <f t="shared" ca="1" si="43"/>
        <v>50.061999999999998</v>
      </c>
      <c r="AC65" s="368">
        <f t="shared" ca="1" si="44"/>
        <v>51.564</v>
      </c>
      <c r="AD65" s="368">
        <f t="shared" ca="1" si="45"/>
        <v>53.110999999999997</v>
      </c>
    </row>
    <row r="66" spans="1:30" s="19" customFormat="1">
      <c r="A66" s="3" t="s">
        <v>677</v>
      </c>
      <c r="B66" s="47" t="s">
        <v>12</v>
      </c>
      <c r="C66" s="4">
        <v>523</v>
      </c>
      <c r="D66" s="35" t="s">
        <v>676</v>
      </c>
      <c r="E66" s="47">
        <v>11</v>
      </c>
      <c r="F66" s="47" t="s">
        <v>13</v>
      </c>
      <c r="G66" s="306" t="s">
        <v>92</v>
      </c>
      <c r="H66" s="178">
        <f ca="1">R66</f>
        <v>101095.65513223164</v>
      </c>
      <c r="I66" s="178">
        <f ca="1">S66</f>
        <v>104128.52478619857</v>
      </c>
      <c r="J66" s="178">
        <f ca="1">T66</f>
        <v>107252.38052978454</v>
      </c>
      <c r="K66" s="178">
        <f ca="1">U66</f>
        <v>110469.95194567807</v>
      </c>
      <c r="L66"/>
      <c r="M66"/>
      <c r="N66" s="343" t="s">
        <v>611</v>
      </c>
      <c r="O66" s="337" t="str">
        <f>A66</f>
        <v>53016C</v>
      </c>
      <c r="P66" s="339" t="str">
        <f>D66</f>
        <v>Carbon Sequestration Program Manager</v>
      </c>
      <c r="Q66" s="344" t="str">
        <f>G66</f>
        <v>E50</v>
      </c>
      <c r="R66" s="345" cm="1">
        <f t="array" aca="1" ref="R66" ca="1">IF($N66="Y",VLOOKUP($O66,INDIRECT($O$3),R$6,0)*INDIRECT($N$2),VLOOKUP($O66,INDIRECT($O$3),R$6,0))</f>
        <v>101095.65513223164</v>
      </c>
      <c r="S66" s="345" cm="1">
        <f t="array" aca="1" ref="S66" ca="1">IF($N66="Y",VLOOKUP($O66,INDIRECT($O$3),S$6,0)*INDIRECT($N$2),VLOOKUP($O66,INDIRECT($O$3),S$6,0))</f>
        <v>104128.52478619857</v>
      </c>
      <c r="T66" s="345" cm="1">
        <f t="array" aca="1" ref="T66" ca="1">IF($N66="Y",VLOOKUP($O66,INDIRECT($O$3),T$6,0)*INDIRECT($N$2),VLOOKUP($O66,INDIRECT($O$3),T$6,0))</f>
        <v>107252.38052978454</v>
      </c>
      <c r="U66" s="345" cm="1">
        <f t="array" aca="1" ref="U66" ca="1">IF($N66="Y",VLOOKUP($O66,INDIRECT($O$3),U$6,0)*INDIRECT($N$2),VLOOKUP($O66,INDIRECT($O$3),U$6,0))</f>
        <v>110469.95194567807</v>
      </c>
      <c r="W66" s="218"/>
      <c r="X66" s="366"/>
      <c r="Y66" s="218"/>
      <c r="Z66" s="367"/>
      <c r="AA66" s="368"/>
      <c r="AB66" s="368"/>
      <c r="AC66" s="368"/>
      <c r="AD66" s="368"/>
    </row>
    <row r="67" spans="1:30" s="19" customFormat="1">
      <c r="A67" s="3" t="s">
        <v>246</v>
      </c>
      <c r="B67" s="47" t="s">
        <v>12</v>
      </c>
      <c r="C67" s="4">
        <v>498</v>
      </c>
      <c r="D67" s="35" t="s">
        <v>234</v>
      </c>
      <c r="E67" s="47">
        <v>11</v>
      </c>
      <c r="F67" s="47" t="s">
        <v>13</v>
      </c>
      <c r="G67" s="306" t="s">
        <v>92</v>
      </c>
      <c r="H67" s="178">
        <f t="shared" ca="1" si="35"/>
        <v>101095.65513223164</v>
      </c>
      <c r="I67" s="178">
        <f t="shared" ca="1" si="35"/>
        <v>104128.52478619857</v>
      </c>
      <c r="J67" s="178">
        <f t="shared" ca="1" si="35"/>
        <v>107252.38052978454</v>
      </c>
      <c r="K67" s="178">
        <f t="shared" ca="1" si="35"/>
        <v>110469.95194567807</v>
      </c>
      <c r="L67"/>
      <c r="M67"/>
      <c r="N67" s="343" t="s">
        <v>611</v>
      </c>
      <c r="O67" s="337" t="str">
        <f t="shared" si="36"/>
        <v>59215C</v>
      </c>
      <c r="P67" s="339" t="str">
        <f t="shared" si="37"/>
        <v>Crime Lab Quality Administrator</v>
      </c>
      <c r="Q67" s="344" t="str">
        <f t="shared" si="38"/>
        <v>E50</v>
      </c>
      <c r="R67" s="345" cm="1">
        <f t="array" aca="1" ref="R67" ca="1">IF($N67="Y",VLOOKUP($O67,INDIRECT($O$3),R$6,0)*INDIRECT($N$2),VLOOKUP($O67,INDIRECT($O$3),R$6,0))</f>
        <v>101095.65513223164</v>
      </c>
      <c r="S67" s="345" cm="1">
        <f t="array" aca="1" ref="S67" ca="1">IF($N67="Y",VLOOKUP($O67,INDIRECT($O$3),S$6,0)*INDIRECT($N$2),VLOOKUP($O67,INDIRECT($O$3),S$6,0))</f>
        <v>104128.52478619857</v>
      </c>
      <c r="T67" s="345" cm="1">
        <f t="array" aca="1" ref="T67" ca="1">IF($N67="Y",VLOOKUP($O67,INDIRECT($O$3),T$6,0)*INDIRECT($N$2),VLOOKUP($O67,INDIRECT($O$3),T$6,0))</f>
        <v>107252.38052978454</v>
      </c>
      <c r="U67" s="345" cm="1">
        <f t="array" aca="1" ref="U67" ca="1">IF($N67="Y",VLOOKUP($O67,INDIRECT($O$3),U$6,0)*INDIRECT($N$2),VLOOKUP($O67,INDIRECT($O$3),U$6,0))</f>
        <v>110469.95194567807</v>
      </c>
      <c r="W67" s="218" t="str">
        <f t="shared" si="39"/>
        <v>Y</v>
      </c>
      <c r="X67" s="366" t="str">
        <f t="shared" si="40"/>
        <v>59215C</v>
      </c>
      <c r="Y67" s="218" t="str">
        <f t="shared" si="41"/>
        <v>Crime Lab Quality Administrator</v>
      </c>
      <c r="Z67" s="367" t="str">
        <f t="shared" si="34"/>
        <v>E50</v>
      </c>
      <c r="AA67" s="368">
        <f t="shared" ca="1" si="42"/>
        <v>48.603999999999999</v>
      </c>
      <c r="AB67" s="368">
        <f t="shared" ca="1" si="43"/>
        <v>50.061999999999998</v>
      </c>
      <c r="AC67" s="368">
        <f t="shared" ca="1" si="44"/>
        <v>51.564</v>
      </c>
      <c r="AD67" s="368">
        <f t="shared" ca="1" si="45"/>
        <v>53.110999999999997</v>
      </c>
    </row>
    <row r="68" spans="1:30" s="19" customFormat="1">
      <c r="A68" s="3" t="s">
        <v>98</v>
      </c>
      <c r="B68" s="47" t="s">
        <v>12</v>
      </c>
      <c r="C68" s="4">
        <v>503</v>
      </c>
      <c r="D68" s="35" t="s">
        <v>99</v>
      </c>
      <c r="E68" s="47">
        <v>11</v>
      </c>
      <c r="F68" s="47" t="s">
        <v>13</v>
      </c>
      <c r="G68" s="306" t="s">
        <v>92</v>
      </c>
      <c r="H68" s="178">
        <f t="shared" ca="1" si="35"/>
        <v>101095.65513223164</v>
      </c>
      <c r="I68" s="178">
        <f t="shared" ca="1" si="35"/>
        <v>104128.52478619857</v>
      </c>
      <c r="J68" s="178">
        <f t="shared" ca="1" si="35"/>
        <v>107252.38052978454</v>
      </c>
      <c r="K68" s="178">
        <f t="shared" ca="1" si="35"/>
        <v>110469.95194567807</v>
      </c>
      <c r="L68"/>
      <c r="M68"/>
      <c r="N68" s="343" t="s">
        <v>611</v>
      </c>
      <c r="O68" s="337" t="str">
        <f t="shared" si="36"/>
        <v>03610C</v>
      </c>
      <c r="P68" s="339" t="str">
        <f t="shared" si="37"/>
        <v xml:space="preserve">District Street Supervisor II  </v>
      </c>
      <c r="Q68" s="344" t="str">
        <f t="shared" si="38"/>
        <v>E50</v>
      </c>
      <c r="R68" s="345" cm="1">
        <f t="array" aca="1" ref="R68" ca="1">IF($N68="Y",VLOOKUP($O68,INDIRECT($O$3),R$6,0)*INDIRECT($N$2),VLOOKUP($O68,INDIRECT($O$3),R$6,0))</f>
        <v>101095.65513223164</v>
      </c>
      <c r="S68" s="345" cm="1">
        <f t="array" aca="1" ref="S68" ca="1">IF($N68="Y",VLOOKUP($O68,INDIRECT($O$3),S$6,0)*INDIRECT($N$2),VLOOKUP($O68,INDIRECT($O$3),S$6,0))</f>
        <v>104128.52478619857</v>
      </c>
      <c r="T68" s="345" cm="1">
        <f t="array" aca="1" ref="T68" ca="1">IF($N68="Y",VLOOKUP($O68,INDIRECT($O$3),T$6,0)*INDIRECT($N$2),VLOOKUP($O68,INDIRECT($O$3),T$6,0))</f>
        <v>107252.38052978454</v>
      </c>
      <c r="U68" s="345" cm="1">
        <f t="array" aca="1" ref="U68" ca="1">IF($N68="Y",VLOOKUP($O68,INDIRECT($O$3),U$6,0)*INDIRECT($N$2),VLOOKUP($O68,INDIRECT($O$3),U$6,0))</f>
        <v>110469.95194567807</v>
      </c>
      <c r="W68" s="218" t="str">
        <f t="shared" si="39"/>
        <v>Y</v>
      </c>
      <c r="X68" s="366" t="str">
        <f t="shared" si="40"/>
        <v>03610C</v>
      </c>
      <c r="Y68" s="218" t="str">
        <f t="shared" si="41"/>
        <v xml:space="preserve">District Street Supervisor II  </v>
      </c>
      <c r="Z68" s="367" t="str">
        <f t="shared" si="34"/>
        <v>E50</v>
      </c>
      <c r="AA68" s="368">
        <f t="shared" ca="1" si="42"/>
        <v>48.603999999999999</v>
      </c>
      <c r="AB68" s="368">
        <f t="shared" ca="1" si="43"/>
        <v>50.061999999999998</v>
      </c>
      <c r="AC68" s="368">
        <f t="shared" ca="1" si="44"/>
        <v>51.564</v>
      </c>
      <c r="AD68" s="368">
        <f t="shared" ca="1" si="45"/>
        <v>53.110999999999997</v>
      </c>
    </row>
    <row r="69" spans="1:30" s="19" customFormat="1">
      <c r="A69" s="3" t="s">
        <v>88</v>
      </c>
      <c r="B69" s="47" t="s">
        <v>12</v>
      </c>
      <c r="C69" s="4">
        <v>498</v>
      </c>
      <c r="D69" s="35" t="s">
        <v>265</v>
      </c>
      <c r="E69" s="47">
        <v>11</v>
      </c>
      <c r="F69" s="47" t="s">
        <v>13</v>
      </c>
      <c r="G69" s="306" t="s">
        <v>92</v>
      </c>
      <c r="H69" s="178">
        <f t="shared" ref="H69:K71" ca="1" si="46">R69</f>
        <v>101095.65513223164</v>
      </c>
      <c r="I69" s="178">
        <f t="shared" ca="1" si="46"/>
        <v>104128.52478619857</v>
      </c>
      <c r="J69" s="178">
        <f t="shared" ca="1" si="46"/>
        <v>107252.38052978454</v>
      </c>
      <c r="K69" s="178">
        <f t="shared" ca="1" si="46"/>
        <v>110469.95194567807</v>
      </c>
      <c r="L69"/>
      <c r="M69"/>
      <c r="N69" s="343" t="s">
        <v>611</v>
      </c>
      <c r="O69" s="337" t="str">
        <f t="shared" si="36"/>
        <v>03623C</v>
      </c>
      <c r="P69" s="339" t="str">
        <f t="shared" si="37"/>
        <v>District Supervisor Construction Code Services</v>
      </c>
      <c r="Q69" s="344" t="str">
        <f t="shared" si="38"/>
        <v>E50</v>
      </c>
      <c r="R69" s="345" cm="1">
        <f t="array" aca="1" ref="R69" ca="1">IF($N69="Y",VLOOKUP($O69,INDIRECT($O$3),R$6,0)*INDIRECT($N$2),VLOOKUP($O69,INDIRECT($O$3),R$6,0))</f>
        <v>101095.65513223164</v>
      </c>
      <c r="S69" s="345" cm="1">
        <f t="array" aca="1" ref="S69" ca="1">IF($N69="Y",VLOOKUP($O69,INDIRECT($O$3),S$6,0)*INDIRECT($N$2),VLOOKUP($O69,INDIRECT($O$3),S$6,0))</f>
        <v>104128.52478619857</v>
      </c>
      <c r="T69" s="345" cm="1">
        <f t="array" aca="1" ref="T69" ca="1">IF($N69="Y",VLOOKUP($O69,INDIRECT($O$3),T$6,0)*INDIRECT($N$2),VLOOKUP($O69,INDIRECT($O$3),T$6,0))</f>
        <v>107252.38052978454</v>
      </c>
      <c r="U69" s="345" cm="1">
        <f t="array" aca="1" ref="U69" ca="1">IF($N69="Y",VLOOKUP($O69,INDIRECT($O$3),U$6,0)*INDIRECT($N$2),VLOOKUP($O69,INDIRECT($O$3),U$6,0))</f>
        <v>110469.95194567807</v>
      </c>
      <c r="W69" s="218" t="str">
        <f t="shared" si="39"/>
        <v>Y</v>
      </c>
      <c r="X69" s="366" t="str">
        <f t="shared" si="40"/>
        <v>03623C</v>
      </c>
      <c r="Y69" s="218" t="str">
        <f t="shared" si="41"/>
        <v>District Supervisor Construction Code Services</v>
      </c>
      <c r="Z69" s="367" t="str">
        <f t="shared" si="34"/>
        <v>E50</v>
      </c>
      <c r="AA69" s="368">
        <f t="shared" ca="1" si="42"/>
        <v>48.603999999999999</v>
      </c>
      <c r="AB69" s="368">
        <f t="shared" ca="1" si="43"/>
        <v>50.061999999999998</v>
      </c>
      <c r="AC69" s="368">
        <f t="shared" ca="1" si="44"/>
        <v>51.564</v>
      </c>
      <c r="AD69" s="368">
        <f t="shared" ca="1" si="45"/>
        <v>53.110999999999997</v>
      </c>
    </row>
    <row r="70" spans="1:30" s="19" customFormat="1">
      <c r="A70" s="3" t="s">
        <v>100</v>
      </c>
      <c r="B70" s="47" t="s">
        <v>12</v>
      </c>
      <c r="C70" s="4">
        <v>520</v>
      </c>
      <c r="D70" s="35" t="s">
        <v>101</v>
      </c>
      <c r="E70" s="47">
        <v>11</v>
      </c>
      <c r="F70" s="47" t="s">
        <v>13</v>
      </c>
      <c r="G70" s="306" t="s">
        <v>92</v>
      </c>
      <c r="H70" s="178">
        <f t="shared" ca="1" si="46"/>
        <v>101095.65513223164</v>
      </c>
      <c r="I70" s="178">
        <f t="shared" ca="1" si="46"/>
        <v>104128.52478619857</v>
      </c>
      <c r="J70" s="178">
        <f t="shared" ca="1" si="46"/>
        <v>107252.38052978454</v>
      </c>
      <c r="K70" s="178">
        <f t="shared" ca="1" si="46"/>
        <v>110469.95194567807</v>
      </c>
      <c r="L70"/>
      <c r="M70"/>
      <c r="N70" s="343" t="s">
        <v>611</v>
      </c>
      <c r="O70" s="337" t="str">
        <f t="shared" si="36"/>
        <v>04299C</v>
      </c>
      <c r="P70" s="339" t="str">
        <f t="shared" si="37"/>
        <v>Facility Supervisor, Property Services</v>
      </c>
      <c r="Q70" s="344" t="str">
        <f t="shared" si="38"/>
        <v>E50</v>
      </c>
      <c r="R70" s="345" cm="1">
        <f t="array" aca="1" ref="R70" ca="1">IF($N70="Y",VLOOKUP($O70,INDIRECT($O$3),R$6,0)*INDIRECT($N$2),VLOOKUP($O70,INDIRECT($O$3),R$6,0))</f>
        <v>101095.65513223164</v>
      </c>
      <c r="S70" s="345" cm="1">
        <f t="array" aca="1" ref="S70" ca="1">IF($N70="Y",VLOOKUP($O70,INDIRECT($O$3),S$6,0)*INDIRECT($N$2),VLOOKUP($O70,INDIRECT($O$3),S$6,0))</f>
        <v>104128.52478619857</v>
      </c>
      <c r="T70" s="345" cm="1">
        <f t="array" aca="1" ref="T70" ca="1">IF($N70="Y",VLOOKUP($O70,INDIRECT($O$3),T$6,0)*INDIRECT($N$2),VLOOKUP($O70,INDIRECT($O$3),T$6,0))</f>
        <v>107252.38052978454</v>
      </c>
      <c r="U70" s="345" cm="1">
        <f t="array" aca="1" ref="U70" ca="1">IF($N70="Y",VLOOKUP($O70,INDIRECT($O$3),U$6,0)*INDIRECT($N$2),VLOOKUP($O70,INDIRECT($O$3),U$6,0))</f>
        <v>110469.95194567807</v>
      </c>
      <c r="W70" s="218" t="str">
        <f t="shared" si="39"/>
        <v>Y</v>
      </c>
      <c r="X70" s="366" t="str">
        <f t="shared" si="40"/>
        <v>04299C</v>
      </c>
      <c r="Y70" s="218" t="str">
        <f t="shared" si="41"/>
        <v>Facility Supervisor, Property Services</v>
      </c>
      <c r="Z70" s="367" t="str">
        <f t="shared" si="34"/>
        <v>E50</v>
      </c>
      <c r="AA70" s="368">
        <f t="shared" ca="1" si="42"/>
        <v>48.603999999999999</v>
      </c>
      <c r="AB70" s="368">
        <f t="shared" ca="1" si="43"/>
        <v>50.061999999999998</v>
      </c>
      <c r="AC70" s="368">
        <f t="shared" ca="1" si="44"/>
        <v>51.564</v>
      </c>
      <c r="AD70" s="368">
        <f t="shared" ca="1" si="45"/>
        <v>53.110999999999997</v>
      </c>
    </row>
    <row r="71" spans="1:30" s="19" customFormat="1" ht="12" customHeight="1">
      <c r="A71" s="3" t="s">
        <v>23</v>
      </c>
      <c r="B71" s="47" t="s">
        <v>12</v>
      </c>
      <c r="C71" s="2">
        <v>498</v>
      </c>
      <c r="D71" s="35" t="s">
        <v>577</v>
      </c>
      <c r="E71" s="47">
        <v>11</v>
      </c>
      <c r="F71" s="47" t="s">
        <v>13</v>
      </c>
      <c r="G71" s="306" t="s">
        <v>92</v>
      </c>
      <c r="H71" s="178">
        <f t="shared" si="46"/>
        <v>101095.65513223164</v>
      </c>
      <c r="I71" s="178">
        <f t="shared" si="46"/>
        <v>104128.52478619857</v>
      </c>
      <c r="J71" s="178">
        <f t="shared" si="46"/>
        <v>107252.38052978454</v>
      </c>
      <c r="K71" s="178">
        <f t="shared" si="46"/>
        <v>110469.95194567807</v>
      </c>
      <c r="L71" s="30"/>
      <c r="N71" s="343" t="s">
        <v>611</v>
      </c>
      <c r="O71" s="337" t="str">
        <f t="shared" si="36"/>
        <v>04308C</v>
      </c>
      <c r="P71" s="339" t="str">
        <f t="shared" si="37"/>
        <v>Field Operations and Investigations Manager</v>
      </c>
      <c r="Q71" s="344" t="str">
        <f t="shared" si="38"/>
        <v>E50</v>
      </c>
      <c r="R71" s="330">
        <v>101095.65513223164</v>
      </c>
      <c r="S71" s="330">
        <v>104128.52478619857</v>
      </c>
      <c r="T71" s="330">
        <v>107252.38052978454</v>
      </c>
      <c r="U71" s="330">
        <v>110469.95194567807</v>
      </c>
      <c r="V71" s="3"/>
      <c r="W71" s="218" t="str">
        <f t="shared" si="39"/>
        <v>Y</v>
      </c>
      <c r="X71" s="366" t="str">
        <f t="shared" si="40"/>
        <v>04308C</v>
      </c>
      <c r="Y71" s="218" t="str">
        <f t="shared" si="41"/>
        <v>Field Operations and Investigations Manager</v>
      </c>
      <c r="Z71" s="367" t="str">
        <f t="shared" si="34"/>
        <v>E50</v>
      </c>
      <c r="AA71" s="368">
        <f t="shared" si="42"/>
        <v>48.603999999999999</v>
      </c>
      <c r="AB71" s="368">
        <f t="shared" si="43"/>
        <v>50.061999999999998</v>
      </c>
      <c r="AC71" s="368">
        <f t="shared" si="44"/>
        <v>51.564</v>
      </c>
      <c r="AD71" s="368">
        <f t="shared" si="45"/>
        <v>53.110999999999997</v>
      </c>
    </row>
    <row r="72" spans="1:30" s="19" customFormat="1">
      <c r="A72" s="3" t="s">
        <v>102</v>
      </c>
      <c r="B72" s="47" t="s">
        <v>12</v>
      </c>
      <c r="C72" s="4">
        <v>520</v>
      </c>
      <c r="D72" s="35" t="s">
        <v>103</v>
      </c>
      <c r="E72" s="47">
        <v>11</v>
      </c>
      <c r="F72" s="47" t="s">
        <v>13</v>
      </c>
      <c r="G72" s="306" t="s">
        <v>92</v>
      </c>
      <c r="H72" s="178">
        <f t="shared" ref="H72:K88" ca="1" si="47">R72</f>
        <v>101095.65513223164</v>
      </c>
      <c r="I72" s="178">
        <f t="shared" ca="1" si="47"/>
        <v>104128.52478619857</v>
      </c>
      <c r="J72" s="178">
        <f t="shared" ca="1" si="47"/>
        <v>107252.38052978454</v>
      </c>
      <c r="K72" s="178">
        <f t="shared" ca="1" si="47"/>
        <v>110469.95194567807</v>
      </c>
      <c r="L72"/>
      <c r="M72"/>
      <c r="N72" s="343" t="s">
        <v>611</v>
      </c>
      <c r="O72" s="337" t="str">
        <f t="shared" si="36"/>
        <v>05120C</v>
      </c>
      <c r="P72" s="339" t="str">
        <f t="shared" si="37"/>
        <v xml:space="preserve">General Foreman Bridge Maintenance &amp; Repair  </v>
      </c>
      <c r="Q72" s="344" t="str">
        <f t="shared" si="38"/>
        <v>E50</v>
      </c>
      <c r="R72" s="345" cm="1">
        <f t="array" aca="1" ref="R72" ca="1">IF($N72="Y",VLOOKUP($O72,INDIRECT($O$3),R$6,0)*INDIRECT($N$2),VLOOKUP($O72,INDIRECT($O$3),R$6,0))</f>
        <v>101095.65513223164</v>
      </c>
      <c r="S72" s="345" cm="1">
        <f t="array" aca="1" ref="S72" ca="1">IF($N72="Y",VLOOKUP($O72,INDIRECT($O$3),S$6,0)*INDIRECT($N$2),VLOOKUP($O72,INDIRECT($O$3),S$6,0))</f>
        <v>104128.52478619857</v>
      </c>
      <c r="T72" s="345" cm="1">
        <f t="array" aca="1" ref="T72" ca="1">IF($N72="Y",VLOOKUP($O72,INDIRECT($O$3),T$6,0)*INDIRECT($N$2),VLOOKUP($O72,INDIRECT($O$3),T$6,0))</f>
        <v>107252.38052978454</v>
      </c>
      <c r="U72" s="345" cm="1">
        <f t="array" aca="1" ref="U72" ca="1">IF($N72="Y",VLOOKUP($O72,INDIRECT($O$3),U$6,0)*INDIRECT($N$2),VLOOKUP($O72,INDIRECT($O$3),U$6,0))</f>
        <v>110469.95194567807</v>
      </c>
      <c r="W72" s="218" t="str">
        <f t="shared" si="39"/>
        <v>Y</v>
      </c>
      <c r="X72" s="366" t="str">
        <f t="shared" si="40"/>
        <v>05120C</v>
      </c>
      <c r="Y72" s="218" t="str">
        <f t="shared" si="41"/>
        <v xml:space="preserve">General Foreman Bridge Maintenance &amp; Repair  </v>
      </c>
      <c r="Z72" s="367" t="str">
        <f t="shared" si="34"/>
        <v>E50</v>
      </c>
      <c r="AA72" s="368">
        <f t="shared" ca="1" si="42"/>
        <v>48.603999999999999</v>
      </c>
      <c r="AB72" s="368">
        <f t="shared" ca="1" si="43"/>
        <v>50.061999999999998</v>
      </c>
      <c r="AC72" s="368">
        <f t="shared" ca="1" si="44"/>
        <v>51.564</v>
      </c>
      <c r="AD72" s="368">
        <f t="shared" ca="1" si="45"/>
        <v>53.110999999999997</v>
      </c>
    </row>
    <row r="73" spans="1:30" s="19" customFormat="1">
      <c r="A73" s="3" t="s">
        <v>104</v>
      </c>
      <c r="B73" s="47" t="s">
        <v>12</v>
      </c>
      <c r="C73" s="4">
        <v>510</v>
      </c>
      <c r="D73" s="35" t="s">
        <v>105</v>
      </c>
      <c r="E73" s="47">
        <v>11</v>
      </c>
      <c r="F73" s="47" t="s">
        <v>13</v>
      </c>
      <c r="G73" s="306" t="s">
        <v>92</v>
      </c>
      <c r="H73" s="178">
        <f t="shared" ca="1" si="47"/>
        <v>101095.65513223164</v>
      </c>
      <c r="I73" s="178">
        <f t="shared" ca="1" si="47"/>
        <v>104128.52478619857</v>
      </c>
      <c r="J73" s="178">
        <f t="shared" ca="1" si="47"/>
        <v>107252.38052978454</v>
      </c>
      <c r="K73" s="178">
        <f t="shared" ca="1" si="47"/>
        <v>110469.95194567807</v>
      </c>
      <c r="L73"/>
      <c r="M73"/>
      <c r="N73" s="343" t="s">
        <v>611</v>
      </c>
      <c r="O73" s="337" t="str">
        <f t="shared" si="36"/>
        <v>05180C</v>
      </c>
      <c r="P73" s="339" t="str">
        <f t="shared" si="37"/>
        <v xml:space="preserve">General Foreman Paving Construction  </v>
      </c>
      <c r="Q73" s="344" t="str">
        <f t="shared" si="38"/>
        <v>E50</v>
      </c>
      <c r="R73" s="345" cm="1">
        <f t="array" aca="1" ref="R73" ca="1">IF($N73="Y",VLOOKUP($O73,INDIRECT($O$3),R$6,0)*INDIRECT($N$2),VLOOKUP($O73,INDIRECT($O$3),R$6,0))</f>
        <v>101095.65513223164</v>
      </c>
      <c r="S73" s="345" cm="1">
        <f t="array" aca="1" ref="S73" ca="1">IF($N73="Y",VLOOKUP($O73,INDIRECT($O$3),S$6,0)*INDIRECT($N$2),VLOOKUP($O73,INDIRECT($O$3),S$6,0))</f>
        <v>104128.52478619857</v>
      </c>
      <c r="T73" s="345" cm="1">
        <f t="array" aca="1" ref="T73" ca="1">IF($N73="Y",VLOOKUP($O73,INDIRECT($O$3),T$6,0)*INDIRECT($N$2),VLOOKUP($O73,INDIRECT($O$3),T$6,0))</f>
        <v>107252.38052978454</v>
      </c>
      <c r="U73" s="345" cm="1">
        <f t="array" aca="1" ref="U73" ca="1">IF($N73="Y",VLOOKUP($O73,INDIRECT($O$3),U$6,0)*INDIRECT($N$2),VLOOKUP($O73,INDIRECT($O$3),U$6,0))</f>
        <v>110469.95194567807</v>
      </c>
      <c r="W73" s="218" t="str">
        <f t="shared" si="39"/>
        <v>Y</v>
      </c>
      <c r="X73" s="366" t="str">
        <f t="shared" si="40"/>
        <v>05180C</v>
      </c>
      <c r="Y73" s="218" t="str">
        <f t="shared" si="41"/>
        <v xml:space="preserve">General Foreman Paving Construction  </v>
      </c>
      <c r="Z73" s="367" t="str">
        <f t="shared" si="34"/>
        <v>E50</v>
      </c>
      <c r="AA73" s="368">
        <f t="shared" ca="1" si="42"/>
        <v>48.603999999999999</v>
      </c>
      <c r="AB73" s="368">
        <f t="shared" ca="1" si="43"/>
        <v>50.061999999999998</v>
      </c>
      <c r="AC73" s="368">
        <f t="shared" ca="1" si="44"/>
        <v>51.564</v>
      </c>
      <c r="AD73" s="368">
        <f t="shared" ca="1" si="45"/>
        <v>53.110999999999997</v>
      </c>
    </row>
    <row r="74" spans="1:30" s="19" customFormat="1">
      <c r="A74" s="3" t="s">
        <v>106</v>
      </c>
      <c r="B74" s="47" t="s">
        <v>12</v>
      </c>
      <c r="C74" s="4">
        <v>520</v>
      </c>
      <c r="D74" s="35" t="s">
        <v>107</v>
      </c>
      <c r="E74" s="47">
        <v>11</v>
      </c>
      <c r="F74" s="47" t="s">
        <v>13</v>
      </c>
      <c r="G74" s="306" t="s">
        <v>92</v>
      </c>
      <c r="H74" s="178">
        <f t="shared" ca="1" si="47"/>
        <v>101095.65513223164</v>
      </c>
      <c r="I74" s="178">
        <f t="shared" ca="1" si="47"/>
        <v>104128.52478619857</v>
      </c>
      <c r="J74" s="178">
        <f t="shared" ca="1" si="47"/>
        <v>107252.38052978454</v>
      </c>
      <c r="K74" s="178">
        <f t="shared" ca="1" si="47"/>
        <v>110469.95194567807</v>
      </c>
      <c r="L74"/>
      <c r="M74"/>
      <c r="N74" s="343" t="s">
        <v>611</v>
      </c>
      <c r="O74" s="337" t="str">
        <f t="shared" si="36"/>
        <v>05200C</v>
      </c>
      <c r="P74" s="339" t="str">
        <f t="shared" si="37"/>
        <v xml:space="preserve">General Foreman Plant Maintenance &amp; New Construction </v>
      </c>
      <c r="Q74" s="344" t="str">
        <f t="shared" si="38"/>
        <v>E50</v>
      </c>
      <c r="R74" s="345" cm="1">
        <f t="array" aca="1" ref="R74" ca="1">IF($N74="Y",VLOOKUP($O74,INDIRECT($O$3),R$6,0)*INDIRECT($N$2),VLOOKUP($O74,INDIRECT($O$3),R$6,0))</f>
        <v>101095.65513223164</v>
      </c>
      <c r="S74" s="345" cm="1">
        <f t="array" aca="1" ref="S74" ca="1">IF($N74="Y",VLOOKUP($O74,INDIRECT($O$3),S$6,0)*INDIRECT($N$2),VLOOKUP($O74,INDIRECT($O$3),S$6,0))</f>
        <v>104128.52478619857</v>
      </c>
      <c r="T74" s="345" cm="1">
        <f t="array" aca="1" ref="T74" ca="1">IF($N74="Y",VLOOKUP($O74,INDIRECT($O$3),T$6,0)*INDIRECT($N$2),VLOOKUP($O74,INDIRECT($O$3),T$6,0))</f>
        <v>107252.38052978454</v>
      </c>
      <c r="U74" s="345" cm="1">
        <f t="array" aca="1" ref="U74" ca="1">IF($N74="Y",VLOOKUP($O74,INDIRECT($O$3),U$6,0)*INDIRECT($N$2),VLOOKUP($O74,INDIRECT($O$3),U$6,0))</f>
        <v>110469.95194567807</v>
      </c>
      <c r="W74" s="218" t="str">
        <f t="shared" si="39"/>
        <v>Y</v>
      </c>
      <c r="X74" s="366" t="str">
        <f t="shared" si="40"/>
        <v>05200C</v>
      </c>
      <c r="Y74" s="218" t="str">
        <f t="shared" si="41"/>
        <v xml:space="preserve">General Foreman Plant Maintenance &amp; New Construction </v>
      </c>
      <c r="Z74" s="367" t="str">
        <f t="shared" si="34"/>
        <v>E50</v>
      </c>
      <c r="AA74" s="368">
        <f t="shared" ca="1" si="42"/>
        <v>48.603999999999999</v>
      </c>
      <c r="AB74" s="368">
        <f t="shared" ca="1" si="43"/>
        <v>50.061999999999998</v>
      </c>
      <c r="AC74" s="368">
        <f t="shared" ca="1" si="44"/>
        <v>51.564</v>
      </c>
      <c r="AD74" s="368">
        <f t="shared" ca="1" si="45"/>
        <v>53.110999999999997</v>
      </c>
    </row>
    <row r="75" spans="1:30" s="19" customFormat="1">
      <c r="A75" s="3" t="s">
        <v>108</v>
      </c>
      <c r="B75" s="47" t="s">
        <v>12</v>
      </c>
      <c r="C75" s="4">
        <v>505</v>
      </c>
      <c r="D75" s="35" t="s">
        <v>109</v>
      </c>
      <c r="E75" s="47">
        <v>11</v>
      </c>
      <c r="F75" s="47" t="s">
        <v>13</v>
      </c>
      <c r="G75" s="306" t="s">
        <v>92</v>
      </c>
      <c r="H75" s="178">
        <f t="shared" ca="1" si="47"/>
        <v>101095.65513223164</v>
      </c>
      <c r="I75" s="178">
        <f t="shared" ca="1" si="47"/>
        <v>104128.52478619857</v>
      </c>
      <c r="J75" s="178">
        <f t="shared" ca="1" si="47"/>
        <v>107252.38052978454</v>
      </c>
      <c r="K75" s="178">
        <f t="shared" ca="1" si="47"/>
        <v>110469.95194567807</v>
      </c>
      <c r="L75"/>
      <c r="M75"/>
      <c r="N75" s="343" t="s">
        <v>611</v>
      </c>
      <c r="O75" s="337" t="str">
        <f t="shared" si="36"/>
        <v>05220C</v>
      </c>
      <c r="P75" s="339" t="str">
        <f t="shared" si="37"/>
        <v xml:space="preserve">General Foreman Sewer Construction  </v>
      </c>
      <c r="Q75" s="344" t="str">
        <f t="shared" si="38"/>
        <v>E50</v>
      </c>
      <c r="R75" s="345" cm="1">
        <f t="array" aca="1" ref="R75" ca="1">IF($N75="Y",VLOOKUP($O75,INDIRECT($O$3),R$6,0)*INDIRECT($N$2),VLOOKUP($O75,INDIRECT($O$3),R$6,0))</f>
        <v>101095.65513223164</v>
      </c>
      <c r="S75" s="345" cm="1">
        <f t="array" aca="1" ref="S75" ca="1">IF($N75="Y",VLOOKUP($O75,INDIRECT($O$3),S$6,0)*INDIRECT($N$2),VLOOKUP($O75,INDIRECT($O$3),S$6,0))</f>
        <v>104128.52478619857</v>
      </c>
      <c r="T75" s="345" cm="1">
        <f t="array" aca="1" ref="T75" ca="1">IF($N75="Y",VLOOKUP($O75,INDIRECT($O$3),T$6,0)*INDIRECT($N$2),VLOOKUP($O75,INDIRECT($O$3),T$6,0))</f>
        <v>107252.38052978454</v>
      </c>
      <c r="U75" s="345" cm="1">
        <f t="array" aca="1" ref="U75" ca="1">IF($N75="Y",VLOOKUP($O75,INDIRECT($O$3),U$6,0)*INDIRECT($N$2),VLOOKUP($O75,INDIRECT($O$3),U$6,0))</f>
        <v>110469.95194567807</v>
      </c>
      <c r="W75" s="218" t="str">
        <f t="shared" si="39"/>
        <v>Y</v>
      </c>
      <c r="X75" s="366" t="str">
        <f t="shared" si="40"/>
        <v>05220C</v>
      </c>
      <c r="Y75" s="218" t="str">
        <f t="shared" si="41"/>
        <v xml:space="preserve">General Foreman Sewer Construction  </v>
      </c>
      <c r="Z75" s="367" t="str">
        <f t="shared" si="34"/>
        <v>E50</v>
      </c>
      <c r="AA75" s="368">
        <f t="shared" ca="1" si="42"/>
        <v>48.603999999999999</v>
      </c>
      <c r="AB75" s="368">
        <f t="shared" ca="1" si="43"/>
        <v>50.061999999999998</v>
      </c>
      <c r="AC75" s="368">
        <f t="shared" ca="1" si="44"/>
        <v>51.564</v>
      </c>
      <c r="AD75" s="368">
        <f t="shared" ca="1" si="45"/>
        <v>53.110999999999997</v>
      </c>
    </row>
    <row r="76" spans="1:30" s="19" customFormat="1">
      <c r="A76" s="3" t="s">
        <v>110</v>
      </c>
      <c r="B76" s="47" t="s">
        <v>12</v>
      </c>
      <c r="C76" s="4">
        <v>520</v>
      </c>
      <c r="D76" s="35" t="s">
        <v>111</v>
      </c>
      <c r="E76" s="47">
        <v>11</v>
      </c>
      <c r="F76" s="47" t="s">
        <v>13</v>
      </c>
      <c r="G76" s="306" t="s">
        <v>92</v>
      </c>
      <c r="H76" s="178">
        <f t="shared" ca="1" si="47"/>
        <v>101095.65513223164</v>
      </c>
      <c r="I76" s="178">
        <f t="shared" ca="1" si="47"/>
        <v>104128.52478619857</v>
      </c>
      <c r="J76" s="178">
        <f t="shared" ca="1" si="47"/>
        <v>107252.38052978454</v>
      </c>
      <c r="K76" s="178">
        <f t="shared" ca="1" si="47"/>
        <v>110469.95194567807</v>
      </c>
      <c r="L76"/>
      <c r="M76"/>
      <c r="N76" s="343" t="s">
        <v>611</v>
      </c>
      <c r="O76" s="337" t="str">
        <f t="shared" si="36"/>
        <v>05250C</v>
      </c>
      <c r="P76" s="339" t="str">
        <f t="shared" si="37"/>
        <v xml:space="preserve">General Foreman Water Service Maintenance </v>
      </c>
      <c r="Q76" s="344" t="str">
        <f t="shared" si="38"/>
        <v>E50</v>
      </c>
      <c r="R76" s="345" cm="1">
        <f t="array" aca="1" ref="R76" ca="1">IF($N76="Y",VLOOKUP($O76,INDIRECT($O$3),R$6,0)*INDIRECT($N$2),VLOOKUP($O76,INDIRECT($O$3),R$6,0))</f>
        <v>101095.65513223164</v>
      </c>
      <c r="S76" s="345" cm="1">
        <f t="array" aca="1" ref="S76" ca="1">IF($N76="Y",VLOOKUP($O76,INDIRECT($O$3),S$6,0)*INDIRECT($N$2),VLOOKUP($O76,INDIRECT($O$3),S$6,0))</f>
        <v>104128.52478619857</v>
      </c>
      <c r="T76" s="345" cm="1">
        <f t="array" aca="1" ref="T76" ca="1">IF($N76="Y",VLOOKUP($O76,INDIRECT($O$3),T$6,0)*INDIRECT($N$2),VLOOKUP($O76,INDIRECT($O$3),T$6,0))</f>
        <v>107252.38052978454</v>
      </c>
      <c r="U76" s="345" cm="1">
        <f t="array" aca="1" ref="U76" ca="1">IF($N76="Y",VLOOKUP($O76,INDIRECT($O$3),U$6,0)*INDIRECT($N$2),VLOOKUP($O76,INDIRECT($O$3),U$6,0))</f>
        <v>110469.95194567807</v>
      </c>
      <c r="W76" s="218" t="str">
        <f t="shared" si="39"/>
        <v>Y</v>
      </c>
      <c r="X76" s="366" t="str">
        <f t="shared" si="40"/>
        <v>05250C</v>
      </c>
      <c r="Y76" s="218" t="str">
        <f t="shared" si="41"/>
        <v xml:space="preserve">General Foreman Water Service Maintenance </v>
      </c>
      <c r="Z76" s="367" t="str">
        <f t="shared" si="34"/>
        <v>E50</v>
      </c>
      <c r="AA76" s="368">
        <f t="shared" ca="1" si="42"/>
        <v>48.603999999999999</v>
      </c>
      <c r="AB76" s="368">
        <f t="shared" ca="1" si="43"/>
        <v>50.061999999999998</v>
      </c>
      <c r="AC76" s="368">
        <f t="shared" ca="1" si="44"/>
        <v>51.564</v>
      </c>
      <c r="AD76" s="368">
        <f t="shared" ca="1" si="45"/>
        <v>53.110999999999997</v>
      </c>
    </row>
    <row r="77" spans="1:30" s="19" customFormat="1">
      <c r="A77" s="111" t="s">
        <v>112</v>
      </c>
      <c r="B77" s="47" t="s">
        <v>12</v>
      </c>
      <c r="C77" s="4">
        <v>510</v>
      </c>
      <c r="D77" s="112" t="s">
        <v>113</v>
      </c>
      <c r="E77" s="47">
        <v>11</v>
      </c>
      <c r="F77" s="47" t="s">
        <v>13</v>
      </c>
      <c r="G77" s="306" t="s">
        <v>92</v>
      </c>
      <c r="H77" s="178">
        <f t="shared" ca="1" si="47"/>
        <v>101095.65513223164</v>
      </c>
      <c r="I77" s="178">
        <f t="shared" ca="1" si="47"/>
        <v>104128.52478619857</v>
      </c>
      <c r="J77" s="178">
        <f t="shared" ca="1" si="47"/>
        <v>107252.38052978454</v>
      </c>
      <c r="K77" s="178">
        <f t="shared" ca="1" si="47"/>
        <v>110469.95194567807</v>
      </c>
      <c r="L77"/>
      <c r="M77"/>
      <c r="N77" s="343" t="s">
        <v>611</v>
      </c>
      <c r="O77" s="337" t="str">
        <f t="shared" si="36"/>
        <v>05235C</v>
      </c>
      <c r="P77" s="339" t="str">
        <f t="shared" si="37"/>
        <v>General Foreman, Solid Waste &amp; Recycling</v>
      </c>
      <c r="Q77" s="344" t="str">
        <f t="shared" si="38"/>
        <v>E50</v>
      </c>
      <c r="R77" s="345" cm="1">
        <f t="array" aca="1" ref="R77" ca="1">IF($N77="Y",VLOOKUP($O77,INDIRECT($O$3),R$6,0)*INDIRECT($N$2),VLOOKUP($O77,INDIRECT($O$3),R$6,0))</f>
        <v>101095.65513223164</v>
      </c>
      <c r="S77" s="345" cm="1">
        <f t="array" aca="1" ref="S77" ca="1">IF($N77="Y",VLOOKUP($O77,INDIRECT($O$3),S$6,0)*INDIRECT($N$2),VLOOKUP($O77,INDIRECT($O$3),S$6,0))</f>
        <v>104128.52478619857</v>
      </c>
      <c r="T77" s="345" cm="1">
        <f t="array" aca="1" ref="T77" ca="1">IF($N77="Y",VLOOKUP($O77,INDIRECT($O$3),T$6,0)*INDIRECT($N$2),VLOOKUP($O77,INDIRECT($O$3),T$6,0))</f>
        <v>107252.38052978454</v>
      </c>
      <c r="U77" s="345" cm="1">
        <f t="array" aca="1" ref="U77" ca="1">IF($N77="Y",VLOOKUP($O77,INDIRECT($O$3),U$6,0)*INDIRECT($N$2),VLOOKUP($O77,INDIRECT($O$3),U$6,0))</f>
        <v>110469.95194567807</v>
      </c>
      <c r="W77" s="218" t="str">
        <f t="shared" si="39"/>
        <v>Y</v>
      </c>
      <c r="X77" s="366" t="str">
        <f t="shared" si="40"/>
        <v>05235C</v>
      </c>
      <c r="Y77" s="218" t="str">
        <f t="shared" si="41"/>
        <v>General Foreman, Solid Waste &amp; Recycling</v>
      </c>
      <c r="Z77" s="367" t="str">
        <f t="shared" si="34"/>
        <v>E50</v>
      </c>
      <c r="AA77" s="368">
        <f t="shared" ca="1" si="42"/>
        <v>48.603999999999999</v>
      </c>
      <c r="AB77" s="368">
        <f t="shared" ca="1" si="43"/>
        <v>50.061999999999998</v>
      </c>
      <c r="AC77" s="368">
        <f t="shared" ca="1" si="44"/>
        <v>51.564</v>
      </c>
      <c r="AD77" s="368">
        <f t="shared" ca="1" si="45"/>
        <v>53.110999999999997</v>
      </c>
    </row>
    <row r="78" spans="1:30" s="19" customFormat="1">
      <c r="A78" s="111" t="s">
        <v>600</v>
      </c>
      <c r="B78" s="47" t="s">
        <v>12</v>
      </c>
      <c r="C78" s="4">
        <v>498</v>
      </c>
      <c r="D78" s="112" t="s">
        <v>599</v>
      </c>
      <c r="E78" s="47">
        <v>11</v>
      </c>
      <c r="F78" s="47" t="s">
        <v>13</v>
      </c>
      <c r="G78" s="306" t="s">
        <v>92</v>
      </c>
      <c r="H78" s="178">
        <f t="shared" ca="1" si="47"/>
        <v>101095.65513223164</v>
      </c>
      <c r="I78" s="178">
        <f t="shared" ca="1" si="47"/>
        <v>104128.52478619857</v>
      </c>
      <c r="J78" s="178">
        <f t="shared" ca="1" si="47"/>
        <v>107252.38052978454</v>
      </c>
      <c r="K78" s="178">
        <f t="shared" ca="1" si="47"/>
        <v>110469.95194567807</v>
      </c>
      <c r="L78"/>
      <c r="M78"/>
      <c r="N78" s="343" t="s">
        <v>611</v>
      </c>
      <c r="O78" s="337" t="str">
        <f t="shared" si="36"/>
        <v>52998C</v>
      </c>
      <c r="P78" s="339" t="str">
        <f t="shared" si="37"/>
        <v>Housing Liaisons Manager</v>
      </c>
      <c r="Q78" s="344" t="str">
        <f t="shared" si="38"/>
        <v>E50</v>
      </c>
      <c r="R78" s="345" cm="1">
        <f t="array" aca="1" ref="R78" ca="1">IF($N78="Y",VLOOKUP($O78,INDIRECT($O$3),R$6,0)*INDIRECT($N$2),VLOOKUP($O78,INDIRECT($O$3),R$6,0))</f>
        <v>101095.65513223164</v>
      </c>
      <c r="S78" s="345" cm="1">
        <f t="array" aca="1" ref="S78" ca="1">IF($N78="Y",VLOOKUP($O78,INDIRECT($O$3),S$6,0)*INDIRECT($N$2),VLOOKUP($O78,INDIRECT($O$3),S$6,0))</f>
        <v>104128.52478619857</v>
      </c>
      <c r="T78" s="345" cm="1">
        <f t="array" aca="1" ref="T78" ca="1">IF($N78="Y",VLOOKUP($O78,INDIRECT($O$3),T$6,0)*INDIRECT($N$2),VLOOKUP($O78,INDIRECT($O$3),T$6,0))</f>
        <v>107252.38052978454</v>
      </c>
      <c r="U78" s="345" cm="1">
        <f t="array" aca="1" ref="U78" ca="1">IF($N78="Y",VLOOKUP($O78,INDIRECT($O$3),U$6,0)*INDIRECT($N$2),VLOOKUP($O78,INDIRECT($O$3),U$6,0))</f>
        <v>110469.95194567807</v>
      </c>
      <c r="W78" s="218" t="str">
        <f t="shared" si="39"/>
        <v>Y</v>
      </c>
      <c r="X78" s="366" t="str">
        <f t="shared" si="40"/>
        <v>52998C</v>
      </c>
      <c r="Y78" s="218" t="str">
        <f t="shared" si="41"/>
        <v>Housing Liaisons Manager</v>
      </c>
      <c r="Z78" s="367" t="str">
        <f t="shared" si="34"/>
        <v>E50</v>
      </c>
      <c r="AA78" s="368">
        <f t="shared" ca="1" si="42"/>
        <v>48.603999999999999</v>
      </c>
      <c r="AB78" s="368">
        <f t="shared" ca="1" si="43"/>
        <v>50.061999999999998</v>
      </c>
      <c r="AC78" s="368">
        <f t="shared" ca="1" si="44"/>
        <v>51.564</v>
      </c>
      <c r="AD78" s="368">
        <f t="shared" ca="1" si="45"/>
        <v>53.110999999999997</v>
      </c>
    </row>
    <row r="79" spans="1:30" s="19" customFormat="1">
      <c r="A79" s="3" t="s">
        <v>114</v>
      </c>
      <c r="B79" s="47" t="s">
        <v>12</v>
      </c>
      <c r="C79" s="4">
        <v>523</v>
      </c>
      <c r="D79" s="35" t="s">
        <v>115</v>
      </c>
      <c r="E79" s="47">
        <v>11</v>
      </c>
      <c r="F79" s="47" t="s">
        <v>13</v>
      </c>
      <c r="G79" s="306" t="s">
        <v>92</v>
      </c>
      <c r="H79" s="178">
        <f t="shared" ca="1" si="47"/>
        <v>101095.65513223164</v>
      </c>
      <c r="I79" s="178">
        <f t="shared" ca="1" si="47"/>
        <v>104128.52478619857</v>
      </c>
      <c r="J79" s="178">
        <f t="shared" ca="1" si="47"/>
        <v>107252.38052978454</v>
      </c>
      <c r="K79" s="178">
        <f t="shared" ca="1" si="47"/>
        <v>110469.95194567807</v>
      </c>
      <c r="L79"/>
      <c r="M79"/>
      <c r="N79" s="343" t="s">
        <v>611</v>
      </c>
      <c r="O79" s="337" t="str">
        <f t="shared" si="36"/>
        <v>06657C</v>
      </c>
      <c r="P79" s="339" t="str">
        <f t="shared" si="37"/>
        <v>Manager Environmental Initiatives</v>
      </c>
      <c r="Q79" s="344" t="str">
        <f t="shared" si="38"/>
        <v>E50</v>
      </c>
      <c r="R79" s="345" cm="1">
        <f t="array" aca="1" ref="R79" ca="1">IF($N79="Y",VLOOKUP($O79,INDIRECT($O$3),R$6,0)*INDIRECT($N$2),VLOOKUP($O79,INDIRECT($O$3),R$6,0))</f>
        <v>101095.65513223164</v>
      </c>
      <c r="S79" s="345" cm="1">
        <f t="array" aca="1" ref="S79" ca="1">IF($N79="Y",VLOOKUP($O79,INDIRECT($O$3),S$6,0)*INDIRECT($N$2),VLOOKUP($O79,INDIRECT($O$3),S$6,0))</f>
        <v>104128.52478619857</v>
      </c>
      <c r="T79" s="345" cm="1">
        <f t="array" aca="1" ref="T79" ca="1">IF($N79="Y",VLOOKUP($O79,INDIRECT($O$3),T$6,0)*INDIRECT($N$2),VLOOKUP($O79,INDIRECT($O$3),T$6,0))</f>
        <v>107252.38052978454</v>
      </c>
      <c r="U79" s="345" cm="1">
        <f t="array" aca="1" ref="U79" ca="1">IF($N79="Y",VLOOKUP($O79,INDIRECT($O$3),U$6,0)*INDIRECT($N$2),VLOOKUP($O79,INDIRECT($O$3),U$6,0))</f>
        <v>110469.95194567807</v>
      </c>
      <c r="W79" s="218" t="str">
        <f t="shared" si="39"/>
        <v>Y</v>
      </c>
      <c r="X79" s="366" t="str">
        <f t="shared" si="40"/>
        <v>06657C</v>
      </c>
      <c r="Y79" s="218" t="str">
        <f t="shared" si="41"/>
        <v>Manager Environmental Initiatives</v>
      </c>
      <c r="Z79" s="367" t="str">
        <f t="shared" si="34"/>
        <v>E50</v>
      </c>
      <c r="AA79" s="368">
        <f t="shared" ca="1" si="42"/>
        <v>48.603999999999999</v>
      </c>
      <c r="AB79" s="368">
        <f t="shared" ca="1" si="43"/>
        <v>50.061999999999998</v>
      </c>
      <c r="AC79" s="368">
        <f t="shared" ca="1" si="44"/>
        <v>51.564</v>
      </c>
      <c r="AD79" s="368">
        <f t="shared" ca="1" si="45"/>
        <v>53.110999999999997</v>
      </c>
    </row>
    <row r="80" spans="1:30" s="19" customFormat="1">
      <c r="A80" s="3" t="s">
        <v>116</v>
      </c>
      <c r="B80" s="47" t="s">
        <v>12</v>
      </c>
      <c r="C80" s="4">
        <v>508</v>
      </c>
      <c r="D80" s="35" t="s">
        <v>117</v>
      </c>
      <c r="E80" s="47">
        <v>11</v>
      </c>
      <c r="F80" s="47" t="s">
        <v>13</v>
      </c>
      <c r="G80" s="306" t="s">
        <v>92</v>
      </c>
      <c r="H80" s="178">
        <f t="shared" ca="1" si="47"/>
        <v>101095.65513223164</v>
      </c>
      <c r="I80" s="178">
        <f t="shared" ca="1" si="47"/>
        <v>104128.52478619857</v>
      </c>
      <c r="J80" s="178">
        <f t="shared" ca="1" si="47"/>
        <v>107252.38052978454</v>
      </c>
      <c r="K80" s="178">
        <f t="shared" ca="1" si="47"/>
        <v>110469.95194567807</v>
      </c>
      <c r="L80"/>
      <c r="M80"/>
      <c r="N80" s="343" t="s">
        <v>611</v>
      </c>
      <c r="O80" s="337" t="str">
        <f t="shared" si="36"/>
        <v>06675C</v>
      </c>
      <c r="P80" s="339" t="str">
        <f t="shared" si="37"/>
        <v>Manager Environmental Services</v>
      </c>
      <c r="Q80" s="344" t="str">
        <f t="shared" si="38"/>
        <v>E50</v>
      </c>
      <c r="R80" s="345" cm="1">
        <f t="array" aca="1" ref="R80" ca="1">IF($N80="Y",VLOOKUP($O80,INDIRECT($O$3),R$6,0)*INDIRECT($N$2),VLOOKUP($O80,INDIRECT($O$3),R$6,0))</f>
        <v>101095.65513223164</v>
      </c>
      <c r="S80" s="345" cm="1">
        <f t="array" aca="1" ref="S80" ca="1">IF($N80="Y",VLOOKUP($O80,INDIRECT($O$3),S$6,0)*INDIRECT($N$2),VLOOKUP($O80,INDIRECT($O$3),S$6,0))</f>
        <v>104128.52478619857</v>
      </c>
      <c r="T80" s="345" cm="1">
        <f t="array" aca="1" ref="T80" ca="1">IF($N80="Y",VLOOKUP($O80,INDIRECT($O$3),T$6,0)*INDIRECT($N$2),VLOOKUP($O80,INDIRECT($O$3),T$6,0))</f>
        <v>107252.38052978454</v>
      </c>
      <c r="U80" s="345" cm="1">
        <f t="array" aca="1" ref="U80" ca="1">IF($N80="Y",VLOOKUP($O80,INDIRECT($O$3),U$6,0)*INDIRECT($N$2),VLOOKUP($O80,INDIRECT($O$3),U$6,0))</f>
        <v>110469.95194567807</v>
      </c>
      <c r="W80" s="218" t="str">
        <f t="shared" si="39"/>
        <v>Y</v>
      </c>
      <c r="X80" s="366" t="str">
        <f t="shared" si="40"/>
        <v>06675C</v>
      </c>
      <c r="Y80" s="218" t="str">
        <f t="shared" si="41"/>
        <v>Manager Environmental Services</v>
      </c>
      <c r="Z80" s="367" t="str">
        <f t="shared" si="34"/>
        <v>E50</v>
      </c>
      <c r="AA80" s="368">
        <f t="shared" ca="1" si="42"/>
        <v>48.603999999999999</v>
      </c>
      <c r="AB80" s="368">
        <f t="shared" ca="1" si="43"/>
        <v>50.061999999999998</v>
      </c>
      <c r="AC80" s="368">
        <f t="shared" ca="1" si="44"/>
        <v>51.564</v>
      </c>
      <c r="AD80" s="368">
        <f t="shared" ca="1" si="45"/>
        <v>53.110999999999997</v>
      </c>
    </row>
    <row r="81" spans="1:34" s="19" customFormat="1">
      <c r="A81" s="3" t="s">
        <v>575</v>
      </c>
      <c r="B81" s="2" t="s">
        <v>12</v>
      </c>
      <c r="C81" s="2">
        <v>503</v>
      </c>
      <c r="D81" s="35" t="s">
        <v>571</v>
      </c>
      <c r="E81" s="47">
        <v>11</v>
      </c>
      <c r="F81" s="47" t="s">
        <v>13</v>
      </c>
      <c r="G81" s="306" t="s">
        <v>92</v>
      </c>
      <c r="H81" s="178">
        <f t="shared" ca="1" si="47"/>
        <v>101095.65513223164</v>
      </c>
      <c r="I81" s="178">
        <f t="shared" ca="1" si="47"/>
        <v>104128.52478619857</v>
      </c>
      <c r="J81" s="178">
        <f t="shared" ca="1" si="47"/>
        <v>107252.38052978454</v>
      </c>
      <c r="K81" s="178">
        <f t="shared" ca="1" si="47"/>
        <v>110469.95194567807</v>
      </c>
      <c r="L81"/>
      <c r="M81"/>
      <c r="N81" s="343" t="s">
        <v>611</v>
      </c>
      <c r="O81" s="337" t="str">
        <f t="shared" si="36"/>
        <v>52987C</v>
      </c>
      <c r="P81" s="339" t="str">
        <f t="shared" si="37"/>
        <v>Manager Field Operations Inspections</v>
      </c>
      <c r="Q81" s="344" t="str">
        <f t="shared" si="38"/>
        <v>E50</v>
      </c>
      <c r="R81" s="345" cm="1">
        <f t="array" aca="1" ref="R81" ca="1">IF($N81="Y",VLOOKUP($O81,INDIRECT($O$3),R$6,0)*INDIRECT($N$2),VLOOKUP($O81,INDIRECT($O$3),R$6,0))</f>
        <v>101095.65513223164</v>
      </c>
      <c r="S81" s="345" cm="1">
        <f t="array" aca="1" ref="S81" ca="1">IF($N81="Y",VLOOKUP($O81,INDIRECT($O$3),S$6,0)*INDIRECT($N$2),VLOOKUP($O81,INDIRECT($O$3),S$6,0))</f>
        <v>104128.52478619857</v>
      </c>
      <c r="T81" s="345" cm="1">
        <f t="array" aca="1" ref="T81" ca="1">IF($N81="Y",VLOOKUP($O81,INDIRECT($O$3),T$6,0)*INDIRECT($N$2),VLOOKUP($O81,INDIRECT($O$3),T$6,0))</f>
        <v>107252.38052978454</v>
      </c>
      <c r="U81" s="345" cm="1">
        <f t="array" aca="1" ref="U81" ca="1">IF($N81="Y",VLOOKUP($O81,INDIRECT($O$3),U$6,0)*INDIRECT($N$2),VLOOKUP($O81,INDIRECT($O$3),U$6,0))</f>
        <v>110469.95194567807</v>
      </c>
      <c r="W81" s="218" t="str">
        <f t="shared" si="39"/>
        <v>Y</v>
      </c>
      <c r="X81" s="366" t="str">
        <f t="shared" si="40"/>
        <v>52987C</v>
      </c>
      <c r="Y81" s="218" t="str">
        <f t="shared" si="41"/>
        <v>Manager Field Operations Inspections</v>
      </c>
      <c r="Z81" s="367" t="str">
        <f t="shared" si="34"/>
        <v>E50</v>
      </c>
      <c r="AA81" s="368">
        <f t="shared" ca="1" si="42"/>
        <v>48.603999999999999</v>
      </c>
      <c r="AB81" s="368">
        <f t="shared" ca="1" si="43"/>
        <v>50.061999999999998</v>
      </c>
      <c r="AC81" s="368">
        <f t="shared" ca="1" si="44"/>
        <v>51.564</v>
      </c>
      <c r="AD81" s="368">
        <f t="shared" ca="1" si="45"/>
        <v>53.110999999999997</v>
      </c>
    </row>
    <row r="82" spans="1:34" s="19" customFormat="1">
      <c r="A82" s="3" t="s">
        <v>118</v>
      </c>
      <c r="B82" s="47" t="s">
        <v>12</v>
      </c>
      <c r="C82" s="4">
        <v>513</v>
      </c>
      <c r="D82" s="35" t="s">
        <v>119</v>
      </c>
      <c r="E82" s="47">
        <v>11</v>
      </c>
      <c r="F82" s="47" t="s">
        <v>13</v>
      </c>
      <c r="G82" s="306" t="s">
        <v>92</v>
      </c>
      <c r="H82" s="178">
        <f t="shared" ca="1" si="47"/>
        <v>101095.65513223164</v>
      </c>
      <c r="I82" s="178">
        <f t="shared" ca="1" si="47"/>
        <v>104128.52478619857</v>
      </c>
      <c r="J82" s="178">
        <f t="shared" ca="1" si="47"/>
        <v>107252.38052978454</v>
      </c>
      <c r="K82" s="178">
        <f t="shared" ca="1" si="47"/>
        <v>110469.95194567807</v>
      </c>
      <c r="L82"/>
      <c r="M82"/>
      <c r="N82" s="343" t="s">
        <v>611</v>
      </c>
      <c r="O82" s="337" t="str">
        <f t="shared" si="36"/>
        <v>06685C</v>
      </c>
      <c r="P82" s="339" t="str">
        <f t="shared" si="37"/>
        <v>Manager Field Operations Housing Inspections</v>
      </c>
      <c r="Q82" s="344" t="str">
        <f t="shared" si="38"/>
        <v>E50</v>
      </c>
      <c r="R82" s="345" cm="1">
        <f t="array" aca="1" ref="R82" ca="1">IF($N82="Y",VLOOKUP($O82,INDIRECT($O$3),R$6,0)*INDIRECT($N$2),VLOOKUP($O82,INDIRECT($O$3),R$6,0))</f>
        <v>101095.65513223164</v>
      </c>
      <c r="S82" s="345" cm="1">
        <f t="array" aca="1" ref="S82" ca="1">IF($N82="Y",VLOOKUP($O82,INDIRECT($O$3),S$6,0)*INDIRECT($N$2),VLOOKUP($O82,INDIRECT($O$3),S$6,0))</f>
        <v>104128.52478619857</v>
      </c>
      <c r="T82" s="345" cm="1">
        <f t="array" aca="1" ref="T82" ca="1">IF($N82="Y",VLOOKUP($O82,INDIRECT($O$3),T$6,0)*INDIRECT($N$2),VLOOKUP($O82,INDIRECT($O$3),T$6,0))</f>
        <v>107252.38052978454</v>
      </c>
      <c r="U82" s="345" cm="1">
        <f t="array" aca="1" ref="U82" ca="1">IF($N82="Y",VLOOKUP($O82,INDIRECT($O$3),U$6,0)*INDIRECT($N$2),VLOOKUP($O82,INDIRECT($O$3),U$6,0))</f>
        <v>110469.95194567807</v>
      </c>
      <c r="W82" s="218" t="str">
        <f t="shared" si="39"/>
        <v>Y</v>
      </c>
      <c r="X82" s="366" t="str">
        <f t="shared" si="40"/>
        <v>06685C</v>
      </c>
      <c r="Y82" s="218" t="str">
        <f t="shared" si="41"/>
        <v>Manager Field Operations Housing Inspections</v>
      </c>
      <c r="Z82" s="367" t="str">
        <f t="shared" si="34"/>
        <v>E50</v>
      </c>
      <c r="AA82" s="368">
        <f t="shared" ca="1" si="42"/>
        <v>48.603999999999999</v>
      </c>
      <c r="AB82" s="368">
        <f t="shared" ca="1" si="43"/>
        <v>50.061999999999998</v>
      </c>
      <c r="AC82" s="368">
        <f t="shared" ca="1" si="44"/>
        <v>51.564</v>
      </c>
      <c r="AD82" s="368">
        <f t="shared" ca="1" si="45"/>
        <v>53.110999999999997</v>
      </c>
    </row>
    <row r="83" spans="1:34" s="19" customFormat="1">
      <c r="A83" s="3" t="s">
        <v>120</v>
      </c>
      <c r="B83" s="47" t="s">
        <v>12</v>
      </c>
      <c r="C83" s="4">
        <v>503</v>
      </c>
      <c r="D83" s="35" t="s">
        <v>229</v>
      </c>
      <c r="E83" s="47">
        <v>11</v>
      </c>
      <c r="F83" s="47" t="s">
        <v>13</v>
      </c>
      <c r="G83" s="306" t="s">
        <v>92</v>
      </c>
      <c r="H83" s="178">
        <f t="shared" ca="1" si="47"/>
        <v>101095.65513223164</v>
      </c>
      <c r="I83" s="178">
        <f t="shared" ca="1" si="47"/>
        <v>104128.52478619857</v>
      </c>
      <c r="J83" s="178">
        <f t="shared" ca="1" si="47"/>
        <v>107252.38052978454</v>
      </c>
      <c r="K83" s="178">
        <f t="shared" ca="1" si="47"/>
        <v>110469.95194567807</v>
      </c>
      <c r="L83"/>
      <c r="M83"/>
      <c r="N83" s="343" t="s">
        <v>611</v>
      </c>
      <c r="O83" s="337" t="str">
        <f t="shared" si="36"/>
        <v>06732C</v>
      </c>
      <c r="P83" s="339" t="str">
        <f t="shared" si="37"/>
        <v>Manager Financial Analysis and Systems Support</v>
      </c>
      <c r="Q83" s="344" t="str">
        <f t="shared" si="38"/>
        <v>E50</v>
      </c>
      <c r="R83" s="345" cm="1">
        <f t="array" aca="1" ref="R83" ca="1">IF($N83="Y",VLOOKUP($O83,INDIRECT($O$3),R$6,0)*INDIRECT($N$2),VLOOKUP($O83,INDIRECT($O$3),R$6,0))</f>
        <v>101095.65513223164</v>
      </c>
      <c r="S83" s="345" cm="1">
        <f t="array" aca="1" ref="S83" ca="1">IF($N83="Y",VLOOKUP($O83,INDIRECT($O$3),S$6,0)*INDIRECT($N$2),VLOOKUP($O83,INDIRECT($O$3),S$6,0))</f>
        <v>104128.52478619857</v>
      </c>
      <c r="T83" s="345" cm="1">
        <f t="array" aca="1" ref="T83" ca="1">IF($N83="Y",VLOOKUP($O83,INDIRECT($O$3),T$6,0)*INDIRECT($N$2),VLOOKUP($O83,INDIRECT($O$3),T$6,0))</f>
        <v>107252.38052978454</v>
      </c>
      <c r="U83" s="345" cm="1">
        <f t="array" aca="1" ref="U83" ca="1">IF($N83="Y",VLOOKUP($O83,INDIRECT($O$3),U$6,0)*INDIRECT($N$2),VLOOKUP($O83,INDIRECT($O$3),U$6,0))</f>
        <v>110469.95194567807</v>
      </c>
      <c r="W83" s="218" t="str">
        <f t="shared" si="39"/>
        <v>Y</v>
      </c>
      <c r="X83" s="366" t="str">
        <f t="shared" si="40"/>
        <v>06732C</v>
      </c>
      <c r="Y83" s="218" t="str">
        <f t="shared" si="41"/>
        <v>Manager Financial Analysis and Systems Support</v>
      </c>
      <c r="Z83" s="367" t="str">
        <f t="shared" si="34"/>
        <v>E50</v>
      </c>
      <c r="AA83" s="368">
        <f t="shared" ca="1" si="42"/>
        <v>48.603999999999999</v>
      </c>
      <c r="AB83" s="368">
        <f t="shared" ca="1" si="43"/>
        <v>50.061999999999998</v>
      </c>
      <c r="AC83" s="368">
        <f t="shared" ca="1" si="44"/>
        <v>51.564</v>
      </c>
      <c r="AD83" s="368">
        <f t="shared" ca="1" si="45"/>
        <v>53.110999999999997</v>
      </c>
    </row>
    <row r="84" spans="1:34" s="19" customFormat="1">
      <c r="A84" s="3" t="s">
        <v>127</v>
      </c>
      <c r="B84" s="47" t="s">
        <v>12</v>
      </c>
      <c r="C84" s="4">
        <v>500</v>
      </c>
      <c r="D84" s="35" t="s">
        <v>128</v>
      </c>
      <c r="E84" s="47">
        <v>11</v>
      </c>
      <c r="F84" s="47" t="s">
        <v>13</v>
      </c>
      <c r="G84" s="306" t="s">
        <v>92</v>
      </c>
      <c r="H84" s="178">
        <f t="shared" ca="1" si="47"/>
        <v>101095.65513223164</v>
      </c>
      <c r="I84" s="178">
        <f t="shared" ca="1" si="47"/>
        <v>104128.52478619857</v>
      </c>
      <c r="J84" s="178">
        <f t="shared" ca="1" si="47"/>
        <v>107252.38052978454</v>
      </c>
      <c r="K84" s="178">
        <f t="shared" ca="1" si="47"/>
        <v>110469.95194567807</v>
      </c>
      <c r="L84"/>
      <c r="M84"/>
      <c r="N84" s="343" t="s">
        <v>611</v>
      </c>
      <c r="O84" s="337" t="str">
        <f t="shared" si="36"/>
        <v>10360C</v>
      </c>
      <c r="P84" s="339" t="str">
        <f t="shared" si="37"/>
        <v>Manager Water Quality and Lab Operations</v>
      </c>
      <c r="Q84" s="344" t="str">
        <f t="shared" si="38"/>
        <v>E50</v>
      </c>
      <c r="R84" s="345" cm="1">
        <f t="array" aca="1" ref="R84" ca="1">IF($N84="Y",VLOOKUP($O84,INDIRECT($O$3),R$6,0)*INDIRECT($N$2),VLOOKUP($O84,INDIRECT($O$3),R$6,0))</f>
        <v>101095.65513223164</v>
      </c>
      <c r="S84" s="345" cm="1">
        <f t="array" aca="1" ref="S84" ca="1">IF($N84="Y",VLOOKUP($O84,INDIRECT($O$3),S$6,0)*INDIRECT($N$2),VLOOKUP($O84,INDIRECT($O$3),S$6,0))</f>
        <v>104128.52478619857</v>
      </c>
      <c r="T84" s="345" cm="1">
        <f t="array" aca="1" ref="T84" ca="1">IF($N84="Y",VLOOKUP($O84,INDIRECT($O$3),T$6,0)*INDIRECT($N$2),VLOOKUP($O84,INDIRECT($O$3),T$6,0))</f>
        <v>107252.38052978454</v>
      </c>
      <c r="U84" s="345" cm="1">
        <f t="array" aca="1" ref="U84" ca="1">IF($N84="Y",VLOOKUP($O84,INDIRECT($O$3),U$6,0)*INDIRECT($N$2),VLOOKUP($O84,INDIRECT($O$3),U$6,0))</f>
        <v>110469.95194567807</v>
      </c>
      <c r="W84" s="218" t="str">
        <f t="shared" si="39"/>
        <v>Y</v>
      </c>
      <c r="X84" s="366" t="str">
        <f t="shared" si="40"/>
        <v>10360C</v>
      </c>
      <c r="Y84" s="218" t="str">
        <f t="shared" si="41"/>
        <v>Manager Water Quality and Lab Operations</v>
      </c>
      <c r="Z84" s="367" t="str">
        <f t="shared" si="34"/>
        <v>E50</v>
      </c>
      <c r="AA84" s="368">
        <f t="shared" ca="1" si="42"/>
        <v>48.603999999999999</v>
      </c>
      <c r="AB84" s="368">
        <f t="shared" ca="1" si="43"/>
        <v>50.061999999999998</v>
      </c>
      <c r="AC84" s="368">
        <f t="shared" ca="1" si="44"/>
        <v>51.564</v>
      </c>
      <c r="AD84" s="368">
        <f t="shared" ca="1" si="45"/>
        <v>53.110999999999997</v>
      </c>
    </row>
    <row r="85" spans="1:34" s="19" customFormat="1">
      <c r="A85" s="3" t="s">
        <v>129</v>
      </c>
      <c r="B85" s="47" t="s">
        <v>12</v>
      </c>
      <c r="C85" s="4">
        <v>511</v>
      </c>
      <c r="D85" s="35" t="s">
        <v>130</v>
      </c>
      <c r="E85" s="47">
        <v>11</v>
      </c>
      <c r="F85" s="47" t="s">
        <v>13</v>
      </c>
      <c r="G85" s="306" t="s">
        <v>92</v>
      </c>
      <c r="H85" s="178">
        <f t="shared" ca="1" si="47"/>
        <v>101095.65513223164</v>
      </c>
      <c r="I85" s="178">
        <f t="shared" ca="1" si="47"/>
        <v>104128.52478619857</v>
      </c>
      <c r="J85" s="178">
        <f t="shared" ca="1" si="47"/>
        <v>107252.38052978454</v>
      </c>
      <c r="K85" s="178">
        <f t="shared" ca="1" si="47"/>
        <v>110469.95194567807</v>
      </c>
      <c r="L85"/>
      <c r="M85"/>
      <c r="N85" s="343" t="s">
        <v>611</v>
      </c>
      <c r="O85" s="337" t="str">
        <f t="shared" si="36"/>
        <v>09145C</v>
      </c>
      <c r="P85" s="339" t="str">
        <f t="shared" si="37"/>
        <v>Security Manager</v>
      </c>
      <c r="Q85" s="344" t="str">
        <f t="shared" si="38"/>
        <v>E50</v>
      </c>
      <c r="R85" s="345" cm="1">
        <f t="array" aca="1" ref="R85" ca="1">IF($N85="Y",VLOOKUP($O85,INDIRECT($O$3),R$6,0)*INDIRECT($N$2),VLOOKUP($O85,INDIRECT($O$3),R$6,0))</f>
        <v>101095.65513223164</v>
      </c>
      <c r="S85" s="345" cm="1">
        <f t="array" aca="1" ref="S85" ca="1">IF($N85="Y",VLOOKUP($O85,INDIRECT($O$3),S$6,0)*INDIRECT($N$2),VLOOKUP($O85,INDIRECT($O$3),S$6,0))</f>
        <v>104128.52478619857</v>
      </c>
      <c r="T85" s="345" cm="1">
        <f t="array" aca="1" ref="T85" ca="1">IF($N85="Y",VLOOKUP($O85,INDIRECT($O$3),T$6,0)*INDIRECT($N$2),VLOOKUP($O85,INDIRECT($O$3),T$6,0))</f>
        <v>107252.38052978454</v>
      </c>
      <c r="U85" s="345" cm="1">
        <f t="array" aca="1" ref="U85" ca="1">IF($N85="Y",VLOOKUP($O85,INDIRECT($O$3),U$6,0)*INDIRECT($N$2),VLOOKUP($O85,INDIRECT($O$3),U$6,0))</f>
        <v>110469.95194567807</v>
      </c>
      <c r="W85" s="218" t="str">
        <f t="shared" si="39"/>
        <v>Y</v>
      </c>
      <c r="X85" s="366" t="str">
        <f t="shared" si="40"/>
        <v>09145C</v>
      </c>
      <c r="Y85" s="218" t="str">
        <f t="shared" si="41"/>
        <v>Security Manager</v>
      </c>
      <c r="Z85" s="367" t="str">
        <f t="shared" si="34"/>
        <v>E50</v>
      </c>
      <c r="AA85" s="368">
        <f t="shared" ca="1" si="42"/>
        <v>48.603999999999999</v>
      </c>
      <c r="AB85" s="368">
        <f t="shared" ca="1" si="43"/>
        <v>50.061999999999998</v>
      </c>
      <c r="AC85" s="368">
        <f t="shared" ca="1" si="44"/>
        <v>51.564</v>
      </c>
      <c r="AD85" s="368">
        <f t="shared" ca="1" si="45"/>
        <v>53.110999999999997</v>
      </c>
    </row>
    <row r="86" spans="1:34" s="19" customFormat="1">
      <c r="A86" s="3" t="s">
        <v>131</v>
      </c>
      <c r="B86" s="47" t="s">
        <v>12</v>
      </c>
      <c r="C86" s="4">
        <v>535</v>
      </c>
      <c r="D86" s="35" t="s">
        <v>132</v>
      </c>
      <c r="E86" s="47">
        <v>11</v>
      </c>
      <c r="F86" s="47" t="s">
        <v>13</v>
      </c>
      <c r="G86" s="306" t="s">
        <v>92</v>
      </c>
      <c r="H86" s="178">
        <f t="shared" ca="1" si="47"/>
        <v>101095.65513223164</v>
      </c>
      <c r="I86" s="178">
        <f t="shared" ca="1" si="47"/>
        <v>104128.52478619857</v>
      </c>
      <c r="J86" s="178">
        <f t="shared" ca="1" si="47"/>
        <v>107252.38052978454</v>
      </c>
      <c r="K86" s="178">
        <f t="shared" ca="1" si="47"/>
        <v>110469.95194567807</v>
      </c>
      <c r="L86"/>
      <c r="M86"/>
      <c r="N86" s="343" t="s">
        <v>611</v>
      </c>
      <c r="O86" s="337" t="str">
        <f t="shared" si="36"/>
        <v>10000C</v>
      </c>
      <c r="P86" s="339" t="str">
        <f t="shared" si="37"/>
        <v xml:space="preserve">Supervisor Equipment </v>
      </c>
      <c r="Q86" s="344" t="str">
        <f t="shared" si="38"/>
        <v>E50</v>
      </c>
      <c r="R86" s="345" cm="1">
        <f t="array" aca="1" ref="R86" ca="1">IF($N86="Y",VLOOKUP($O86,INDIRECT($O$3),R$6,0)*INDIRECT($N$2),VLOOKUP($O86,INDIRECT($O$3),R$6,0))</f>
        <v>101095.65513223164</v>
      </c>
      <c r="S86" s="345" cm="1">
        <f t="array" aca="1" ref="S86" ca="1">IF($N86="Y",VLOOKUP($O86,INDIRECT($O$3),S$6,0)*INDIRECT($N$2),VLOOKUP($O86,INDIRECT($O$3),S$6,0))</f>
        <v>104128.52478619857</v>
      </c>
      <c r="T86" s="345" cm="1">
        <f t="array" aca="1" ref="T86" ca="1">IF($N86="Y",VLOOKUP($O86,INDIRECT($O$3),T$6,0)*INDIRECT($N$2),VLOOKUP($O86,INDIRECT($O$3),T$6,0))</f>
        <v>107252.38052978454</v>
      </c>
      <c r="U86" s="345" cm="1">
        <f t="array" aca="1" ref="U86" ca="1">IF($N86="Y",VLOOKUP($O86,INDIRECT($O$3),U$6,0)*INDIRECT($N$2),VLOOKUP($O86,INDIRECT($O$3),U$6,0))</f>
        <v>110469.95194567807</v>
      </c>
      <c r="W86" s="218" t="str">
        <f t="shared" si="39"/>
        <v>Y</v>
      </c>
      <c r="X86" s="366" t="str">
        <f t="shared" si="40"/>
        <v>10000C</v>
      </c>
      <c r="Y86" s="218" t="str">
        <f t="shared" si="41"/>
        <v xml:space="preserve">Supervisor Equipment </v>
      </c>
      <c r="Z86" s="367" t="str">
        <f t="shared" si="34"/>
        <v>E50</v>
      </c>
      <c r="AA86" s="368">
        <f t="shared" ca="1" si="42"/>
        <v>48.603999999999999</v>
      </c>
      <c r="AB86" s="368">
        <f t="shared" ca="1" si="43"/>
        <v>50.061999999999998</v>
      </c>
      <c r="AC86" s="368">
        <f t="shared" ca="1" si="44"/>
        <v>51.564</v>
      </c>
      <c r="AD86" s="368">
        <f t="shared" ca="1" si="45"/>
        <v>53.110999999999997</v>
      </c>
    </row>
    <row r="87" spans="1:34" s="19" customFormat="1">
      <c r="A87" s="3" t="s">
        <v>133</v>
      </c>
      <c r="B87" s="47" t="s">
        <v>12</v>
      </c>
      <c r="C87" s="4">
        <v>503</v>
      </c>
      <c r="D87" s="35" t="s">
        <v>134</v>
      </c>
      <c r="E87" s="47">
        <v>11</v>
      </c>
      <c r="F87" s="47" t="s">
        <v>13</v>
      </c>
      <c r="G87" s="306" t="s">
        <v>92</v>
      </c>
      <c r="H87" s="178">
        <f t="shared" ca="1" si="47"/>
        <v>101095.65513223164</v>
      </c>
      <c r="I87" s="178">
        <f t="shared" ca="1" si="47"/>
        <v>104128.52478619857</v>
      </c>
      <c r="J87" s="178">
        <f t="shared" ca="1" si="47"/>
        <v>107252.38052978454</v>
      </c>
      <c r="K87" s="178">
        <f t="shared" ca="1" si="47"/>
        <v>110469.95194567807</v>
      </c>
      <c r="L87"/>
      <c r="M87"/>
      <c r="N87" s="343" t="s">
        <v>611</v>
      </c>
      <c r="O87" s="337" t="str">
        <f t="shared" si="36"/>
        <v>10230C</v>
      </c>
      <c r="P87" s="339" t="str">
        <f t="shared" si="37"/>
        <v>Supervisor Ramp Repair and Restoration</v>
      </c>
      <c r="Q87" s="344" t="str">
        <f t="shared" si="38"/>
        <v>E50</v>
      </c>
      <c r="R87" s="345" cm="1">
        <f t="array" aca="1" ref="R87" ca="1">IF($N87="Y",VLOOKUP($O87,INDIRECT($O$3),R$6,0)*INDIRECT($N$2),VLOOKUP($O87,INDIRECT($O$3),R$6,0))</f>
        <v>101095.65513223164</v>
      </c>
      <c r="S87" s="345" cm="1">
        <f t="array" aca="1" ref="S87" ca="1">IF($N87="Y",VLOOKUP($O87,INDIRECT($O$3),S$6,0)*INDIRECT($N$2),VLOOKUP($O87,INDIRECT($O$3),S$6,0))</f>
        <v>104128.52478619857</v>
      </c>
      <c r="T87" s="345" cm="1">
        <f t="array" aca="1" ref="T87" ca="1">IF($N87="Y",VLOOKUP($O87,INDIRECT($O$3),T$6,0)*INDIRECT($N$2),VLOOKUP($O87,INDIRECT($O$3),T$6,0))</f>
        <v>107252.38052978454</v>
      </c>
      <c r="U87" s="345" cm="1">
        <f t="array" aca="1" ref="U87" ca="1">IF($N87="Y",VLOOKUP($O87,INDIRECT($O$3),U$6,0)*INDIRECT($N$2),VLOOKUP($O87,INDIRECT($O$3),U$6,0))</f>
        <v>110469.95194567807</v>
      </c>
      <c r="W87" s="218" t="str">
        <f t="shared" si="39"/>
        <v>Y</v>
      </c>
      <c r="X87" s="366" t="str">
        <f t="shared" si="40"/>
        <v>10230C</v>
      </c>
      <c r="Y87" s="218" t="str">
        <f t="shared" si="41"/>
        <v>Supervisor Ramp Repair and Restoration</v>
      </c>
      <c r="Z87" s="367" t="str">
        <f t="shared" si="34"/>
        <v>E50</v>
      </c>
      <c r="AA87" s="368">
        <f t="shared" ca="1" si="42"/>
        <v>48.603999999999999</v>
      </c>
      <c r="AB87" s="368">
        <f t="shared" ca="1" si="43"/>
        <v>50.061999999999998</v>
      </c>
      <c r="AC87" s="368">
        <f t="shared" ca="1" si="44"/>
        <v>51.564</v>
      </c>
      <c r="AD87" s="368">
        <f t="shared" ca="1" si="45"/>
        <v>53.110999999999997</v>
      </c>
    </row>
    <row r="88" spans="1:34" s="19" customFormat="1">
      <c r="A88" s="3" t="s">
        <v>137</v>
      </c>
      <c r="B88" s="47" t="s">
        <v>12</v>
      </c>
      <c r="C88" s="4">
        <v>513</v>
      </c>
      <c r="D88" s="35" t="s">
        <v>138</v>
      </c>
      <c r="E88" s="47">
        <v>11</v>
      </c>
      <c r="F88" s="47" t="s">
        <v>13</v>
      </c>
      <c r="G88" s="306" t="s">
        <v>92</v>
      </c>
      <c r="H88" s="178">
        <f t="shared" ca="1" si="47"/>
        <v>101095.65513223164</v>
      </c>
      <c r="I88" s="178">
        <f t="shared" ca="1" si="47"/>
        <v>104128.52478619857</v>
      </c>
      <c r="J88" s="178">
        <f t="shared" ca="1" si="47"/>
        <v>107252.38052978454</v>
      </c>
      <c r="K88" s="178">
        <f t="shared" ca="1" si="47"/>
        <v>110469.95194567807</v>
      </c>
      <c r="L88"/>
      <c r="M88"/>
      <c r="N88" s="343" t="s">
        <v>611</v>
      </c>
      <c r="O88" s="337" t="str">
        <f t="shared" si="36"/>
        <v>09001C</v>
      </c>
      <c r="P88" s="339" t="str">
        <f t="shared" si="37"/>
        <v>Supervisor Shelter Veterinarian</v>
      </c>
      <c r="Q88" s="344" t="str">
        <f t="shared" si="38"/>
        <v>E50</v>
      </c>
      <c r="R88" s="345" cm="1">
        <f t="array" aca="1" ref="R88" ca="1">IF($N88="Y",VLOOKUP($O88,INDIRECT($O$3),R$6,0)*INDIRECT($N$2),VLOOKUP($O88,INDIRECT($O$3),R$6,0))</f>
        <v>101095.65513223164</v>
      </c>
      <c r="S88" s="345" cm="1">
        <f t="array" aca="1" ref="S88" ca="1">IF($N88="Y",VLOOKUP($O88,INDIRECT($O$3),S$6,0)*INDIRECT($N$2),VLOOKUP($O88,INDIRECT($O$3),S$6,0))</f>
        <v>104128.52478619857</v>
      </c>
      <c r="T88" s="345" cm="1">
        <f t="array" aca="1" ref="T88" ca="1">IF($N88="Y",VLOOKUP($O88,INDIRECT($O$3),T$6,0)*INDIRECT($N$2),VLOOKUP($O88,INDIRECT($O$3),T$6,0))</f>
        <v>107252.38052978454</v>
      </c>
      <c r="U88" s="345" cm="1">
        <f t="array" aca="1" ref="U88" ca="1">IF($N88="Y",VLOOKUP($O88,INDIRECT($O$3),U$6,0)*INDIRECT($N$2),VLOOKUP($O88,INDIRECT($O$3),U$6,0))</f>
        <v>110469.95194567807</v>
      </c>
      <c r="W88" s="218" t="str">
        <f t="shared" si="39"/>
        <v>Y</v>
      </c>
      <c r="X88" s="366" t="str">
        <f t="shared" si="40"/>
        <v>09001C</v>
      </c>
      <c r="Y88" s="218" t="str">
        <f t="shared" si="41"/>
        <v>Supervisor Shelter Veterinarian</v>
      </c>
      <c r="Z88" s="367" t="str">
        <f t="shared" si="34"/>
        <v>E50</v>
      </c>
      <c r="AA88" s="368">
        <f t="shared" ca="1" si="42"/>
        <v>48.603999999999999</v>
      </c>
      <c r="AB88" s="368">
        <f t="shared" ca="1" si="43"/>
        <v>50.061999999999998</v>
      </c>
      <c r="AC88" s="368">
        <f t="shared" ca="1" si="44"/>
        <v>51.564</v>
      </c>
      <c r="AD88" s="368">
        <f t="shared" ca="1" si="45"/>
        <v>53.110999999999997</v>
      </c>
    </row>
    <row r="89" spans="1:34" s="19" customFormat="1">
      <c r="A89" s="3" t="s">
        <v>139</v>
      </c>
      <c r="B89" s="47" t="s">
        <v>12</v>
      </c>
      <c r="C89" s="4">
        <v>505</v>
      </c>
      <c r="D89" s="35" t="s">
        <v>140</v>
      </c>
      <c r="E89" s="47">
        <v>11</v>
      </c>
      <c r="F89" s="47" t="s">
        <v>13</v>
      </c>
      <c r="G89" s="306" t="s">
        <v>92</v>
      </c>
      <c r="H89" s="178">
        <f t="shared" ref="H89:K90" ca="1" si="48">R89</f>
        <v>101095.65513223164</v>
      </c>
      <c r="I89" s="178">
        <f t="shared" ca="1" si="48"/>
        <v>104128.52478619857</v>
      </c>
      <c r="J89" s="178">
        <f t="shared" ca="1" si="48"/>
        <v>107252.38052978454</v>
      </c>
      <c r="K89" s="178">
        <f t="shared" ca="1" si="48"/>
        <v>110469.95194567807</v>
      </c>
      <c r="L89"/>
      <c r="M89"/>
      <c r="N89" s="343" t="s">
        <v>611</v>
      </c>
      <c r="O89" s="337" t="str">
        <f t="shared" si="36"/>
        <v>10095C</v>
      </c>
      <c r="P89" s="339" t="str">
        <f t="shared" si="37"/>
        <v>Supervisor Water Distribution</v>
      </c>
      <c r="Q89" s="344" t="str">
        <f t="shared" si="38"/>
        <v>E50</v>
      </c>
      <c r="R89" s="345" cm="1">
        <f t="array" aca="1" ref="R89" ca="1">IF($N89="Y",VLOOKUP($O89,INDIRECT($O$3),R$6,0)*INDIRECT($N$2),VLOOKUP($O89,INDIRECT($O$3),R$6,0))</f>
        <v>101095.65513223164</v>
      </c>
      <c r="S89" s="345" cm="1">
        <f t="array" aca="1" ref="S89" ca="1">IF($N89="Y",VLOOKUP($O89,INDIRECT($O$3),S$6,0)*INDIRECT($N$2),VLOOKUP($O89,INDIRECT($O$3),S$6,0))</f>
        <v>104128.52478619857</v>
      </c>
      <c r="T89" s="345" cm="1">
        <f t="array" aca="1" ref="T89" ca="1">IF($N89="Y",VLOOKUP($O89,INDIRECT($O$3),T$6,0)*INDIRECT($N$2),VLOOKUP($O89,INDIRECT($O$3),T$6,0))</f>
        <v>107252.38052978454</v>
      </c>
      <c r="U89" s="345" cm="1">
        <f t="array" aca="1" ref="U89" ca="1">IF($N89="Y",VLOOKUP($O89,INDIRECT($O$3),U$6,0)*INDIRECT($N$2),VLOOKUP($O89,INDIRECT($O$3),U$6,0))</f>
        <v>110469.95194567807</v>
      </c>
      <c r="W89" s="218" t="str">
        <f t="shared" si="39"/>
        <v>Y</v>
      </c>
      <c r="X89" s="366" t="str">
        <f t="shared" si="40"/>
        <v>10095C</v>
      </c>
      <c r="Y89" s="218" t="str">
        <f t="shared" si="41"/>
        <v>Supervisor Water Distribution</v>
      </c>
      <c r="Z89" s="367" t="str">
        <f t="shared" si="34"/>
        <v>E50</v>
      </c>
      <c r="AA89" s="368">
        <f t="shared" ca="1" si="42"/>
        <v>48.603999999999999</v>
      </c>
      <c r="AB89" s="368">
        <f t="shared" ca="1" si="43"/>
        <v>50.061999999999998</v>
      </c>
      <c r="AC89" s="368">
        <f t="shared" ca="1" si="44"/>
        <v>51.564</v>
      </c>
      <c r="AD89" s="368">
        <f t="shared" ca="1" si="45"/>
        <v>53.110999999999997</v>
      </c>
    </row>
    <row r="90" spans="1:34" s="19" customFormat="1">
      <c r="A90" s="3" t="s">
        <v>141</v>
      </c>
      <c r="B90" s="47" t="s">
        <v>12</v>
      </c>
      <c r="C90" s="4">
        <v>498</v>
      </c>
      <c r="D90" s="35" t="s">
        <v>142</v>
      </c>
      <c r="E90" s="47">
        <v>11</v>
      </c>
      <c r="F90" s="47" t="s">
        <v>13</v>
      </c>
      <c r="G90" s="306" t="s">
        <v>92</v>
      </c>
      <c r="H90" s="178">
        <f t="shared" ca="1" si="48"/>
        <v>101095.65513223164</v>
      </c>
      <c r="I90" s="178">
        <f t="shared" ca="1" si="48"/>
        <v>104128.52478619857</v>
      </c>
      <c r="J90" s="178">
        <f t="shared" ca="1" si="48"/>
        <v>107252.38052978454</v>
      </c>
      <c r="K90" s="178">
        <f t="shared" ca="1" si="48"/>
        <v>110469.95194567807</v>
      </c>
      <c r="L90"/>
      <c r="M90"/>
      <c r="N90" s="343" t="s">
        <v>611</v>
      </c>
      <c r="O90" s="337" t="str">
        <f t="shared" si="36"/>
        <v>10907C</v>
      </c>
      <c r="P90" s="339" t="str">
        <f t="shared" si="37"/>
        <v>Water Resources Regulatory Coordinator</v>
      </c>
      <c r="Q90" s="344" t="str">
        <f t="shared" si="38"/>
        <v>E50</v>
      </c>
      <c r="R90" s="345" cm="1">
        <f t="array" aca="1" ref="R90" ca="1">IF($N90="Y",VLOOKUP($O90,INDIRECT($O$3),R$6,0)*INDIRECT($N$2),VLOOKUP($O90,INDIRECT($O$3),R$6,0))</f>
        <v>101095.65513223164</v>
      </c>
      <c r="S90" s="345" cm="1">
        <f t="array" aca="1" ref="S90" ca="1">IF($N90="Y",VLOOKUP($O90,INDIRECT($O$3),S$6,0)*INDIRECT($N$2),VLOOKUP($O90,INDIRECT($O$3),S$6,0))</f>
        <v>104128.52478619857</v>
      </c>
      <c r="T90" s="345" cm="1">
        <f t="array" aca="1" ref="T90" ca="1">IF($N90="Y",VLOOKUP($O90,INDIRECT($O$3),T$6,0)*INDIRECT($N$2),VLOOKUP($O90,INDIRECT($O$3),T$6,0))</f>
        <v>107252.38052978454</v>
      </c>
      <c r="U90" s="345" cm="1">
        <f t="array" aca="1" ref="U90" ca="1">IF($N90="Y",VLOOKUP($O90,INDIRECT($O$3),U$6,0)*INDIRECT($N$2),VLOOKUP($O90,INDIRECT($O$3),U$6,0))</f>
        <v>110469.95194567807</v>
      </c>
      <c r="W90" s="218" t="str">
        <f t="shared" si="39"/>
        <v>Y</v>
      </c>
      <c r="X90" s="366" t="str">
        <f t="shared" si="40"/>
        <v>10907C</v>
      </c>
      <c r="Y90" s="218" t="str">
        <f t="shared" si="41"/>
        <v>Water Resources Regulatory Coordinator</v>
      </c>
      <c r="Z90" s="367" t="str">
        <f t="shared" si="34"/>
        <v>E50</v>
      </c>
      <c r="AA90" s="368">
        <f t="shared" ca="1" si="42"/>
        <v>48.603999999999999</v>
      </c>
      <c r="AB90" s="368">
        <f t="shared" ca="1" si="43"/>
        <v>50.061999999999998</v>
      </c>
      <c r="AC90" s="368">
        <f t="shared" ca="1" si="44"/>
        <v>51.564</v>
      </c>
      <c r="AD90" s="368">
        <f t="shared" ca="1" si="45"/>
        <v>53.110999999999997</v>
      </c>
    </row>
    <row r="91" spans="1:34" s="19" customFormat="1">
      <c r="A91" s="3"/>
      <c r="B91" s="4"/>
      <c r="C91" s="4"/>
      <c r="D91" s="35"/>
      <c r="E91" s="4"/>
      <c r="F91" s="4"/>
      <c r="G91" s="30"/>
      <c r="H91" s="179"/>
      <c r="I91" s="179"/>
      <c r="J91" s="179"/>
      <c r="K91" s="179"/>
      <c r="L91"/>
      <c r="M91"/>
      <c r="N91" s="347"/>
      <c r="O91" s="347"/>
      <c r="P91" s="346"/>
      <c r="Q91" s="346"/>
      <c r="R91" s="346"/>
      <c r="S91" s="346"/>
      <c r="T91" s="346"/>
      <c r="U91" s="346"/>
      <c r="W91" s="214"/>
      <c r="X91" s="214"/>
      <c r="Y91" s="214"/>
      <c r="Z91" s="214"/>
      <c r="AA91" s="214"/>
      <c r="AB91" s="214"/>
      <c r="AC91" s="214"/>
      <c r="AD91" s="214"/>
    </row>
    <row r="92" spans="1:34" s="19" customFormat="1" ht="26.25" thickBot="1">
      <c r="A92" s="280" t="s">
        <v>2</v>
      </c>
      <c r="B92" s="280" t="s">
        <v>3</v>
      </c>
      <c r="C92" s="280" t="s">
        <v>519</v>
      </c>
      <c r="D92" s="24" t="s">
        <v>626</v>
      </c>
      <c r="E92" s="280" t="s">
        <v>617</v>
      </c>
      <c r="F92" s="280" t="s">
        <v>6</v>
      </c>
      <c r="G92" s="280" t="s">
        <v>7</v>
      </c>
      <c r="H92" s="26" t="s">
        <v>8</v>
      </c>
      <c r="I92" s="26" t="s">
        <v>9</v>
      </c>
      <c r="J92" s="26" t="s">
        <v>10</v>
      </c>
      <c r="K92" s="27" t="s">
        <v>11</v>
      </c>
      <c r="L92"/>
      <c r="M92"/>
      <c r="N92" s="340" t="s">
        <v>610</v>
      </c>
      <c r="O92" s="340" t="s">
        <v>2</v>
      </c>
      <c r="P92" s="341" t="s">
        <v>612</v>
      </c>
      <c r="Q92" s="341" t="s">
        <v>606</v>
      </c>
      <c r="R92" s="342" t="s">
        <v>8</v>
      </c>
      <c r="S92" s="342" t="s">
        <v>9</v>
      </c>
      <c r="T92" s="342" t="s">
        <v>10</v>
      </c>
      <c r="U92" s="340" t="s">
        <v>11</v>
      </c>
      <c r="W92" s="358" t="str">
        <f>N92</f>
        <v>Update</v>
      </c>
      <c r="X92" s="359" t="str">
        <f>A92</f>
        <v>Job Code</v>
      </c>
      <c r="Y92" s="358" t="s">
        <v>612</v>
      </c>
      <c r="Z92" s="360" t="str">
        <f>G92</f>
        <v>Salary Grade</v>
      </c>
      <c r="AA92" s="361" t="str">
        <f>R92</f>
        <v>Step 1</v>
      </c>
      <c r="AB92" s="361" t="str">
        <f>S92</f>
        <v>Step 2</v>
      </c>
      <c r="AC92" s="361" t="str">
        <f>T92</f>
        <v>Step 3</v>
      </c>
      <c r="AD92" s="361" t="str">
        <f>U92</f>
        <v>Step 4</v>
      </c>
    </row>
    <row r="93" spans="1:34" s="19" customFormat="1">
      <c r="A93" s="3" t="s">
        <v>93</v>
      </c>
      <c r="B93" s="47" t="s">
        <v>12</v>
      </c>
      <c r="C93" s="4">
        <v>506</v>
      </c>
      <c r="D93" s="35" t="s">
        <v>94</v>
      </c>
      <c r="E93" s="47">
        <v>11</v>
      </c>
      <c r="F93" s="47" t="s">
        <v>13</v>
      </c>
      <c r="G93" s="306">
        <v>48</v>
      </c>
      <c r="H93" s="178">
        <f ca="1">R93</f>
        <v>117310.20193749999</v>
      </c>
      <c r="I93" s="178">
        <f ca="1">S93</f>
        <v>120829.6009375</v>
      </c>
      <c r="J93" s="178">
        <f ca="1">T93</f>
        <v>124454.3340625</v>
      </c>
      <c r="K93" s="178">
        <f ca="1">U93</f>
        <v>128188.5320625</v>
      </c>
      <c r="L93"/>
      <c r="M93"/>
      <c r="N93" s="343" t="s">
        <v>611</v>
      </c>
      <c r="O93" s="337" t="str">
        <f>A93</f>
        <v>00484C</v>
      </c>
      <c r="P93" s="339" t="str">
        <f>D93</f>
        <v>Appraisal Supervisor</v>
      </c>
      <c r="Q93" s="344">
        <f>G93</f>
        <v>48</v>
      </c>
      <c r="R93" s="345" cm="1">
        <f t="array" aca="1" ref="R93" ca="1">IF($N93="Y",VLOOKUP($O93,INDIRECT($O$3),R$6,0)*INDIRECT($N$2),VLOOKUP($O93,INDIRECT($O$3),R$6,0))</f>
        <v>117310.20193749999</v>
      </c>
      <c r="S93" s="345" cm="1">
        <f t="array" aca="1" ref="S93" ca="1">IF($N93="Y",VLOOKUP($O93,INDIRECT($O$3),S$6,0)*INDIRECT($N$2),VLOOKUP($O93,INDIRECT($O$3),S$6,0))</f>
        <v>120829.6009375</v>
      </c>
      <c r="T93" s="345" cm="1">
        <f t="array" aca="1" ref="T93" ca="1">IF($N93="Y",VLOOKUP($O93,INDIRECT($O$3),T$6,0)*INDIRECT($N$2),VLOOKUP($O93,INDIRECT($O$3),T$6,0))</f>
        <v>124454.3340625</v>
      </c>
      <c r="U93" s="345" cm="1">
        <f t="array" aca="1" ref="U93" ca="1">IF($N93="Y",VLOOKUP($O93,INDIRECT($O$3),U$6,0)*INDIRECT($N$2),VLOOKUP($O93,INDIRECT($O$3),U$6,0))</f>
        <v>128188.5320625</v>
      </c>
      <c r="W93" s="218" t="str">
        <f>N93</f>
        <v>Y</v>
      </c>
      <c r="X93" s="366" t="str">
        <f>A93</f>
        <v>00484C</v>
      </c>
      <c r="Y93" s="218" t="str">
        <f>D93</f>
        <v>Appraisal Supervisor</v>
      </c>
      <c r="Z93" s="367">
        <f>G93</f>
        <v>48</v>
      </c>
      <c r="AA93" s="368">
        <f ca="1">ROUNDUP(R93/2080,3)</f>
        <v>56.4</v>
      </c>
      <c r="AB93" s="368">
        <f ca="1">ROUNDUP(S93/2080,3)</f>
        <v>58.091999999999999</v>
      </c>
      <c r="AC93" s="368">
        <f ca="1">ROUNDUP(T93/2080,3)</f>
        <v>59.833999999999996</v>
      </c>
      <c r="AD93" s="368">
        <f ca="1">ROUNDUP(U93/2080,3)</f>
        <v>61.629999999999995</v>
      </c>
      <c r="AH93" s="331"/>
    </row>
    <row r="94" spans="1:34" s="19" customFormat="1">
      <c r="A94" s="3"/>
      <c r="B94" s="4"/>
      <c r="C94" s="4"/>
      <c r="D94" s="35"/>
      <c r="E94" s="4"/>
      <c r="F94" s="4"/>
      <c r="G94" s="30"/>
      <c r="H94" s="179"/>
      <c r="I94" s="179"/>
      <c r="J94" s="179"/>
      <c r="K94" s="179"/>
      <c r="L94"/>
      <c r="M94"/>
      <c r="N94" s="347"/>
      <c r="O94" s="347"/>
      <c r="P94" s="346"/>
      <c r="Q94" s="346"/>
      <c r="R94" s="346"/>
      <c r="S94" s="346"/>
      <c r="T94" s="346"/>
      <c r="U94" s="346"/>
      <c r="W94" s="214"/>
      <c r="X94" s="214"/>
      <c r="Y94" s="214"/>
      <c r="Z94" s="214"/>
      <c r="AA94" s="214"/>
      <c r="AB94" s="214"/>
      <c r="AC94" s="214"/>
      <c r="AD94" s="214"/>
    </row>
    <row r="95" spans="1:34" s="19" customFormat="1" ht="26.25" thickBot="1">
      <c r="A95" s="280" t="s">
        <v>2</v>
      </c>
      <c r="B95" s="280" t="s">
        <v>3</v>
      </c>
      <c r="C95" s="280" t="s">
        <v>519</v>
      </c>
      <c r="D95" s="24" t="s">
        <v>627</v>
      </c>
      <c r="E95" s="280" t="s">
        <v>617</v>
      </c>
      <c r="F95" s="280" t="s">
        <v>6</v>
      </c>
      <c r="G95" s="280" t="s">
        <v>7</v>
      </c>
      <c r="H95" s="26" t="s">
        <v>8</v>
      </c>
      <c r="I95" s="26" t="s">
        <v>9</v>
      </c>
      <c r="J95" s="26" t="s">
        <v>10</v>
      </c>
      <c r="K95" s="27" t="s">
        <v>11</v>
      </c>
      <c r="L95"/>
      <c r="M95"/>
      <c r="N95" s="340" t="s">
        <v>610</v>
      </c>
      <c r="O95" s="340" t="s">
        <v>2</v>
      </c>
      <c r="P95" s="341" t="s">
        <v>612</v>
      </c>
      <c r="Q95" s="341" t="s">
        <v>606</v>
      </c>
      <c r="R95" s="342" t="s">
        <v>8</v>
      </c>
      <c r="S95" s="342" t="s">
        <v>9</v>
      </c>
      <c r="T95" s="342" t="s">
        <v>10</v>
      </c>
      <c r="U95" s="340" t="s">
        <v>11</v>
      </c>
      <c r="W95" s="358" t="str">
        <f>N95</f>
        <v>Update</v>
      </c>
      <c r="X95" s="359" t="str">
        <f>A95</f>
        <v>Job Code</v>
      </c>
      <c r="Y95" s="358" t="s">
        <v>612</v>
      </c>
      <c r="Z95" s="360" t="str">
        <f t="shared" ref="Z95:Z103" si="49">G95</f>
        <v>Salary Grade</v>
      </c>
      <c r="AA95" s="361" t="str">
        <f>R95</f>
        <v>Step 1</v>
      </c>
      <c r="AB95" s="361" t="str">
        <f>S95</f>
        <v>Step 2</v>
      </c>
      <c r="AC95" s="361" t="str">
        <f>T95</f>
        <v>Step 3</v>
      </c>
      <c r="AD95" s="361" t="str">
        <f>U95</f>
        <v>Step 4</v>
      </c>
    </row>
    <row r="96" spans="1:34" s="19" customFormat="1">
      <c r="A96" s="3" t="s">
        <v>145</v>
      </c>
      <c r="B96" s="47" t="s">
        <v>12</v>
      </c>
      <c r="C96" s="4">
        <v>550</v>
      </c>
      <c r="D96" s="35" t="s">
        <v>146</v>
      </c>
      <c r="E96" s="47">
        <v>12</v>
      </c>
      <c r="F96" s="47" t="s">
        <v>13</v>
      </c>
      <c r="G96" s="306" t="s">
        <v>144</v>
      </c>
      <c r="H96" s="178">
        <f t="shared" ref="H96:K102" ca="1" si="50">R96</f>
        <v>108336.03813801108</v>
      </c>
      <c r="I96" s="178">
        <f t="shared" ca="1" si="50"/>
        <v>111586.11928215143</v>
      </c>
      <c r="J96" s="178">
        <f t="shared" ca="1" si="50"/>
        <v>114933.70286061599</v>
      </c>
      <c r="K96" s="178">
        <f t="shared" ca="1" si="50"/>
        <v>118381.71394643445</v>
      </c>
      <c r="L96"/>
      <c r="M96"/>
      <c r="N96" s="343" t="s">
        <v>611</v>
      </c>
      <c r="O96" s="337" t="str">
        <f>A96</f>
        <v>03620C</v>
      </c>
      <c r="P96" s="339" t="str">
        <f>D96</f>
        <v xml:space="preserve">District Street Supervisor III  </v>
      </c>
      <c r="Q96" s="344" t="str">
        <f>G96</f>
        <v>E60</v>
      </c>
      <c r="R96" s="345" cm="1">
        <f t="array" aca="1" ref="R96" ca="1">IF($N96="Y",VLOOKUP($O96,INDIRECT($O$3),R$6,0)*INDIRECT($N$2),VLOOKUP($O96,INDIRECT($O$3),R$6,0))</f>
        <v>108336.03813801108</v>
      </c>
      <c r="S96" s="345" cm="1">
        <f t="array" aca="1" ref="S96" ca="1">IF($N96="Y",VLOOKUP($O96,INDIRECT($O$3),S$6,0)*INDIRECT($N$2),VLOOKUP($O96,INDIRECT($O$3),S$6,0))</f>
        <v>111586.11928215143</v>
      </c>
      <c r="T96" s="345" cm="1">
        <f t="array" aca="1" ref="T96" ca="1">IF($N96="Y",VLOOKUP($O96,INDIRECT($O$3),T$6,0)*INDIRECT($N$2),VLOOKUP($O96,INDIRECT($O$3),T$6,0))</f>
        <v>114933.70286061599</v>
      </c>
      <c r="U96" s="345" cm="1">
        <f t="array" aca="1" ref="U96" ca="1">IF($N96="Y",VLOOKUP($O96,INDIRECT($O$3),U$6,0)*INDIRECT($N$2),VLOOKUP($O96,INDIRECT($O$3),U$6,0))</f>
        <v>118381.71394643445</v>
      </c>
      <c r="W96" s="218" t="str">
        <f>N96</f>
        <v>Y</v>
      </c>
      <c r="X96" s="366" t="str">
        <f>A96</f>
        <v>03620C</v>
      </c>
      <c r="Y96" s="218" t="str">
        <f>D96</f>
        <v xml:space="preserve">District Street Supervisor III  </v>
      </c>
      <c r="Z96" s="367" t="str">
        <f t="shared" si="49"/>
        <v>E60</v>
      </c>
      <c r="AA96" s="368">
        <f ca="1">ROUNDUP(R96/2080,3)</f>
        <v>52.085000000000001</v>
      </c>
      <c r="AB96" s="368">
        <f ca="1">ROUNDUP(S96/2080,3)</f>
        <v>53.647999999999996</v>
      </c>
      <c r="AC96" s="368">
        <f ca="1">ROUNDUP(T96/2080,3)</f>
        <v>55.256999999999998</v>
      </c>
      <c r="AD96" s="368">
        <f ca="1">ROUNDUP(U96/2080,3)</f>
        <v>56.914999999999999</v>
      </c>
    </row>
    <row r="97" spans="1:30">
      <c r="A97" s="3" t="s">
        <v>147</v>
      </c>
      <c r="B97" s="47" t="s">
        <v>12</v>
      </c>
      <c r="C97" s="4">
        <v>543</v>
      </c>
      <c r="D97" s="35" t="s">
        <v>148</v>
      </c>
      <c r="E97" s="47">
        <v>12</v>
      </c>
      <c r="F97" s="47" t="s">
        <v>13</v>
      </c>
      <c r="G97" s="306" t="s">
        <v>144</v>
      </c>
      <c r="H97" s="178">
        <f t="shared" ca="1" si="50"/>
        <v>108336.03813801108</v>
      </c>
      <c r="I97" s="178">
        <f t="shared" ca="1" si="50"/>
        <v>111586.11928215143</v>
      </c>
      <c r="J97" s="178">
        <f t="shared" ca="1" si="50"/>
        <v>114933.70286061599</v>
      </c>
      <c r="K97" s="178">
        <f t="shared" ca="1" si="50"/>
        <v>118381.71394643445</v>
      </c>
      <c r="N97" s="343" t="s">
        <v>611</v>
      </c>
      <c r="O97" s="337" t="str">
        <f t="shared" ref="O97:O103" si="51">A97</f>
        <v>06637C</v>
      </c>
      <c r="P97" s="339" t="str">
        <f t="shared" ref="P97:P103" si="52">D97</f>
        <v>Manager Crime Lab</v>
      </c>
      <c r="Q97" s="344" t="str">
        <f t="shared" ref="Q97:Q103" si="53">G97</f>
        <v>E60</v>
      </c>
      <c r="R97" s="345" cm="1">
        <f t="array" aca="1" ref="R97" ca="1">IF($N97="Y",VLOOKUP($O97,INDIRECT($O$3),R$6,0)*INDIRECT($N$2),VLOOKUP($O97,INDIRECT($O$3),R$6,0))</f>
        <v>108336.03813801108</v>
      </c>
      <c r="S97" s="345" cm="1">
        <f t="array" aca="1" ref="S97" ca="1">IF($N97="Y",VLOOKUP($O97,INDIRECT($O$3),S$6,0)*INDIRECT($N$2),VLOOKUP($O97,INDIRECT($O$3),S$6,0))</f>
        <v>111586.11928215143</v>
      </c>
      <c r="T97" s="345" cm="1">
        <f t="array" aca="1" ref="T97" ca="1">IF($N97="Y",VLOOKUP($O97,INDIRECT($O$3),T$6,0)*INDIRECT($N$2),VLOOKUP($O97,INDIRECT($O$3),T$6,0))</f>
        <v>114933.70286061599</v>
      </c>
      <c r="U97" s="345" cm="1">
        <f t="array" aca="1" ref="U97" ca="1">IF($N97="Y",VLOOKUP($O97,INDIRECT($O$3),U$6,0)*INDIRECT($N$2),VLOOKUP($O97,INDIRECT($O$3),U$6,0))</f>
        <v>118381.71394643445</v>
      </c>
      <c r="W97" s="218" t="str">
        <f t="shared" ref="W97:W103" si="54">N97</f>
        <v>Y</v>
      </c>
      <c r="X97" s="366" t="str">
        <f t="shared" ref="X97:X103" si="55">A97</f>
        <v>06637C</v>
      </c>
      <c r="Y97" s="218" t="str">
        <f t="shared" ref="Y97:Y103" si="56">D97</f>
        <v>Manager Crime Lab</v>
      </c>
      <c r="Z97" s="367" t="str">
        <f t="shared" si="49"/>
        <v>E60</v>
      </c>
      <c r="AA97" s="368">
        <f t="shared" ref="AA97:AA102" ca="1" si="57">ROUNDUP(R97/2080,3)</f>
        <v>52.085000000000001</v>
      </c>
      <c r="AB97" s="368">
        <f t="shared" ref="AB97:AB102" ca="1" si="58">ROUNDUP(S97/2080,3)</f>
        <v>53.647999999999996</v>
      </c>
      <c r="AC97" s="368">
        <f t="shared" ref="AC97:AC102" ca="1" si="59">ROUNDUP(T97/2080,3)</f>
        <v>55.256999999999998</v>
      </c>
      <c r="AD97" s="368">
        <f t="shared" ref="AD97:AD102" ca="1" si="60">ROUNDUP(U97/2080,3)</f>
        <v>56.914999999999999</v>
      </c>
    </row>
    <row r="98" spans="1:30">
      <c r="A98" s="3" t="s">
        <v>149</v>
      </c>
      <c r="B98" s="47" t="s">
        <v>12</v>
      </c>
      <c r="C98" s="4">
        <v>548</v>
      </c>
      <c r="D98" s="3" t="s">
        <v>150</v>
      </c>
      <c r="E98" s="47">
        <v>12</v>
      </c>
      <c r="F98" s="47" t="s">
        <v>13</v>
      </c>
      <c r="G98" s="306" t="s">
        <v>144</v>
      </c>
      <c r="H98" s="178">
        <f t="shared" ca="1" si="50"/>
        <v>108336.03813801108</v>
      </c>
      <c r="I98" s="178">
        <f t="shared" ca="1" si="50"/>
        <v>111586.11928215143</v>
      </c>
      <c r="J98" s="178">
        <f t="shared" ca="1" si="50"/>
        <v>114933.70286061599</v>
      </c>
      <c r="K98" s="178">
        <f t="shared" ca="1" si="50"/>
        <v>118381.71394643445</v>
      </c>
      <c r="N98" s="343" t="s">
        <v>611</v>
      </c>
      <c r="O98" s="337" t="str">
        <f t="shared" si="51"/>
        <v>06641C</v>
      </c>
      <c r="P98" s="339" t="str">
        <f t="shared" si="52"/>
        <v>Manager Construction Code Inspection Services</v>
      </c>
      <c r="Q98" s="344" t="str">
        <f t="shared" si="53"/>
        <v>E60</v>
      </c>
      <c r="R98" s="345" cm="1">
        <f t="array" aca="1" ref="R98" ca="1">IF($N98="Y",VLOOKUP($O98,INDIRECT($O$3),R$6,0)*INDIRECT($N$2),VLOOKUP($O98,INDIRECT($O$3),R$6,0))</f>
        <v>108336.03813801108</v>
      </c>
      <c r="S98" s="345" cm="1">
        <f t="array" aca="1" ref="S98" ca="1">IF($N98="Y",VLOOKUP($O98,INDIRECT($O$3),S$6,0)*INDIRECT($N$2),VLOOKUP($O98,INDIRECT($O$3),S$6,0))</f>
        <v>111586.11928215143</v>
      </c>
      <c r="T98" s="345" cm="1">
        <f t="array" aca="1" ref="T98" ca="1">IF($N98="Y",VLOOKUP($O98,INDIRECT($O$3),T$6,0)*INDIRECT($N$2),VLOOKUP($O98,INDIRECT($O$3),T$6,0))</f>
        <v>114933.70286061599</v>
      </c>
      <c r="U98" s="345" cm="1">
        <f t="array" aca="1" ref="U98" ca="1">IF($N98="Y",VLOOKUP($O98,INDIRECT($O$3),U$6,0)*INDIRECT($N$2),VLOOKUP($O98,INDIRECT($O$3),U$6,0))</f>
        <v>118381.71394643445</v>
      </c>
      <c r="W98" s="218" t="str">
        <f t="shared" si="54"/>
        <v>Y</v>
      </c>
      <c r="X98" s="366" t="str">
        <f t="shared" si="55"/>
        <v>06641C</v>
      </c>
      <c r="Y98" s="218" t="str">
        <f t="shared" si="56"/>
        <v>Manager Construction Code Inspection Services</v>
      </c>
      <c r="Z98" s="367" t="str">
        <f t="shared" si="49"/>
        <v>E60</v>
      </c>
      <c r="AA98" s="368">
        <f t="shared" ca="1" si="57"/>
        <v>52.085000000000001</v>
      </c>
      <c r="AB98" s="368">
        <f t="shared" ca="1" si="58"/>
        <v>53.647999999999996</v>
      </c>
      <c r="AC98" s="368">
        <f t="shared" ca="1" si="59"/>
        <v>55.256999999999998</v>
      </c>
      <c r="AD98" s="368">
        <f t="shared" ca="1" si="60"/>
        <v>56.914999999999999</v>
      </c>
    </row>
    <row r="99" spans="1:30" s="19" customFormat="1">
      <c r="A99" s="3" t="s">
        <v>121</v>
      </c>
      <c r="B99" s="47" t="s">
        <v>12</v>
      </c>
      <c r="C99" s="4">
        <v>545</v>
      </c>
      <c r="D99" s="35" t="s">
        <v>122</v>
      </c>
      <c r="E99" s="47">
        <v>12</v>
      </c>
      <c r="F99" s="47" t="s">
        <v>13</v>
      </c>
      <c r="G99" s="306" t="s">
        <v>144</v>
      </c>
      <c r="H99" s="178">
        <f t="shared" ca="1" si="50"/>
        <v>108336.03813801108</v>
      </c>
      <c r="I99" s="178">
        <f t="shared" ca="1" si="50"/>
        <v>111586.11928215143</v>
      </c>
      <c r="J99" s="178">
        <f t="shared" ca="1" si="50"/>
        <v>114933.70286061599</v>
      </c>
      <c r="K99" s="178">
        <f t="shared" ca="1" si="50"/>
        <v>118381.71394643445</v>
      </c>
      <c r="L99"/>
      <c r="M99"/>
      <c r="N99" s="343" t="s">
        <v>611</v>
      </c>
      <c r="O99" s="337" t="str">
        <f t="shared" si="51"/>
        <v>00560C</v>
      </c>
      <c r="P99" s="339" t="str">
        <f t="shared" si="52"/>
        <v>Manager Fire Inspection Services</v>
      </c>
      <c r="Q99" s="344" t="str">
        <f t="shared" si="53"/>
        <v>E60</v>
      </c>
      <c r="R99" s="345" cm="1">
        <f t="array" aca="1" ref="R99" ca="1">IF($N99="Y",VLOOKUP($O99,INDIRECT($O$3),R$6,0)*INDIRECT($N$2),VLOOKUP($O99,INDIRECT($O$3),R$6,0))</f>
        <v>108336.03813801108</v>
      </c>
      <c r="S99" s="345" cm="1">
        <f t="array" aca="1" ref="S99" ca="1">IF($N99="Y",VLOOKUP($O99,INDIRECT($O$3),S$6,0)*INDIRECT($N$2),VLOOKUP($O99,INDIRECT($O$3),S$6,0))</f>
        <v>111586.11928215143</v>
      </c>
      <c r="T99" s="345" cm="1">
        <f t="array" aca="1" ref="T99" ca="1">IF($N99="Y",VLOOKUP($O99,INDIRECT($O$3),T$6,0)*INDIRECT($N$2),VLOOKUP($O99,INDIRECT($O$3),T$6,0))</f>
        <v>114933.70286061599</v>
      </c>
      <c r="U99" s="345" cm="1">
        <f t="array" aca="1" ref="U99" ca="1">IF($N99="Y",VLOOKUP($O99,INDIRECT($O$3),U$6,0)*INDIRECT($N$2),VLOOKUP($O99,INDIRECT($O$3),U$6,0))</f>
        <v>118381.71394643445</v>
      </c>
      <c r="W99" s="218" t="str">
        <f t="shared" si="54"/>
        <v>Y</v>
      </c>
      <c r="X99" s="366" t="str">
        <f t="shared" si="55"/>
        <v>00560C</v>
      </c>
      <c r="Y99" s="218" t="str">
        <f t="shared" si="56"/>
        <v>Manager Fire Inspection Services</v>
      </c>
      <c r="Z99" s="367" t="str">
        <f t="shared" si="49"/>
        <v>E60</v>
      </c>
      <c r="AA99" s="368">
        <f t="shared" ca="1" si="57"/>
        <v>52.085000000000001</v>
      </c>
      <c r="AB99" s="368">
        <f t="shared" ca="1" si="58"/>
        <v>53.647999999999996</v>
      </c>
      <c r="AC99" s="368">
        <f t="shared" ca="1" si="59"/>
        <v>55.256999999999998</v>
      </c>
      <c r="AD99" s="368">
        <f t="shared" ca="1" si="60"/>
        <v>56.914999999999999</v>
      </c>
    </row>
    <row r="100" spans="1:30" s="19" customFormat="1">
      <c r="A100" s="3" t="s">
        <v>387</v>
      </c>
      <c r="B100" s="47" t="s">
        <v>12</v>
      </c>
      <c r="C100" s="4">
        <v>548</v>
      </c>
      <c r="D100" s="35" t="s">
        <v>524</v>
      </c>
      <c r="E100" s="47">
        <v>12</v>
      </c>
      <c r="F100" s="47" t="s">
        <v>13</v>
      </c>
      <c r="G100" s="306" t="s">
        <v>144</v>
      </c>
      <c r="H100" s="178">
        <f t="shared" ca="1" si="50"/>
        <v>108336.03813801108</v>
      </c>
      <c r="I100" s="178">
        <f t="shared" ca="1" si="50"/>
        <v>111586.11928215143</v>
      </c>
      <c r="J100" s="178">
        <f t="shared" ca="1" si="50"/>
        <v>114933.70286061599</v>
      </c>
      <c r="K100" s="178">
        <f t="shared" ca="1" si="50"/>
        <v>118381.71394643445</v>
      </c>
      <c r="L100"/>
      <c r="M100"/>
      <c r="N100" s="343" t="s">
        <v>611</v>
      </c>
      <c r="O100" s="337" t="str">
        <f t="shared" si="51"/>
        <v>06917C</v>
      </c>
      <c r="P100" s="339" t="str">
        <f t="shared" si="52"/>
        <v>Manager Problem Properties</v>
      </c>
      <c r="Q100" s="344" t="str">
        <f t="shared" si="53"/>
        <v>E60</v>
      </c>
      <c r="R100" s="345" cm="1">
        <f t="array" aca="1" ref="R100" ca="1">IF($N100="Y",VLOOKUP($O100,INDIRECT($O$3),R$6,0)*INDIRECT($N$2),VLOOKUP($O100,INDIRECT($O$3),R$6,0))</f>
        <v>108336.03813801108</v>
      </c>
      <c r="S100" s="345" cm="1">
        <f t="array" aca="1" ref="S100" ca="1">IF($N100="Y",VLOOKUP($O100,INDIRECT($O$3),S$6,0)*INDIRECT($N$2),VLOOKUP($O100,INDIRECT($O$3),S$6,0))</f>
        <v>111586.11928215143</v>
      </c>
      <c r="T100" s="345" cm="1">
        <f t="array" aca="1" ref="T100" ca="1">IF($N100="Y",VLOOKUP($O100,INDIRECT($O$3),T$6,0)*INDIRECT($N$2),VLOOKUP($O100,INDIRECT($O$3),T$6,0))</f>
        <v>114933.70286061599</v>
      </c>
      <c r="U100" s="345" cm="1">
        <f t="array" aca="1" ref="U100" ca="1">IF($N100="Y",VLOOKUP($O100,INDIRECT($O$3),U$6,0)*INDIRECT($N$2),VLOOKUP($O100,INDIRECT($O$3),U$6,0))</f>
        <v>118381.71394643445</v>
      </c>
      <c r="W100" s="218" t="str">
        <f t="shared" si="54"/>
        <v>Y</v>
      </c>
      <c r="X100" s="366" t="str">
        <f t="shared" si="55"/>
        <v>06917C</v>
      </c>
      <c r="Y100" s="218" t="str">
        <f t="shared" si="56"/>
        <v>Manager Problem Properties</v>
      </c>
      <c r="Z100" s="367" t="str">
        <f t="shared" si="49"/>
        <v>E60</v>
      </c>
      <c r="AA100" s="368">
        <f t="shared" ca="1" si="57"/>
        <v>52.085000000000001</v>
      </c>
      <c r="AB100" s="368">
        <f t="shared" ca="1" si="58"/>
        <v>53.647999999999996</v>
      </c>
      <c r="AC100" s="368">
        <f t="shared" ca="1" si="59"/>
        <v>55.256999999999998</v>
      </c>
      <c r="AD100" s="368">
        <f t="shared" ca="1" si="60"/>
        <v>56.914999999999999</v>
      </c>
    </row>
    <row r="101" spans="1:30" s="19" customFormat="1">
      <c r="A101" s="3" t="s">
        <v>123</v>
      </c>
      <c r="B101" s="47" t="s">
        <v>12</v>
      </c>
      <c r="C101" s="4">
        <v>565</v>
      </c>
      <c r="D101" s="35" t="s">
        <v>124</v>
      </c>
      <c r="E101" s="47">
        <v>12</v>
      </c>
      <c r="F101" s="47" t="s">
        <v>13</v>
      </c>
      <c r="G101" s="306" t="s">
        <v>144</v>
      </c>
      <c r="H101" s="178">
        <f>R101</f>
        <v>108336.03813801108</v>
      </c>
      <c r="I101" s="178">
        <f>S101</f>
        <v>111586.11928215143</v>
      </c>
      <c r="J101" s="178">
        <f>T101</f>
        <v>114933.70286061599</v>
      </c>
      <c r="K101" s="178">
        <f>U101</f>
        <v>118381.71394643445</v>
      </c>
      <c r="L101"/>
      <c r="M101"/>
      <c r="N101" s="343" t="s">
        <v>611</v>
      </c>
      <c r="O101" s="337" t="str">
        <f>A101</f>
        <v>06931C</v>
      </c>
      <c r="P101" s="339" t="str">
        <f>D101</f>
        <v>Manager Radio Communications and Electronics</v>
      </c>
      <c r="Q101" s="344" t="str">
        <f>G101</f>
        <v>E60</v>
      </c>
      <c r="R101" s="345">
        <v>108336.03813801108</v>
      </c>
      <c r="S101" s="345">
        <v>111586.11928215143</v>
      </c>
      <c r="T101" s="345">
        <v>114933.70286061599</v>
      </c>
      <c r="U101" s="345">
        <v>118381.71394643445</v>
      </c>
      <c r="W101" s="218" t="str">
        <f>N101</f>
        <v>Y</v>
      </c>
      <c r="X101" s="366" t="str">
        <f>A101</f>
        <v>06931C</v>
      </c>
      <c r="Y101" s="218" t="str">
        <f>D101</f>
        <v>Manager Radio Communications and Electronics</v>
      </c>
      <c r="Z101" s="367" t="str">
        <f>G101</f>
        <v>E60</v>
      </c>
      <c r="AA101" s="368">
        <f>ROUNDUP(R101/2080,3)</f>
        <v>52.085000000000001</v>
      </c>
      <c r="AB101" s="368">
        <f>ROUNDUP(S101/2080,3)</f>
        <v>53.647999999999996</v>
      </c>
      <c r="AC101" s="368">
        <f>ROUNDUP(T101/2080,3)</f>
        <v>55.256999999999998</v>
      </c>
      <c r="AD101" s="368">
        <f>ROUNDUP(U101/2080,3)</f>
        <v>56.914999999999999</v>
      </c>
    </row>
    <row r="102" spans="1:30" s="19" customFormat="1">
      <c r="A102" s="3" t="s">
        <v>151</v>
      </c>
      <c r="B102" s="47" t="s">
        <v>12</v>
      </c>
      <c r="C102" s="4">
        <v>568</v>
      </c>
      <c r="D102" s="35" t="s">
        <v>152</v>
      </c>
      <c r="E102" s="47">
        <v>12</v>
      </c>
      <c r="F102" s="47" t="s">
        <v>13</v>
      </c>
      <c r="G102" s="306" t="s">
        <v>144</v>
      </c>
      <c r="H102" s="178">
        <f t="shared" ca="1" si="50"/>
        <v>108336.03813801108</v>
      </c>
      <c r="I102" s="178">
        <f t="shared" ca="1" si="50"/>
        <v>111586.11928215143</v>
      </c>
      <c r="J102" s="178">
        <f t="shared" ca="1" si="50"/>
        <v>114933.70286061599</v>
      </c>
      <c r="K102" s="178">
        <f t="shared" ca="1" si="50"/>
        <v>118381.71394643445</v>
      </c>
      <c r="L102"/>
      <c r="M102"/>
      <c r="N102" s="343" t="s">
        <v>611</v>
      </c>
      <c r="O102" s="337" t="str">
        <f t="shared" si="51"/>
        <v>10903C</v>
      </c>
      <c r="P102" s="339" t="str">
        <f t="shared" si="52"/>
        <v xml:space="preserve">Manager Water Resources Programs </v>
      </c>
      <c r="Q102" s="344" t="str">
        <f t="shared" si="53"/>
        <v>E60</v>
      </c>
      <c r="R102" s="345" cm="1">
        <f t="array" aca="1" ref="R102" ca="1">IF($N102="Y",VLOOKUP($O102,INDIRECT($O$3),R$6,0)*INDIRECT($N$2),VLOOKUP($O102,INDIRECT($O$3),R$6,0))</f>
        <v>108336.03813801108</v>
      </c>
      <c r="S102" s="345" cm="1">
        <f t="array" aca="1" ref="S102" ca="1">IF($N102="Y",VLOOKUP($O102,INDIRECT($O$3),S$6,0)*INDIRECT($N$2),VLOOKUP($O102,INDIRECT($O$3),S$6,0))</f>
        <v>111586.11928215143</v>
      </c>
      <c r="T102" s="345" cm="1">
        <f t="array" aca="1" ref="T102" ca="1">IF($N102="Y",VLOOKUP($O102,INDIRECT($O$3),T$6,0)*INDIRECT($N$2),VLOOKUP($O102,INDIRECT($O$3),T$6,0))</f>
        <v>114933.70286061599</v>
      </c>
      <c r="U102" s="345" cm="1">
        <f t="array" aca="1" ref="U102" ca="1">IF($N102="Y",VLOOKUP($O102,INDIRECT($O$3),U$6,0)*INDIRECT($N$2),VLOOKUP($O102,INDIRECT($O$3),U$6,0))</f>
        <v>118381.71394643445</v>
      </c>
      <c r="W102" s="218" t="str">
        <f t="shared" si="54"/>
        <v>Y</v>
      </c>
      <c r="X102" s="366" t="str">
        <f t="shared" si="55"/>
        <v>10903C</v>
      </c>
      <c r="Y102" s="218" t="str">
        <f t="shared" si="56"/>
        <v xml:space="preserve">Manager Water Resources Programs </v>
      </c>
      <c r="Z102" s="367" t="str">
        <f t="shared" si="49"/>
        <v>E60</v>
      </c>
      <c r="AA102" s="368">
        <f t="shared" ca="1" si="57"/>
        <v>52.085000000000001</v>
      </c>
      <c r="AB102" s="368">
        <f t="shared" ca="1" si="58"/>
        <v>53.647999999999996</v>
      </c>
      <c r="AC102" s="368">
        <f t="shared" ca="1" si="59"/>
        <v>55.256999999999998</v>
      </c>
      <c r="AD102" s="368">
        <f t="shared" ca="1" si="60"/>
        <v>56.914999999999999</v>
      </c>
    </row>
    <row r="103" spans="1:30" s="19" customFormat="1">
      <c r="A103" s="3" t="s">
        <v>706</v>
      </c>
      <c r="B103" s="47" t="s">
        <v>12</v>
      </c>
      <c r="C103" s="4">
        <v>550</v>
      </c>
      <c r="D103" s="35" t="s">
        <v>705</v>
      </c>
      <c r="E103" s="47">
        <v>12</v>
      </c>
      <c r="F103" s="47" t="s">
        <v>13</v>
      </c>
      <c r="G103" s="306" t="s">
        <v>144</v>
      </c>
      <c r="H103" s="178">
        <f t="shared" ref="H103:K104" si="61">R103</f>
        <v>108336.03813801108</v>
      </c>
      <c r="I103" s="178">
        <f t="shared" si="61"/>
        <v>111586.11928215143</v>
      </c>
      <c r="J103" s="178">
        <f t="shared" si="61"/>
        <v>114933.70286061599</v>
      </c>
      <c r="K103" s="178">
        <f t="shared" si="61"/>
        <v>118381.71394643445</v>
      </c>
      <c r="L103"/>
      <c r="M103"/>
      <c r="N103" s="343" t="s">
        <v>611</v>
      </c>
      <c r="O103" s="337" t="str">
        <f t="shared" si="51"/>
        <v>53057C</v>
      </c>
      <c r="P103" s="339" t="str">
        <f t="shared" si="52"/>
        <v>Senior Environmental Project Manager - Supervisory</v>
      </c>
      <c r="Q103" s="344" t="str">
        <f t="shared" si="53"/>
        <v>E60</v>
      </c>
      <c r="R103" s="392">
        <v>108336.03813801108</v>
      </c>
      <c r="S103" s="392">
        <v>111586.11928215143</v>
      </c>
      <c r="T103" s="392">
        <v>114933.70286061599</v>
      </c>
      <c r="U103" s="392">
        <v>118381.71394643445</v>
      </c>
      <c r="W103" s="218" t="str">
        <f t="shared" si="54"/>
        <v>Y</v>
      </c>
      <c r="X103" s="366" t="str">
        <f t="shared" si="55"/>
        <v>53057C</v>
      </c>
      <c r="Y103" s="218" t="str">
        <f t="shared" si="56"/>
        <v>Senior Environmental Project Manager - Supervisory</v>
      </c>
      <c r="Z103" s="367" t="str">
        <f t="shared" si="49"/>
        <v>E60</v>
      </c>
      <c r="AA103" s="368">
        <f t="shared" ref="AA103:AD104" si="62">ROUNDUP(R103/2080,3)</f>
        <v>52.085000000000001</v>
      </c>
      <c r="AB103" s="368">
        <f t="shared" si="62"/>
        <v>53.647999999999996</v>
      </c>
      <c r="AC103" s="368">
        <f t="shared" si="62"/>
        <v>55.256999999999998</v>
      </c>
      <c r="AD103" s="368">
        <f t="shared" si="62"/>
        <v>56.914999999999999</v>
      </c>
    </row>
    <row r="104" spans="1:30" s="19" customFormat="1">
      <c r="A104" s="3" t="s">
        <v>135</v>
      </c>
      <c r="B104" s="47" t="s">
        <v>12</v>
      </c>
      <c r="C104" s="4">
        <v>550</v>
      </c>
      <c r="D104" s="35" t="s">
        <v>136</v>
      </c>
      <c r="E104" s="47">
        <v>12</v>
      </c>
      <c r="F104" s="47" t="s">
        <v>13</v>
      </c>
      <c r="G104" s="306" t="s">
        <v>144</v>
      </c>
      <c r="H104" s="178">
        <f t="shared" ca="1" si="61"/>
        <v>108336.03813801108</v>
      </c>
      <c r="I104" s="178">
        <f t="shared" ca="1" si="61"/>
        <v>111586.11928215143</v>
      </c>
      <c r="J104" s="178">
        <f t="shared" ca="1" si="61"/>
        <v>114933.70286061599</v>
      </c>
      <c r="K104" s="178">
        <f t="shared" ca="1" si="61"/>
        <v>118381.71394643445</v>
      </c>
      <c r="L104"/>
      <c r="M104"/>
      <c r="N104" s="343" t="s">
        <v>611</v>
      </c>
      <c r="O104" s="337" t="str">
        <f>A104</f>
        <v>10270C</v>
      </c>
      <c r="P104" s="339" t="str">
        <f>D104</f>
        <v xml:space="preserve">Supervisor Sewer Maintenance </v>
      </c>
      <c r="Q104" s="344" t="str">
        <f>G104</f>
        <v>E60</v>
      </c>
      <c r="R104" s="345" cm="1">
        <f t="array" aca="1" ref="R104" ca="1">IF($N104="Y",VLOOKUP($O104,INDIRECT($O$3),R$6,0)*INDIRECT($N$2),VLOOKUP($O104,INDIRECT($O$3),R$6,0))</f>
        <v>108336.03813801108</v>
      </c>
      <c r="S104" s="345" cm="1">
        <f t="array" aca="1" ref="S104" ca="1">IF($N104="Y",VLOOKUP($O104,INDIRECT($O$3),S$6,0)*INDIRECT($N$2),VLOOKUP($O104,INDIRECT($O$3),S$6,0))</f>
        <v>111586.11928215143</v>
      </c>
      <c r="T104" s="345" cm="1">
        <f t="array" aca="1" ref="T104" ca="1">IF($N104="Y",VLOOKUP($O104,INDIRECT($O$3),T$6,0)*INDIRECT($N$2),VLOOKUP($O104,INDIRECT($O$3),T$6,0))</f>
        <v>114933.70286061599</v>
      </c>
      <c r="U104" s="345" cm="1">
        <f t="array" aca="1" ref="U104" ca="1">IF($N104="Y",VLOOKUP($O104,INDIRECT($O$3),U$6,0)*INDIRECT($N$2),VLOOKUP($O104,INDIRECT($O$3),U$6,0))</f>
        <v>118381.71394643445</v>
      </c>
      <c r="W104" s="218" t="str">
        <f>N104</f>
        <v>Y</v>
      </c>
      <c r="X104" s="366" t="str">
        <f>A104</f>
        <v>10270C</v>
      </c>
      <c r="Y104" s="218" t="str">
        <f>D104</f>
        <v xml:space="preserve">Supervisor Sewer Maintenance </v>
      </c>
      <c r="Z104" s="367" t="str">
        <f>G104</f>
        <v>E60</v>
      </c>
      <c r="AA104" s="368">
        <f t="shared" ca="1" si="62"/>
        <v>52.085000000000001</v>
      </c>
      <c r="AB104" s="368">
        <f t="shared" ca="1" si="62"/>
        <v>53.647999999999996</v>
      </c>
      <c r="AC104" s="368">
        <f t="shared" ca="1" si="62"/>
        <v>55.256999999999998</v>
      </c>
      <c r="AD104" s="368">
        <f t="shared" ca="1" si="62"/>
        <v>56.914999999999999</v>
      </c>
    </row>
    <row r="105" spans="1:30" s="19" customFormat="1">
      <c r="A105" s="3"/>
      <c r="B105" s="4"/>
      <c r="C105" s="4"/>
      <c r="D105" s="35"/>
      <c r="E105" s="4"/>
      <c r="F105" s="4"/>
      <c r="G105" s="30"/>
      <c r="H105" s="179"/>
      <c r="I105" s="179"/>
      <c r="J105" s="179"/>
      <c r="K105" s="179"/>
      <c r="L105"/>
      <c r="M105"/>
      <c r="N105" s="347"/>
      <c r="O105" s="347"/>
      <c r="P105" s="346"/>
      <c r="Q105" s="346"/>
      <c r="R105" s="346"/>
      <c r="S105" s="346"/>
      <c r="T105" s="346"/>
      <c r="U105" s="346"/>
      <c r="W105" s="214"/>
      <c r="X105" s="214"/>
      <c r="Y105" s="214"/>
      <c r="Z105" s="214"/>
      <c r="AA105" s="214"/>
      <c r="AB105" s="214"/>
      <c r="AC105" s="214"/>
      <c r="AD105" s="214"/>
    </row>
    <row r="106" spans="1:30" s="19" customFormat="1">
      <c r="A106" s="3"/>
      <c r="B106" s="4"/>
      <c r="C106" s="4"/>
      <c r="D106" s="35"/>
      <c r="E106" s="4"/>
      <c r="F106" s="4"/>
      <c r="G106" s="30"/>
      <c r="H106" s="179"/>
      <c r="I106" s="179"/>
      <c r="J106" s="179"/>
      <c r="K106" s="179"/>
      <c r="L106"/>
      <c r="M106"/>
      <c r="N106" s="347"/>
      <c r="O106" s="347"/>
      <c r="P106" s="346"/>
      <c r="Q106" s="346"/>
      <c r="R106" s="346"/>
      <c r="S106" s="346"/>
      <c r="T106" s="346"/>
      <c r="U106" s="346"/>
      <c r="W106" s="214"/>
      <c r="X106" s="214"/>
      <c r="Y106" s="214"/>
      <c r="Z106" s="214"/>
      <c r="AA106" s="214"/>
      <c r="AB106" s="214"/>
      <c r="AC106" s="214"/>
      <c r="AD106" s="214"/>
    </row>
    <row r="107" spans="1:30">
      <c r="A107" s="7" t="s">
        <v>153</v>
      </c>
      <c r="B107" s="19"/>
      <c r="C107" s="19"/>
      <c r="D107" s="281"/>
      <c r="E107" s="19"/>
      <c r="F107" s="19"/>
      <c r="G107" s="19"/>
      <c r="H107" s="17"/>
      <c r="I107" s="17"/>
      <c r="J107" s="17"/>
      <c r="K107" s="18"/>
    </row>
    <row r="108" spans="1:30" s="19" customFormat="1" ht="26.25" thickBot="1">
      <c r="A108" s="280" t="s">
        <v>2</v>
      </c>
      <c r="B108" s="280" t="s">
        <v>3</v>
      </c>
      <c r="C108" s="280"/>
      <c r="D108" s="24" t="s">
        <v>628</v>
      </c>
      <c r="E108" s="280" t="s">
        <v>617</v>
      </c>
      <c r="F108" s="280" t="s">
        <v>6</v>
      </c>
      <c r="G108" s="280" t="s">
        <v>7</v>
      </c>
      <c r="H108" s="26" t="s">
        <v>8</v>
      </c>
      <c r="I108" s="26" t="s">
        <v>9</v>
      </c>
      <c r="J108" s="26" t="s">
        <v>10</v>
      </c>
      <c r="K108" s="26" t="s">
        <v>11</v>
      </c>
      <c r="L108"/>
      <c r="M108"/>
      <c r="N108" s="340" t="s">
        <v>610</v>
      </c>
      <c r="O108" s="340" t="s">
        <v>2</v>
      </c>
      <c r="P108" s="341" t="s">
        <v>612</v>
      </c>
      <c r="Q108" s="341" t="s">
        <v>606</v>
      </c>
      <c r="R108" s="342" t="s">
        <v>8</v>
      </c>
      <c r="S108" s="342" t="s">
        <v>9</v>
      </c>
      <c r="T108" s="342" t="s">
        <v>10</v>
      </c>
      <c r="U108" s="340" t="s">
        <v>11</v>
      </c>
      <c r="W108" s="358" t="str">
        <f t="shared" ref="W108:W113" si="63">N108</f>
        <v>Update</v>
      </c>
      <c r="X108" s="359" t="str">
        <f t="shared" ref="X108:X113" si="64">A108</f>
        <v>Job Code</v>
      </c>
      <c r="Y108" s="358" t="s">
        <v>612</v>
      </c>
      <c r="Z108" s="360" t="str">
        <f t="shared" ref="Z108:Z113" si="65">G108</f>
        <v>Salary Grade</v>
      </c>
      <c r="AA108" s="361" t="str">
        <f>R108</f>
        <v>Step 1</v>
      </c>
      <c r="AB108" s="361" t="str">
        <f>S108</f>
        <v>Step 2</v>
      </c>
      <c r="AC108" s="361" t="str">
        <f>T108</f>
        <v>Step 3</v>
      </c>
      <c r="AD108" s="361" t="str">
        <f>U108</f>
        <v>Step 4</v>
      </c>
    </row>
    <row r="109" spans="1:30">
      <c r="A109" s="34" t="s">
        <v>521</v>
      </c>
      <c r="B109" s="47" t="s">
        <v>155</v>
      </c>
      <c r="C109" s="4">
        <v>338</v>
      </c>
      <c r="D109" s="34" t="s">
        <v>323</v>
      </c>
      <c r="E109" s="47">
        <v>7</v>
      </c>
      <c r="F109" s="47" t="s">
        <v>156</v>
      </c>
      <c r="G109" s="247" t="s">
        <v>157</v>
      </c>
      <c r="H109" s="76">
        <f t="shared" ref="H109:K113" ca="1" si="66">R109</f>
        <v>33.721984727236901</v>
      </c>
      <c r="I109" s="76">
        <f t="shared" ca="1" si="66"/>
        <v>34.733644269054004</v>
      </c>
      <c r="J109" s="76">
        <f t="shared" ca="1" si="66"/>
        <v>35.775653597125618</v>
      </c>
      <c r="K109" s="76">
        <f t="shared" ca="1" si="66"/>
        <v>36.848923205039391</v>
      </c>
      <c r="N109" s="343" t="s">
        <v>611</v>
      </c>
      <c r="O109" s="337" t="str">
        <f>A109</f>
        <v xml:space="preserve">52949C </v>
      </c>
      <c r="P109" s="339" t="str">
        <f>D109</f>
        <v>Shop Repair Supervisor</v>
      </c>
      <c r="Q109" s="344" t="str">
        <f>G109</f>
        <v>N10</v>
      </c>
      <c r="R109" s="350" cm="1">
        <f t="array" aca="1" ref="R109" ca="1">IF($N109="Y",VLOOKUP($O109,INDIRECT($O$3),R$6,0)*INDIRECT($N$2),VLOOKUP($O109,INDIRECT($O$3),R$6,0))</f>
        <v>33.721984727236901</v>
      </c>
      <c r="S109" s="350" cm="1">
        <f t="array" aca="1" ref="S109" ca="1">IF($N109="Y",VLOOKUP($O109,INDIRECT($O$3),S$6,0)*INDIRECT($N$2),VLOOKUP($O109,INDIRECT($O$3),S$6,0))</f>
        <v>34.733644269054004</v>
      </c>
      <c r="T109" s="350" cm="1">
        <f t="array" aca="1" ref="T109" ca="1">IF($N109="Y",VLOOKUP($O109,INDIRECT($O$3),T$6,0)*INDIRECT($N$2),VLOOKUP($O109,INDIRECT($O$3),T$6,0))</f>
        <v>35.775653597125618</v>
      </c>
      <c r="U109" s="350" cm="1">
        <f t="array" aca="1" ref="U109" ca="1">IF($N109="Y",VLOOKUP($O109,INDIRECT($O$3),U$6,0)*INDIRECT($N$2),VLOOKUP($O109,INDIRECT($O$3),U$6,0))</f>
        <v>36.848923205039391</v>
      </c>
      <c r="W109" s="218" t="str">
        <f t="shared" si="63"/>
        <v>Y</v>
      </c>
      <c r="X109" s="366" t="str">
        <f t="shared" si="64"/>
        <v xml:space="preserve">52949C </v>
      </c>
      <c r="Y109" s="218" t="str">
        <f>D109</f>
        <v>Shop Repair Supervisor</v>
      </c>
      <c r="Z109" s="367" t="str">
        <f t="shared" si="65"/>
        <v>N10</v>
      </c>
      <c r="AA109" s="368">
        <f t="shared" ref="AA109:AD113" ca="1" si="67">ROUND(R109,3)</f>
        <v>33.722000000000001</v>
      </c>
      <c r="AB109" s="368">
        <f t="shared" ca="1" si="67"/>
        <v>34.734000000000002</v>
      </c>
      <c r="AC109" s="368">
        <f t="shared" ca="1" si="67"/>
        <v>35.776000000000003</v>
      </c>
      <c r="AD109" s="368">
        <f t="shared" ca="1" si="67"/>
        <v>36.848999999999997</v>
      </c>
    </row>
    <row r="110" spans="1:30" s="19" customFormat="1">
      <c r="A110" s="3" t="s">
        <v>160</v>
      </c>
      <c r="B110" s="47" t="s">
        <v>155</v>
      </c>
      <c r="C110" s="4">
        <v>328</v>
      </c>
      <c r="D110" s="35" t="s">
        <v>161</v>
      </c>
      <c r="E110" s="47">
        <v>7</v>
      </c>
      <c r="F110" s="47" t="s">
        <v>156</v>
      </c>
      <c r="G110" s="247" t="s">
        <v>157</v>
      </c>
      <c r="H110" s="76">
        <f t="shared" ca="1" si="66"/>
        <v>33.721984727236901</v>
      </c>
      <c r="I110" s="76">
        <f t="shared" ca="1" si="66"/>
        <v>34.733644269054004</v>
      </c>
      <c r="J110" s="76">
        <f t="shared" ca="1" si="66"/>
        <v>35.775653597125618</v>
      </c>
      <c r="K110" s="76">
        <f t="shared" ca="1" si="66"/>
        <v>36.848923205039391</v>
      </c>
      <c r="L110"/>
      <c r="M110"/>
      <c r="N110" s="343" t="s">
        <v>611</v>
      </c>
      <c r="O110" s="337" t="str">
        <f>A110</f>
        <v>10200C</v>
      </c>
      <c r="P110" s="339" t="str">
        <f>D110</f>
        <v xml:space="preserve">Supervisor Police Warehouse Facility  </v>
      </c>
      <c r="Q110" s="344" t="str">
        <f>G110</f>
        <v>N10</v>
      </c>
      <c r="R110" s="350" cm="1">
        <f t="array" aca="1" ref="R110" ca="1">IF($N110="Y",VLOOKUP($O110,INDIRECT($O$3),R$6,0)*INDIRECT($N$2),VLOOKUP($O110,INDIRECT($O$3),R$6,0))</f>
        <v>33.721984727236901</v>
      </c>
      <c r="S110" s="350" cm="1">
        <f t="array" aca="1" ref="S110" ca="1">IF($N110="Y",VLOOKUP($O110,INDIRECT($O$3),S$6,0)*INDIRECT($N$2),VLOOKUP($O110,INDIRECT($O$3),S$6,0))</f>
        <v>34.733644269054004</v>
      </c>
      <c r="T110" s="350" cm="1">
        <f t="array" aca="1" ref="T110" ca="1">IF($N110="Y",VLOOKUP($O110,INDIRECT($O$3),T$6,0)*INDIRECT($N$2),VLOOKUP($O110,INDIRECT($O$3),T$6,0))</f>
        <v>35.775653597125618</v>
      </c>
      <c r="U110" s="350" cm="1">
        <f t="array" aca="1" ref="U110" ca="1">IF($N110="Y",VLOOKUP($O110,INDIRECT($O$3),U$6,0)*INDIRECT($N$2),VLOOKUP($O110,INDIRECT($O$3),U$6,0))</f>
        <v>36.848923205039391</v>
      </c>
      <c r="W110" s="218" t="str">
        <f t="shared" si="63"/>
        <v>Y</v>
      </c>
      <c r="X110" s="366" t="str">
        <f t="shared" si="64"/>
        <v>10200C</v>
      </c>
      <c r="Y110" s="218" t="str">
        <f>D110</f>
        <v xml:space="preserve">Supervisor Police Warehouse Facility  </v>
      </c>
      <c r="Z110" s="367" t="str">
        <f t="shared" si="65"/>
        <v>N10</v>
      </c>
      <c r="AA110" s="368">
        <f t="shared" ca="1" si="67"/>
        <v>33.722000000000001</v>
      </c>
      <c r="AB110" s="368">
        <f t="shared" ca="1" si="67"/>
        <v>34.734000000000002</v>
      </c>
      <c r="AC110" s="368">
        <f t="shared" ca="1" si="67"/>
        <v>35.776000000000003</v>
      </c>
      <c r="AD110" s="368">
        <f t="shared" ca="1" si="67"/>
        <v>36.848999999999997</v>
      </c>
    </row>
    <row r="111" spans="1:30" s="19" customFormat="1">
      <c r="A111" s="3" t="s">
        <v>162</v>
      </c>
      <c r="B111" s="47" t="s">
        <v>155</v>
      </c>
      <c r="C111" s="4">
        <v>350</v>
      </c>
      <c r="D111" s="35" t="s">
        <v>163</v>
      </c>
      <c r="E111" s="47">
        <v>7</v>
      </c>
      <c r="F111" s="47" t="s">
        <v>156</v>
      </c>
      <c r="G111" s="247" t="s">
        <v>157</v>
      </c>
      <c r="H111" s="76">
        <f t="shared" ca="1" si="66"/>
        <v>33.721984727236901</v>
      </c>
      <c r="I111" s="76">
        <f t="shared" ca="1" si="66"/>
        <v>34.733644269054004</v>
      </c>
      <c r="J111" s="76">
        <f t="shared" ca="1" si="66"/>
        <v>35.775653597125618</v>
      </c>
      <c r="K111" s="76">
        <f t="shared" ca="1" si="66"/>
        <v>36.848923205039391</v>
      </c>
      <c r="L111"/>
      <c r="M111"/>
      <c r="N111" s="343" t="s">
        <v>611</v>
      </c>
      <c r="O111" s="337" t="str">
        <f>A111</f>
        <v>00945C</v>
      </c>
      <c r="P111" s="339" t="str">
        <f>D111</f>
        <v>Water Meter Operations Specialist</v>
      </c>
      <c r="Q111" s="344" t="str">
        <f>G111</f>
        <v>N10</v>
      </c>
      <c r="R111" s="350" cm="1">
        <f t="array" aca="1" ref="R111" ca="1">IF($N111="Y",VLOOKUP($O111,INDIRECT($O$3),R$6,0)*INDIRECT($N$2),VLOOKUP($O111,INDIRECT($O$3),R$6,0))</f>
        <v>33.721984727236901</v>
      </c>
      <c r="S111" s="350" cm="1">
        <f t="array" aca="1" ref="S111" ca="1">IF($N111="Y",VLOOKUP($O111,INDIRECT($O$3),S$6,0)*INDIRECT($N$2),VLOOKUP($O111,INDIRECT($O$3),S$6,0))</f>
        <v>34.733644269054004</v>
      </c>
      <c r="T111" s="350" cm="1">
        <f t="array" aca="1" ref="T111" ca="1">IF($N111="Y",VLOOKUP($O111,INDIRECT($O$3),T$6,0)*INDIRECT($N$2),VLOOKUP($O111,INDIRECT($O$3),T$6,0))</f>
        <v>35.775653597125618</v>
      </c>
      <c r="U111" s="350" cm="1">
        <f t="array" aca="1" ref="U111" ca="1">IF($N111="Y",VLOOKUP($O111,INDIRECT($O$3),U$6,0)*INDIRECT($N$2),VLOOKUP($O111,INDIRECT($O$3),U$6,0))</f>
        <v>36.848923205039391</v>
      </c>
      <c r="W111" s="218" t="str">
        <f t="shared" si="63"/>
        <v>Y</v>
      </c>
      <c r="X111" s="366" t="str">
        <f t="shared" si="64"/>
        <v>00945C</v>
      </c>
      <c r="Y111" s="218" t="str">
        <f>D111</f>
        <v>Water Meter Operations Specialist</v>
      </c>
      <c r="Z111" s="367" t="str">
        <f t="shared" si="65"/>
        <v>N10</v>
      </c>
      <c r="AA111" s="368">
        <f t="shared" ca="1" si="67"/>
        <v>33.722000000000001</v>
      </c>
      <c r="AB111" s="368">
        <f t="shared" ca="1" si="67"/>
        <v>34.734000000000002</v>
      </c>
      <c r="AC111" s="368">
        <f t="shared" ca="1" si="67"/>
        <v>35.776000000000003</v>
      </c>
      <c r="AD111" s="368">
        <f t="shared" ca="1" si="67"/>
        <v>36.848999999999997</v>
      </c>
    </row>
    <row r="112" spans="1:30" s="19" customFormat="1">
      <c r="A112" s="3" t="s">
        <v>164</v>
      </c>
      <c r="B112" s="47" t="s">
        <v>155</v>
      </c>
      <c r="C112" s="4">
        <v>318</v>
      </c>
      <c r="D112" s="43" t="s">
        <v>165</v>
      </c>
      <c r="E112" s="47">
        <v>7</v>
      </c>
      <c r="F112" s="47" t="s">
        <v>156</v>
      </c>
      <c r="G112" s="247" t="s">
        <v>157</v>
      </c>
      <c r="H112" s="76">
        <f t="shared" ca="1" si="66"/>
        <v>33.721984727236901</v>
      </c>
      <c r="I112" s="76">
        <f t="shared" ca="1" si="66"/>
        <v>34.733644269054004</v>
      </c>
      <c r="J112" s="76">
        <f t="shared" ca="1" si="66"/>
        <v>35.775653597125618</v>
      </c>
      <c r="K112" s="76">
        <f t="shared" ca="1" si="66"/>
        <v>36.848923205039391</v>
      </c>
      <c r="L112"/>
      <c r="M112"/>
      <c r="N112" s="343" t="s">
        <v>611</v>
      </c>
      <c r="O112" s="337" t="str">
        <f>A112</f>
        <v>10905C</v>
      </c>
      <c r="P112" s="339" t="str">
        <f>D112</f>
        <v>Water Service Maintenance Repair Coordinator</v>
      </c>
      <c r="Q112" s="344" t="str">
        <f>G112</f>
        <v>N10</v>
      </c>
      <c r="R112" s="350" cm="1">
        <f t="array" aca="1" ref="R112" ca="1">IF($N112="Y",VLOOKUP($O112,INDIRECT($O$3),R$6,0)*INDIRECT($N$2),VLOOKUP($O112,INDIRECT($O$3),R$6,0))</f>
        <v>33.721984727236901</v>
      </c>
      <c r="S112" s="350" cm="1">
        <f t="array" aca="1" ref="S112" ca="1">IF($N112="Y",VLOOKUP($O112,INDIRECT($O$3),S$6,0)*INDIRECT($N$2),VLOOKUP($O112,INDIRECT($O$3),S$6,0))</f>
        <v>34.733644269054004</v>
      </c>
      <c r="T112" s="350" cm="1">
        <f t="array" aca="1" ref="T112" ca="1">IF($N112="Y",VLOOKUP($O112,INDIRECT($O$3),T$6,0)*INDIRECT($N$2),VLOOKUP($O112,INDIRECT($O$3),T$6,0))</f>
        <v>35.775653597125618</v>
      </c>
      <c r="U112" s="350" cm="1">
        <f t="array" aca="1" ref="U112" ca="1">IF($N112="Y",VLOOKUP($O112,INDIRECT($O$3),U$6,0)*INDIRECT($N$2),VLOOKUP($O112,INDIRECT($O$3),U$6,0))</f>
        <v>36.848923205039391</v>
      </c>
      <c r="W112" s="218" t="str">
        <f t="shared" si="63"/>
        <v>Y</v>
      </c>
      <c r="X112" s="366" t="str">
        <f t="shared" si="64"/>
        <v>10905C</v>
      </c>
      <c r="Y112" s="218" t="str">
        <f>D112</f>
        <v>Water Service Maintenance Repair Coordinator</v>
      </c>
      <c r="Z112" s="367" t="str">
        <f t="shared" si="65"/>
        <v>N10</v>
      </c>
      <c r="AA112" s="368">
        <f t="shared" ca="1" si="67"/>
        <v>33.722000000000001</v>
      </c>
      <c r="AB112" s="368">
        <f t="shared" ca="1" si="67"/>
        <v>34.734000000000002</v>
      </c>
      <c r="AC112" s="368">
        <f t="shared" ca="1" si="67"/>
        <v>35.776000000000003</v>
      </c>
      <c r="AD112" s="368">
        <f t="shared" ca="1" si="67"/>
        <v>36.848999999999997</v>
      </c>
    </row>
    <row r="113" spans="1:30" s="19" customFormat="1">
      <c r="A113" s="3" t="s">
        <v>166</v>
      </c>
      <c r="B113" s="47" t="s">
        <v>155</v>
      </c>
      <c r="C113" s="4">
        <v>333</v>
      </c>
      <c r="D113" s="35" t="s">
        <v>167</v>
      </c>
      <c r="E113" s="47">
        <v>7</v>
      </c>
      <c r="F113" s="47" t="s">
        <v>156</v>
      </c>
      <c r="G113" s="247" t="s">
        <v>157</v>
      </c>
      <c r="H113" s="76">
        <f t="shared" ca="1" si="66"/>
        <v>33.721984727236901</v>
      </c>
      <c r="I113" s="76">
        <f t="shared" ca="1" si="66"/>
        <v>34.733644269054004</v>
      </c>
      <c r="J113" s="76">
        <f t="shared" ca="1" si="66"/>
        <v>35.775653597125618</v>
      </c>
      <c r="K113" s="76">
        <f t="shared" ca="1" si="66"/>
        <v>36.848923205039391</v>
      </c>
      <c r="L113"/>
      <c r="M113"/>
      <c r="N113" s="343" t="s">
        <v>611</v>
      </c>
      <c r="O113" s="337" t="str">
        <f>A113</f>
        <v>11045C</v>
      </c>
      <c r="P113" s="339" t="str">
        <f>D113</f>
        <v xml:space="preserve">Yard Supervisor Impound Lot  </v>
      </c>
      <c r="Q113" s="344" t="str">
        <f>G113</f>
        <v>N10</v>
      </c>
      <c r="R113" s="350" cm="1">
        <f t="array" aca="1" ref="R113" ca="1">IF($N113="Y",VLOOKUP($O113,INDIRECT($O$3),R$6,0)*INDIRECT($N$2),VLOOKUP($O113,INDIRECT($O$3),R$6,0))</f>
        <v>33.721984727236901</v>
      </c>
      <c r="S113" s="350" cm="1">
        <f t="array" aca="1" ref="S113" ca="1">IF($N113="Y",VLOOKUP($O113,INDIRECT($O$3),S$6,0)*INDIRECT($N$2),VLOOKUP($O113,INDIRECT($O$3),S$6,0))</f>
        <v>34.733644269054004</v>
      </c>
      <c r="T113" s="350" cm="1">
        <f t="array" aca="1" ref="T113" ca="1">IF($N113="Y",VLOOKUP($O113,INDIRECT($O$3),T$6,0)*INDIRECT($N$2),VLOOKUP($O113,INDIRECT($O$3),T$6,0))</f>
        <v>35.775653597125618</v>
      </c>
      <c r="U113" s="350" cm="1">
        <f t="array" aca="1" ref="U113" ca="1">IF($N113="Y",VLOOKUP($O113,INDIRECT($O$3),U$6,0)*INDIRECT($N$2),VLOOKUP($O113,INDIRECT($O$3),U$6,0))</f>
        <v>36.848923205039391</v>
      </c>
      <c r="W113" s="218" t="str">
        <f t="shared" si="63"/>
        <v>Y</v>
      </c>
      <c r="X113" s="366" t="str">
        <f t="shared" si="64"/>
        <v>11045C</v>
      </c>
      <c r="Y113" s="218" t="str">
        <f>D113</f>
        <v xml:space="preserve">Yard Supervisor Impound Lot  </v>
      </c>
      <c r="Z113" s="367" t="str">
        <f t="shared" si="65"/>
        <v>N10</v>
      </c>
      <c r="AA113" s="368">
        <f t="shared" ca="1" si="67"/>
        <v>33.722000000000001</v>
      </c>
      <c r="AB113" s="368">
        <f t="shared" ca="1" si="67"/>
        <v>34.734000000000002</v>
      </c>
      <c r="AC113" s="368">
        <f t="shared" ca="1" si="67"/>
        <v>35.776000000000003</v>
      </c>
      <c r="AD113" s="368">
        <f t="shared" ca="1" si="67"/>
        <v>36.848999999999997</v>
      </c>
    </row>
    <row r="114" spans="1:30" s="19" customFormat="1">
      <c r="A114" s="3"/>
      <c r="B114" s="4"/>
      <c r="C114" s="4"/>
      <c r="D114" s="35"/>
      <c r="E114" s="4"/>
      <c r="F114" s="15"/>
      <c r="G114" s="16"/>
      <c r="H114" s="39"/>
      <c r="I114" s="39"/>
      <c r="J114" s="39"/>
      <c r="L114"/>
      <c r="M114"/>
      <c r="N114" s="347"/>
      <c r="O114" s="347"/>
      <c r="P114" s="346"/>
      <c r="Q114" s="346"/>
      <c r="R114" s="346"/>
      <c r="S114" s="346"/>
      <c r="T114" s="346"/>
      <c r="U114" s="346"/>
      <c r="W114" s="214"/>
      <c r="X114" s="214"/>
      <c r="Y114" s="214"/>
      <c r="Z114" s="214"/>
      <c r="AA114" s="214"/>
      <c r="AB114" s="214"/>
      <c r="AC114" s="214"/>
      <c r="AD114" s="214"/>
    </row>
    <row r="115" spans="1:30">
      <c r="A115" s="19"/>
      <c r="B115" s="19"/>
      <c r="C115" s="19"/>
      <c r="D115" s="281"/>
      <c r="E115" s="19"/>
      <c r="F115" s="19"/>
      <c r="G115" s="19"/>
      <c r="H115" s="17"/>
      <c r="I115" s="17"/>
      <c r="J115" s="17"/>
      <c r="K115" s="18"/>
    </row>
    <row r="116" spans="1:30" s="19" customFormat="1" ht="26.25" thickBot="1">
      <c r="A116" s="280" t="s">
        <v>2</v>
      </c>
      <c r="B116" s="280" t="s">
        <v>3</v>
      </c>
      <c r="C116" s="280"/>
      <c r="D116" s="24" t="s">
        <v>629</v>
      </c>
      <c r="E116" s="280" t="s">
        <v>617</v>
      </c>
      <c r="F116" s="280" t="s">
        <v>6</v>
      </c>
      <c r="G116" s="280" t="s">
        <v>7</v>
      </c>
      <c r="H116" s="26" t="s">
        <v>8</v>
      </c>
      <c r="I116" s="26" t="s">
        <v>9</v>
      </c>
      <c r="J116" s="26" t="s">
        <v>10</v>
      </c>
      <c r="K116" s="27" t="s">
        <v>11</v>
      </c>
      <c r="L116"/>
      <c r="M116"/>
      <c r="N116" s="340" t="s">
        <v>610</v>
      </c>
      <c r="O116" s="340" t="s">
        <v>2</v>
      </c>
      <c r="P116" s="341" t="s">
        <v>612</v>
      </c>
      <c r="Q116" s="341" t="s">
        <v>606</v>
      </c>
      <c r="R116" s="342" t="s">
        <v>8</v>
      </c>
      <c r="S116" s="342" t="s">
        <v>9</v>
      </c>
      <c r="T116" s="342" t="s">
        <v>10</v>
      </c>
      <c r="U116" s="340" t="s">
        <v>11</v>
      </c>
      <c r="W116" s="358" t="str">
        <f>N116</f>
        <v>Update</v>
      </c>
      <c r="X116" s="359" t="str">
        <f>A116</f>
        <v>Job Code</v>
      </c>
      <c r="Y116" s="358" t="s">
        <v>612</v>
      </c>
      <c r="Z116" s="360" t="str">
        <f t="shared" ref="Z116:Z123" si="68">G116</f>
        <v>Salary Grade</v>
      </c>
      <c r="AA116" s="361" t="str">
        <f>R116</f>
        <v>Step 1</v>
      </c>
      <c r="AB116" s="361" t="str">
        <f>S116</f>
        <v>Step 2</v>
      </c>
      <c r="AC116" s="361" t="str">
        <f>T116</f>
        <v>Step 3</v>
      </c>
      <c r="AD116" s="361" t="str">
        <f>U116</f>
        <v>Step 4</v>
      </c>
    </row>
    <row r="117" spans="1:30" s="19" customFormat="1">
      <c r="A117" s="3" t="s">
        <v>158</v>
      </c>
      <c r="B117" s="47" t="s">
        <v>155</v>
      </c>
      <c r="C117" s="4">
        <v>365</v>
      </c>
      <c r="D117" s="35" t="s">
        <v>708</v>
      </c>
      <c r="E117" s="47">
        <v>8</v>
      </c>
      <c r="F117" s="47" t="s">
        <v>156</v>
      </c>
      <c r="G117" s="247" t="s">
        <v>169</v>
      </c>
      <c r="H117" s="76">
        <f>R117</f>
        <v>37.166810602332603</v>
      </c>
      <c r="I117" s="76">
        <f>S117</f>
        <v>38.281814920402596</v>
      </c>
      <c r="J117" s="76">
        <f>T117</f>
        <v>39.43026936801467</v>
      </c>
      <c r="K117" s="76">
        <f>U117</f>
        <v>40.613177449055108</v>
      </c>
      <c r="L117"/>
      <c r="M117"/>
      <c r="N117" s="343" t="s">
        <v>611</v>
      </c>
      <c r="O117" s="337" t="str">
        <f t="shared" ref="O117:O123" si="69">A117</f>
        <v>09932C</v>
      </c>
      <c r="P117" s="339" t="str">
        <f t="shared" ref="P117:P123" si="70">D117</f>
        <v>Customer Service Field Supervisor</v>
      </c>
      <c r="Q117" s="344" t="str">
        <f t="shared" ref="Q117:Q123" si="71">G117</f>
        <v>N20</v>
      </c>
      <c r="R117" s="350">
        <v>37.166810602332603</v>
      </c>
      <c r="S117" s="350">
        <v>38.281814920402596</v>
      </c>
      <c r="T117" s="350">
        <v>39.43026936801467</v>
      </c>
      <c r="U117" s="350">
        <v>40.613177449055108</v>
      </c>
      <c r="W117" s="218" t="str">
        <f>N117</f>
        <v>Y</v>
      </c>
      <c r="X117" s="366" t="str">
        <f>A117</f>
        <v>09932C</v>
      </c>
      <c r="Y117" s="218" t="str">
        <f>D117</f>
        <v>Customer Service Field Supervisor</v>
      </c>
      <c r="Z117" s="367" t="str">
        <f>G117</f>
        <v>N20</v>
      </c>
      <c r="AA117" s="368">
        <f>ROUND(R117,3)</f>
        <v>37.167000000000002</v>
      </c>
      <c r="AB117" s="368">
        <f>ROUND(S117,3)</f>
        <v>38.281999999999996</v>
      </c>
      <c r="AC117" s="368">
        <f>ROUND(T117,3)</f>
        <v>39.43</v>
      </c>
      <c r="AD117" s="368">
        <f>ROUND(U117,3)</f>
        <v>40.613</v>
      </c>
    </row>
    <row r="118" spans="1:30" s="19" customFormat="1">
      <c r="A118" s="3" t="s">
        <v>172</v>
      </c>
      <c r="B118" s="47" t="s">
        <v>155</v>
      </c>
      <c r="C118" s="4">
        <v>393</v>
      </c>
      <c r="D118" s="35" t="s">
        <v>173</v>
      </c>
      <c r="E118" s="47">
        <v>8</v>
      </c>
      <c r="F118" s="47" t="s">
        <v>156</v>
      </c>
      <c r="G118" s="247" t="s">
        <v>169</v>
      </c>
      <c r="H118" s="76">
        <f t="shared" ref="H118:K123" ca="1" si="72">R118</f>
        <v>37.166810602332603</v>
      </c>
      <c r="I118" s="76">
        <f t="shared" ca="1" si="72"/>
        <v>38.281814920402596</v>
      </c>
      <c r="J118" s="76">
        <f t="shared" ca="1" si="72"/>
        <v>39.43026936801467</v>
      </c>
      <c r="K118" s="76">
        <f t="shared" ca="1" si="72"/>
        <v>40.613177449055108</v>
      </c>
      <c r="L118"/>
      <c r="M118"/>
      <c r="N118" s="343" t="s">
        <v>611</v>
      </c>
      <c r="O118" s="337" t="str">
        <f t="shared" si="69"/>
        <v>04315C</v>
      </c>
      <c r="P118" s="339" t="str">
        <f t="shared" si="70"/>
        <v>Field Supervisor Code Compliance (Traffic)</v>
      </c>
      <c r="Q118" s="344" t="str">
        <f t="shared" si="71"/>
        <v>N20</v>
      </c>
      <c r="R118" s="350" cm="1">
        <f t="array" aca="1" ref="R118" ca="1">IF($N118="Y",VLOOKUP($O118,INDIRECT($O$3),R$6,0)*INDIRECT($N$2),VLOOKUP($O118,INDIRECT($O$3),R$6,0))</f>
        <v>37.166810602332603</v>
      </c>
      <c r="S118" s="350" cm="1">
        <f t="array" aca="1" ref="S118" ca="1">IF($N118="Y",VLOOKUP($O118,INDIRECT($O$3),S$6,0)*INDIRECT($N$2),VLOOKUP($O118,INDIRECT($O$3),S$6,0))</f>
        <v>38.281814920402596</v>
      </c>
      <c r="T118" s="350" cm="1">
        <f t="array" aca="1" ref="T118" ca="1">IF($N118="Y",VLOOKUP($O118,INDIRECT($O$3),T$6,0)*INDIRECT($N$2),VLOOKUP($O118,INDIRECT($O$3),T$6,0))</f>
        <v>39.43026936801467</v>
      </c>
      <c r="U118" s="350" cm="1">
        <f t="array" aca="1" ref="U118" ca="1">IF($N118="Y",VLOOKUP($O118,INDIRECT($O$3),U$6,0)*INDIRECT($N$2),VLOOKUP($O118,INDIRECT($O$3),U$6,0))</f>
        <v>40.613177449055108</v>
      </c>
      <c r="W118" s="218" t="str">
        <f t="shared" ref="W118:W123" si="73">N118</f>
        <v>Y</v>
      </c>
      <c r="X118" s="366" t="str">
        <f t="shared" ref="X118:X123" si="74">A118</f>
        <v>04315C</v>
      </c>
      <c r="Y118" s="218" t="str">
        <f>D118</f>
        <v>Field Supervisor Code Compliance (Traffic)</v>
      </c>
      <c r="Z118" s="367" t="str">
        <f t="shared" si="68"/>
        <v>N20</v>
      </c>
      <c r="AA118" s="368">
        <f ca="1">ROUND(R118,3)</f>
        <v>37.167000000000002</v>
      </c>
      <c r="AB118" s="368">
        <f t="shared" ref="AB118:AB123" ca="1" si="75">ROUND(S118,3)</f>
        <v>38.281999999999996</v>
      </c>
      <c r="AC118" s="368">
        <f t="shared" ref="AC118:AC123" ca="1" si="76">ROUND(T118,3)</f>
        <v>39.43</v>
      </c>
      <c r="AD118" s="368">
        <f t="shared" ref="AD118:AD123" ca="1" si="77">ROUND(U118,3)</f>
        <v>40.613</v>
      </c>
    </row>
    <row r="119" spans="1:30" s="19" customFormat="1">
      <c r="A119" s="34" t="s">
        <v>679</v>
      </c>
      <c r="B119" s="47" t="s">
        <v>155</v>
      </c>
      <c r="C119" s="4">
        <v>388</v>
      </c>
      <c r="D119" s="35" t="s">
        <v>680</v>
      </c>
      <c r="E119" s="47">
        <v>8</v>
      </c>
      <c r="F119" s="47" t="s">
        <v>156</v>
      </c>
      <c r="G119" s="247" t="s">
        <v>169</v>
      </c>
      <c r="H119" s="76">
        <f>R119</f>
        <v>37.166810602332603</v>
      </c>
      <c r="I119" s="76">
        <f>S119</f>
        <v>38.281814920402596</v>
      </c>
      <c r="J119" s="76">
        <f>T119</f>
        <v>39.43026936801467</v>
      </c>
      <c r="K119" s="76">
        <f>U119</f>
        <v>40.613177449055108</v>
      </c>
      <c r="L119"/>
      <c r="M119"/>
      <c r="N119" s="343" t="s">
        <v>681</v>
      </c>
      <c r="O119" s="337" t="str">
        <f t="shared" si="69"/>
        <v>53024C</v>
      </c>
      <c r="P119" s="339" t="str">
        <f t="shared" si="70"/>
        <v>Property &amp; Evidence Shift Supervisor</v>
      </c>
      <c r="Q119" s="344" t="str">
        <f t="shared" si="71"/>
        <v>N20</v>
      </c>
      <c r="R119" s="350">
        <v>37.166810602332603</v>
      </c>
      <c r="S119" s="350">
        <v>38.281814920402596</v>
      </c>
      <c r="T119" s="350">
        <v>39.43026936801467</v>
      </c>
      <c r="U119" s="350">
        <v>40.613177449055108</v>
      </c>
      <c r="W119" s="218"/>
      <c r="X119" s="366"/>
      <c r="Y119" s="218"/>
      <c r="Z119" s="367"/>
      <c r="AA119" s="368"/>
      <c r="AB119" s="368"/>
      <c r="AC119" s="368"/>
      <c r="AD119" s="368"/>
    </row>
    <row r="120" spans="1:30" s="19" customFormat="1">
      <c r="A120" s="3" t="s">
        <v>178</v>
      </c>
      <c r="B120" s="47" t="s">
        <v>155</v>
      </c>
      <c r="C120" s="4">
        <v>388</v>
      </c>
      <c r="D120" s="35" t="s">
        <v>179</v>
      </c>
      <c r="E120" s="47">
        <v>8</v>
      </c>
      <c r="F120" s="47" t="s">
        <v>156</v>
      </c>
      <c r="G120" s="247" t="s">
        <v>169</v>
      </c>
      <c r="H120" s="76">
        <f t="shared" ca="1" si="72"/>
        <v>37.166810602332603</v>
      </c>
      <c r="I120" s="76">
        <f t="shared" ca="1" si="72"/>
        <v>38.281814920402596</v>
      </c>
      <c r="J120" s="76">
        <f t="shared" ca="1" si="72"/>
        <v>39.43026936801467</v>
      </c>
      <c r="K120" s="76">
        <f t="shared" ca="1" si="72"/>
        <v>40.613177449055108</v>
      </c>
      <c r="L120"/>
      <c r="M120"/>
      <c r="N120" s="343" t="s">
        <v>611</v>
      </c>
      <c r="O120" s="337" t="str">
        <f t="shared" si="69"/>
        <v>09950C</v>
      </c>
      <c r="P120" s="339" t="str">
        <f t="shared" si="70"/>
        <v xml:space="preserve">Supervisor Distribution Center  </v>
      </c>
      <c r="Q120" s="344" t="str">
        <f t="shared" si="71"/>
        <v>N20</v>
      </c>
      <c r="R120" s="350" cm="1">
        <f t="array" aca="1" ref="R120" ca="1">IF($N120="Y",VLOOKUP($O120,INDIRECT($O$3),R$6,0)*INDIRECT($N$2),VLOOKUP($O120,INDIRECT($O$3),R$6,0))</f>
        <v>37.166810602332603</v>
      </c>
      <c r="S120" s="350" cm="1">
        <f t="array" aca="1" ref="S120" ca="1">IF($N120="Y",VLOOKUP($O120,INDIRECT($O$3),S$6,0)*INDIRECT($N$2),VLOOKUP($O120,INDIRECT($O$3),S$6,0))</f>
        <v>38.281814920402596</v>
      </c>
      <c r="T120" s="350" cm="1">
        <f t="array" aca="1" ref="T120" ca="1">IF($N120="Y",VLOOKUP($O120,INDIRECT($O$3),T$6,0)*INDIRECT($N$2),VLOOKUP($O120,INDIRECT($O$3),T$6,0))</f>
        <v>39.43026936801467</v>
      </c>
      <c r="U120" s="350" cm="1">
        <f t="array" aca="1" ref="U120" ca="1">IF($N120="Y",VLOOKUP($O120,INDIRECT($O$3),U$6,0)*INDIRECT($N$2),VLOOKUP($O120,INDIRECT($O$3),U$6,0))</f>
        <v>40.613177449055108</v>
      </c>
      <c r="W120" s="218" t="str">
        <f t="shared" si="73"/>
        <v>Y</v>
      </c>
      <c r="X120" s="366" t="str">
        <f t="shared" si="74"/>
        <v>09950C</v>
      </c>
      <c r="Y120" s="218" t="str">
        <f>D120</f>
        <v xml:space="preserve">Supervisor Distribution Center  </v>
      </c>
      <c r="Z120" s="367" t="str">
        <f t="shared" si="68"/>
        <v>N20</v>
      </c>
      <c r="AA120" s="368">
        <f ca="1">ROUND(R120,3)</f>
        <v>37.167000000000002</v>
      </c>
      <c r="AB120" s="368">
        <f t="shared" ca="1" si="75"/>
        <v>38.281999999999996</v>
      </c>
      <c r="AC120" s="368">
        <f t="shared" ca="1" si="76"/>
        <v>39.43</v>
      </c>
      <c r="AD120" s="368">
        <f t="shared" ca="1" si="77"/>
        <v>40.613</v>
      </c>
    </row>
    <row r="121" spans="1:30" s="19" customFormat="1">
      <c r="A121" s="3" t="s">
        <v>180</v>
      </c>
      <c r="B121" s="47" t="s">
        <v>155</v>
      </c>
      <c r="C121" s="4">
        <v>390</v>
      </c>
      <c r="D121" s="35" t="s">
        <v>181</v>
      </c>
      <c r="E121" s="47">
        <v>8</v>
      </c>
      <c r="F121" s="47" t="s">
        <v>156</v>
      </c>
      <c r="G121" s="247" t="s">
        <v>169</v>
      </c>
      <c r="H121" s="76">
        <f t="shared" ca="1" si="72"/>
        <v>37.166810602332603</v>
      </c>
      <c r="I121" s="76">
        <f t="shared" ca="1" si="72"/>
        <v>38.281814920402596</v>
      </c>
      <c r="J121" s="76">
        <f t="shared" ca="1" si="72"/>
        <v>39.43026936801467</v>
      </c>
      <c r="K121" s="76">
        <f t="shared" ca="1" si="72"/>
        <v>40.613177449055108</v>
      </c>
      <c r="L121"/>
      <c r="M121"/>
      <c r="N121" s="343" t="s">
        <v>611</v>
      </c>
      <c r="O121" s="337" t="str">
        <f t="shared" si="69"/>
        <v>09983C</v>
      </c>
      <c r="P121" s="339" t="str">
        <f t="shared" si="70"/>
        <v xml:space="preserve">Supervisor Engineering Technician I   </v>
      </c>
      <c r="Q121" s="344" t="str">
        <f t="shared" si="71"/>
        <v>N20</v>
      </c>
      <c r="R121" s="350" cm="1">
        <f t="array" aca="1" ref="R121" ca="1">IF($N121="Y",VLOOKUP($O121,INDIRECT($O$3),R$6,0)*INDIRECT($N$2),VLOOKUP($O121,INDIRECT($O$3),R$6,0))</f>
        <v>37.166810602332603</v>
      </c>
      <c r="S121" s="350" cm="1">
        <f t="array" aca="1" ref="S121" ca="1">IF($N121="Y",VLOOKUP($O121,INDIRECT($O$3),S$6,0)*INDIRECT($N$2),VLOOKUP($O121,INDIRECT($O$3),S$6,0))</f>
        <v>38.281814920402596</v>
      </c>
      <c r="T121" s="350" cm="1">
        <f t="array" aca="1" ref="T121" ca="1">IF($N121="Y",VLOOKUP($O121,INDIRECT($O$3),T$6,0)*INDIRECT($N$2),VLOOKUP($O121,INDIRECT($O$3),T$6,0))</f>
        <v>39.43026936801467</v>
      </c>
      <c r="U121" s="350" cm="1">
        <f t="array" aca="1" ref="U121" ca="1">IF($N121="Y",VLOOKUP($O121,INDIRECT($O$3),U$6,0)*INDIRECT($N$2),VLOOKUP($O121,INDIRECT($O$3),U$6,0))</f>
        <v>40.613177449055108</v>
      </c>
      <c r="W121" s="218" t="str">
        <f t="shared" si="73"/>
        <v>Y</v>
      </c>
      <c r="X121" s="366" t="str">
        <f t="shared" si="74"/>
        <v>09983C</v>
      </c>
      <c r="Y121" s="218" t="str">
        <f>D121</f>
        <v xml:space="preserve">Supervisor Engineering Technician I   </v>
      </c>
      <c r="Z121" s="367" t="str">
        <f t="shared" si="68"/>
        <v>N20</v>
      </c>
      <c r="AA121" s="368">
        <f ca="1">ROUND(R121,3)</f>
        <v>37.167000000000002</v>
      </c>
      <c r="AB121" s="368">
        <f t="shared" ca="1" si="75"/>
        <v>38.281999999999996</v>
      </c>
      <c r="AC121" s="368">
        <f t="shared" ca="1" si="76"/>
        <v>39.43</v>
      </c>
      <c r="AD121" s="368">
        <f t="shared" ca="1" si="77"/>
        <v>40.613</v>
      </c>
    </row>
    <row r="122" spans="1:30" s="19" customFormat="1">
      <c r="A122" s="3" t="s">
        <v>182</v>
      </c>
      <c r="B122" s="47" t="s">
        <v>155</v>
      </c>
      <c r="C122" s="4">
        <v>390</v>
      </c>
      <c r="D122" s="35" t="s">
        <v>183</v>
      </c>
      <c r="E122" s="47">
        <v>8</v>
      </c>
      <c r="F122" s="47" t="s">
        <v>156</v>
      </c>
      <c r="G122" s="247" t="s">
        <v>169</v>
      </c>
      <c r="H122" s="76">
        <f t="shared" ca="1" si="72"/>
        <v>37.166810602332603</v>
      </c>
      <c r="I122" s="76">
        <f t="shared" ca="1" si="72"/>
        <v>38.281814920402596</v>
      </c>
      <c r="J122" s="76">
        <f t="shared" ca="1" si="72"/>
        <v>39.43026936801467</v>
      </c>
      <c r="K122" s="76">
        <f t="shared" ca="1" si="72"/>
        <v>40.613177449055108</v>
      </c>
      <c r="L122"/>
      <c r="M122"/>
      <c r="N122" s="343" t="s">
        <v>611</v>
      </c>
      <c r="O122" s="337" t="str">
        <f t="shared" si="69"/>
        <v>09984C</v>
      </c>
      <c r="P122" s="339" t="str">
        <f t="shared" si="70"/>
        <v>Supervisor Engineering Technician I - Laboratory</v>
      </c>
      <c r="Q122" s="344" t="str">
        <f t="shared" si="71"/>
        <v>N20</v>
      </c>
      <c r="R122" s="350" cm="1">
        <f t="array" aca="1" ref="R122" ca="1">IF($N122="Y",VLOOKUP($O122,INDIRECT($O$3),R$6,0)*INDIRECT($N$2),VLOOKUP($O122,INDIRECT($O$3),R$6,0))</f>
        <v>37.166810602332603</v>
      </c>
      <c r="S122" s="350" cm="1">
        <f t="array" aca="1" ref="S122" ca="1">IF($N122="Y",VLOOKUP($O122,INDIRECT($O$3),S$6,0)*INDIRECT($N$2),VLOOKUP($O122,INDIRECT($O$3),S$6,0))</f>
        <v>38.281814920402596</v>
      </c>
      <c r="T122" s="350" cm="1">
        <f t="array" aca="1" ref="T122" ca="1">IF($N122="Y",VLOOKUP($O122,INDIRECT($O$3),T$6,0)*INDIRECT($N$2),VLOOKUP($O122,INDIRECT($O$3),T$6,0))</f>
        <v>39.43026936801467</v>
      </c>
      <c r="U122" s="350" cm="1">
        <f t="array" aca="1" ref="U122" ca="1">IF($N122="Y",VLOOKUP($O122,INDIRECT($O$3),U$6,0)*INDIRECT($N$2),VLOOKUP($O122,INDIRECT($O$3),U$6,0))</f>
        <v>40.613177449055108</v>
      </c>
      <c r="W122" s="218" t="str">
        <f t="shared" si="73"/>
        <v>Y</v>
      </c>
      <c r="X122" s="366" t="str">
        <f t="shared" si="74"/>
        <v>09984C</v>
      </c>
      <c r="Y122" s="218" t="str">
        <f>D122</f>
        <v>Supervisor Engineering Technician I - Laboratory</v>
      </c>
      <c r="Z122" s="367" t="str">
        <f t="shared" si="68"/>
        <v>N20</v>
      </c>
      <c r="AA122" s="368">
        <f ca="1">ROUND(R122,3)</f>
        <v>37.167000000000002</v>
      </c>
      <c r="AB122" s="368">
        <f t="shared" ca="1" si="75"/>
        <v>38.281999999999996</v>
      </c>
      <c r="AC122" s="368">
        <f t="shared" ca="1" si="76"/>
        <v>39.43</v>
      </c>
      <c r="AD122" s="368">
        <f t="shared" ca="1" si="77"/>
        <v>40.613</v>
      </c>
    </row>
    <row r="123" spans="1:30" s="19" customFormat="1">
      <c r="A123" s="3" t="s">
        <v>186</v>
      </c>
      <c r="B123" s="47" t="s">
        <v>155</v>
      </c>
      <c r="C123" s="4">
        <v>370</v>
      </c>
      <c r="D123" s="35" t="s">
        <v>187</v>
      </c>
      <c r="E123" s="47">
        <v>8</v>
      </c>
      <c r="F123" s="47" t="s">
        <v>156</v>
      </c>
      <c r="G123" s="247" t="s">
        <v>169</v>
      </c>
      <c r="H123" s="76">
        <f t="shared" ca="1" si="72"/>
        <v>37.166810602332603</v>
      </c>
      <c r="I123" s="76">
        <f t="shared" ca="1" si="72"/>
        <v>38.281814920402596</v>
      </c>
      <c r="J123" s="76">
        <f t="shared" ca="1" si="72"/>
        <v>39.43026936801467</v>
      </c>
      <c r="K123" s="76">
        <f t="shared" ca="1" si="72"/>
        <v>40.613177449055108</v>
      </c>
      <c r="L123"/>
      <c r="M123"/>
      <c r="N123" s="343" t="s">
        <v>611</v>
      </c>
      <c r="O123" s="337" t="str">
        <f t="shared" si="69"/>
        <v>10081C</v>
      </c>
      <c r="P123" s="339" t="str">
        <f t="shared" si="70"/>
        <v xml:space="preserve">Supervisor Meter Service Workers  </v>
      </c>
      <c r="Q123" s="344" t="str">
        <f t="shared" si="71"/>
        <v>N20</v>
      </c>
      <c r="R123" s="350" cm="1">
        <f t="array" aca="1" ref="R123" ca="1">IF($N123="Y",VLOOKUP($O123,INDIRECT($O$3),R$6,0)*INDIRECT($N$2),VLOOKUP($O123,INDIRECT($O$3),R$6,0))</f>
        <v>37.166810602332603</v>
      </c>
      <c r="S123" s="350" cm="1">
        <f t="array" aca="1" ref="S123" ca="1">IF($N123="Y",VLOOKUP($O123,INDIRECT($O$3),S$6,0)*INDIRECT($N$2),VLOOKUP($O123,INDIRECT($O$3),S$6,0))</f>
        <v>38.281814920402596</v>
      </c>
      <c r="T123" s="350" cm="1">
        <f t="array" aca="1" ref="T123" ca="1">IF($N123="Y",VLOOKUP($O123,INDIRECT($O$3),T$6,0)*INDIRECT($N$2),VLOOKUP($O123,INDIRECT($O$3),T$6,0))</f>
        <v>39.43026936801467</v>
      </c>
      <c r="U123" s="350" cm="1">
        <f t="array" aca="1" ref="U123" ca="1">IF($N123="Y",VLOOKUP($O123,INDIRECT($O$3),U$6,0)*INDIRECT($N$2),VLOOKUP($O123,INDIRECT($O$3),U$6,0))</f>
        <v>40.613177449055108</v>
      </c>
      <c r="W123" s="218" t="str">
        <f t="shared" si="73"/>
        <v>Y</v>
      </c>
      <c r="X123" s="366" t="str">
        <f t="shared" si="74"/>
        <v>10081C</v>
      </c>
      <c r="Y123" s="218" t="str">
        <f>D123</f>
        <v xml:space="preserve">Supervisor Meter Service Workers  </v>
      </c>
      <c r="Z123" s="367" t="str">
        <f t="shared" si="68"/>
        <v>N20</v>
      </c>
      <c r="AA123" s="368">
        <f ca="1">ROUND(R123,3)</f>
        <v>37.167000000000002</v>
      </c>
      <c r="AB123" s="368">
        <f t="shared" ca="1" si="75"/>
        <v>38.281999999999996</v>
      </c>
      <c r="AC123" s="368">
        <f t="shared" ca="1" si="76"/>
        <v>39.43</v>
      </c>
      <c r="AD123" s="368">
        <f t="shared" ca="1" si="77"/>
        <v>40.613</v>
      </c>
    </row>
    <row r="126" spans="1:30">
      <c r="A126" s="19"/>
      <c r="B126" s="19"/>
      <c r="C126" s="19"/>
      <c r="D126" s="281"/>
      <c r="E126" s="283"/>
      <c r="F126" s="281"/>
      <c r="G126" s="283"/>
      <c r="H126" s="17"/>
      <c r="I126" s="17"/>
      <c r="J126" s="17"/>
      <c r="K126" s="18"/>
    </row>
    <row r="127" spans="1:30" s="19" customFormat="1" ht="26.25" thickBot="1">
      <c r="A127" s="280" t="s">
        <v>2</v>
      </c>
      <c r="B127" s="280" t="s">
        <v>3</v>
      </c>
      <c r="C127" s="280"/>
      <c r="D127" s="24" t="s">
        <v>630</v>
      </c>
      <c r="E127" s="280" t="s">
        <v>617</v>
      </c>
      <c r="F127" s="280" t="s">
        <v>6</v>
      </c>
      <c r="G127" s="280" t="s">
        <v>7</v>
      </c>
      <c r="H127" s="26" t="s">
        <v>8</v>
      </c>
      <c r="I127" s="26" t="s">
        <v>9</v>
      </c>
      <c r="J127" s="26" t="s">
        <v>10</v>
      </c>
      <c r="K127" s="27" t="s">
        <v>11</v>
      </c>
      <c r="L127"/>
      <c r="M127"/>
      <c r="N127" s="340" t="s">
        <v>610</v>
      </c>
      <c r="O127" s="340" t="s">
        <v>2</v>
      </c>
      <c r="P127" s="341" t="s">
        <v>612</v>
      </c>
      <c r="Q127" s="341" t="s">
        <v>606</v>
      </c>
      <c r="R127" s="342" t="s">
        <v>8</v>
      </c>
      <c r="S127" s="342" t="s">
        <v>9</v>
      </c>
      <c r="T127" s="342" t="s">
        <v>10</v>
      </c>
      <c r="U127" s="340" t="s">
        <v>11</v>
      </c>
      <c r="W127" s="358" t="str">
        <f>N127</f>
        <v>Update</v>
      </c>
      <c r="X127" s="359" t="str">
        <f>A127</f>
        <v>Job Code</v>
      </c>
      <c r="Y127" s="358" t="s">
        <v>612</v>
      </c>
      <c r="Z127" s="360" t="str">
        <f>G127</f>
        <v>Salary Grade</v>
      </c>
      <c r="AA127" s="361" t="str">
        <f>R127</f>
        <v>Step 1</v>
      </c>
      <c r="AB127" s="361" t="str">
        <f>S127</f>
        <v>Step 2</v>
      </c>
      <c r="AC127" s="361" t="str">
        <f>T127</f>
        <v>Step 3</v>
      </c>
      <c r="AD127" s="361" t="str">
        <f>U127</f>
        <v>Step 4</v>
      </c>
    </row>
    <row r="128" spans="1:30">
      <c r="A128" s="3" t="s">
        <v>191</v>
      </c>
      <c r="B128" s="47" t="s">
        <v>155</v>
      </c>
      <c r="C128" s="4">
        <v>428</v>
      </c>
      <c r="D128" s="43" t="s">
        <v>192</v>
      </c>
      <c r="E128" s="47">
        <v>9</v>
      </c>
      <c r="F128" s="47" t="s">
        <v>156</v>
      </c>
      <c r="G128" s="247" t="s">
        <v>193</v>
      </c>
      <c r="H128" s="76">
        <f t="shared" ref="H128:K129" ca="1" si="78">R128</f>
        <v>41.226153034634073</v>
      </c>
      <c r="I128" s="76">
        <f t="shared" ca="1" si="78"/>
        <v>42.462937625673085</v>
      </c>
      <c r="J128" s="76">
        <f t="shared" ca="1" si="78"/>
        <v>43.736825754443281</v>
      </c>
      <c r="K128" s="76">
        <f t="shared" ca="1" si="78"/>
        <v>45.048930527076578</v>
      </c>
      <c r="N128" s="343" t="s">
        <v>611</v>
      </c>
      <c r="O128" s="337" t="str">
        <f>A128</f>
        <v>04970C</v>
      </c>
      <c r="P128" s="339" t="str">
        <f>D128</f>
        <v xml:space="preserve">Foreman Stationary Engineers </v>
      </c>
      <c r="Q128" s="344" t="str">
        <f>G128</f>
        <v>N30</v>
      </c>
      <c r="R128" s="350" cm="1">
        <f t="array" aca="1" ref="R128" ca="1">IF($N128="Y",VLOOKUP($O128,INDIRECT($O$3),R$6,0)*INDIRECT($N$2),VLOOKUP($O128,INDIRECT($O$3),R$6,0))</f>
        <v>41.226153034634073</v>
      </c>
      <c r="S128" s="350" cm="1">
        <f t="array" aca="1" ref="S128" ca="1">IF($N128="Y",VLOOKUP($O128,INDIRECT($O$3),S$6,0)*INDIRECT($N$2),VLOOKUP($O128,INDIRECT($O$3),S$6,0))</f>
        <v>42.462937625673085</v>
      </c>
      <c r="T128" s="350" cm="1">
        <f t="array" aca="1" ref="T128" ca="1">IF($N128="Y",VLOOKUP($O128,INDIRECT($O$3),T$6,0)*INDIRECT($N$2),VLOOKUP($O128,INDIRECT($O$3),T$6,0))</f>
        <v>43.736825754443281</v>
      </c>
      <c r="U128" s="350" cm="1">
        <f t="array" aca="1" ref="U128" ca="1">IF($N128="Y",VLOOKUP($O128,INDIRECT($O$3),U$6,0)*INDIRECT($N$2),VLOOKUP($O128,INDIRECT($O$3),U$6,0))</f>
        <v>45.048930527076578</v>
      </c>
      <c r="W128" s="218" t="str">
        <f>N128</f>
        <v>Y</v>
      </c>
      <c r="X128" s="366" t="str">
        <f>A128</f>
        <v>04970C</v>
      </c>
      <c r="Y128" s="218" t="str">
        <f>D128</f>
        <v xml:space="preserve">Foreman Stationary Engineers </v>
      </c>
      <c r="Z128" s="367" t="str">
        <f>G128</f>
        <v>N30</v>
      </c>
      <c r="AA128" s="368">
        <f t="shared" ref="AA128:AD129" ca="1" si="79">ROUND(R128,3)</f>
        <v>41.225999999999999</v>
      </c>
      <c r="AB128" s="368">
        <f t="shared" ca="1" si="79"/>
        <v>42.463000000000001</v>
      </c>
      <c r="AC128" s="368">
        <f t="shared" ca="1" si="79"/>
        <v>43.737000000000002</v>
      </c>
      <c r="AD128" s="368">
        <f t="shared" ca="1" si="79"/>
        <v>45.048999999999999</v>
      </c>
    </row>
    <row r="129" spans="1:30">
      <c r="A129" s="34" t="s">
        <v>273</v>
      </c>
      <c r="B129" s="47" t="s">
        <v>155</v>
      </c>
      <c r="C129" s="4">
        <v>413</v>
      </c>
      <c r="D129" s="34" t="s">
        <v>534</v>
      </c>
      <c r="E129" s="47">
        <v>9</v>
      </c>
      <c r="F129" s="47" t="s">
        <v>156</v>
      </c>
      <c r="G129" s="247" t="s">
        <v>193</v>
      </c>
      <c r="H129" s="76">
        <f t="shared" ca="1" si="78"/>
        <v>41.226153034634073</v>
      </c>
      <c r="I129" s="76">
        <f t="shared" ca="1" si="78"/>
        <v>42.462937625673085</v>
      </c>
      <c r="J129" s="76">
        <f t="shared" ca="1" si="78"/>
        <v>43.736825754443281</v>
      </c>
      <c r="K129" s="76">
        <f t="shared" ca="1" si="78"/>
        <v>45.048930527076578</v>
      </c>
      <c r="N129" s="343" t="s">
        <v>611</v>
      </c>
      <c r="O129" s="337" t="str">
        <f>A129</f>
        <v>52932C</v>
      </c>
      <c r="P129" s="339" t="str">
        <f>D129</f>
        <v>Technical Field Supervisor Parking and Traffic</v>
      </c>
      <c r="Q129" s="344" t="str">
        <f>G129</f>
        <v>N30</v>
      </c>
      <c r="R129" s="350" cm="1">
        <f t="array" aca="1" ref="R129" ca="1">IF($N129="Y",VLOOKUP($O129,INDIRECT($O$3),R$6,0)*INDIRECT($N$2),VLOOKUP($O129,INDIRECT($O$3),R$6,0))</f>
        <v>41.226153034634073</v>
      </c>
      <c r="S129" s="350" cm="1">
        <f t="array" aca="1" ref="S129" ca="1">IF($N129="Y",VLOOKUP($O129,INDIRECT($O$3),S$6,0)*INDIRECT($N$2),VLOOKUP($O129,INDIRECT($O$3),S$6,0))</f>
        <v>42.462937625673085</v>
      </c>
      <c r="T129" s="350" cm="1">
        <f t="array" aca="1" ref="T129" ca="1">IF($N129="Y",VLOOKUP($O129,INDIRECT($O$3),T$6,0)*INDIRECT($N$2),VLOOKUP($O129,INDIRECT($O$3),T$6,0))</f>
        <v>43.736825754443281</v>
      </c>
      <c r="U129" s="350" cm="1">
        <f t="array" aca="1" ref="U129" ca="1">IF($N129="Y",VLOOKUP($O129,INDIRECT($O$3),U$6,0)*INDIRECT($N$2),VLOOKUP($O129,INDIRECT($O$3),U$6,0))</f>
        <v>45.048930527076578</v>
      </c>
      <c r="W129" s="218" t="str">
        <f>N129</f>
        <v>Y</v>
      </c>
      <c r="X129" s="366" t="str">
        <f>A129</f>
        <v>52932C</v>
      </c>
      <c r="Y129" s="218" t="str">
        <f>D129</f>
        <v>Technical Field Supervisor Parking and Traffic</v>
      </c>
      <c r="Z129" s="367" t="str">
        <f>G129</f>
        <v>N30</v>
      </c>
      <c r="AA129" s="368">
        <f t="shared" ca="1" si="79"/>
        <v>41.225999999999999</v>
      </c>
      <c r="AB129" s="368">
        <f t="shared" ca="1" si="79"/>
        <v>42.463000000000001</v>
      </c>
      <c r="AC129" s="368">
        <f t="shared" ca="1" si="79"/>
        <v>43.737000000000002</v>
      </c>
      <c r="AD129" s="368">
        <f t="shared" ca="1" si="79"/>
        <v>45.048999999999999</v>
      </c>
    </row>
    <row r="130" spans="1:30" s="19" customFormat="1">
      <c r="A130" s="3" t="s">
        <v>176</v>
      </c>
      <c r="B130" s="47" t="s">
        <v>155</v>
      </c>
      <c r="C130" s="4">
        <v>415</v>
      </c>
      <c r="D130" s="35" t="s">
        <v>177</v>
      </c>
      <c r="E130" s="47">
        <v>9</v>
      </c>
      <c r="F130" s="47" t="s">
        <v>156</v>
      </c>
      <c r="G130" s="247" t="s">
        <v>193</v>
      </c>
      <c r="H130" s="76">
        <f t="shared" ref="H130:K131" si="80">R130</f>
        <v>41.226153034634073</v>
      </c>
      <c r="I130" s="76">
        <f t="shared" si="80"/>
        <v>42.462937625673085</v>
      </c>
      <c r="J130" s="76">
        <f t="shared" si="80"/>
        <v>43.736825754443281</v>
      </c>
      <c r="K130" s="76">
        <f t="shared" si="80"/>
        <v>45.048930527076578</v>
      </c>
      <c r="L130"/>
      <c r="M130"/>
      <c r="N130" s="343" t="s">
        <v>611</v>
      </c>
      <c r="O130" s="337" t="str">
        <f>A130</f>
        <v>09927C</v>
      </c>
      <c r="P130" s="339" t="str">
        <f>D130</f>
        <v>Supervisor Custodial Operations</v>
      </c>
      <c r="Q130" s="344" t="str">
        <f>G130</f>
        <v>N30</v>
      </c>
      <c r="R130" s="350">
        <v>41.226153034634073</v>
      </c>
      <c r="S130" s="350">
        <v>42.462937625673085</v>
      </c>
      <c r="T130" s="350">
        <v>43.736825754443281</v>
      </c>
      <c r="U130" s="350">
        <v>45.048930527076578</v>
      </c>
      <c r="W130" s="218" t="str">
        <f>N130</f>
        <v>Y</v>
      </c>
      <c r="X130" s="366" t="str">
        <f>A130</f>
        <v>09927C</v>
      </c>
      <c r="Y130" s="218" t="str">
        <f>D130</f>
        <v>Supervisor Custodial Operations</v>
      </c>
      <c r="Z130" s="367" t="str">
        <f>G130</f>
        <v>N30</v>
      </c>
      <c r="AA130" s="368">
        <f t="shared" ref="AA130:AD131" si="81">ROUND(R130,3)</f>
        <v>41.225999999999999</v>
      </c>
      <c r="AB130" s="368">
        <f t="shared" si="81"/>
        <v>42.463000000000001</v>
      </c>
      <c r="AC130" s="368">
        <f t="shared" si="81"/>
        <v>43.737000000000002</v>
      </c>
      <c r="AD130" s="368">
        <f t="shared" si="81"/>
        <v>45.048999999999999</v>
      </c>
    </row>
    <row r="131" spans="1:30">
      <c r="A131" s="3" t="s">
        <v>266</v>
      </c>
      <c r="B131" s="47" t="s">
        <v>155</v>
      </c>
      <c r="C131" s="4">
        <v>428</v>
      </c>
      <c r="D131" s="43" t="s">
        <v>267</v>
      </c>
      <c r="E131" s="47">
        <v>9</v>
      </c>
      <c r="F131" s="47" t="s">
        <v>156</v>
      </c>
      <c r="G131" s="247" t="s">
        <v>193</v>
      </c>
      <c r="H131" s="76">
        <f t="shared" ca="1" si="80"/>
        <v>41.226153034634073</v>
      </c>
      <c r="I131" s="76">
        <f t="shared" ca="1" si="80"/>
        <v>42.462937625673085</v>
      </c>
      <c r="J131" s="76">
        <f t="shared" ca="1" si="80"/>
        <v>43.736825754443281</v>
      </c>
      <c r="K131" s="76">
        <f t="shared" ca="1" si="80"/>
        <v>45.048930527076578</v>
      </c>
      <c r="N131" s="343" t="s">
        <v>611</v>
      </c>
      <c r="O131" s="337" t="str">
        <f>A131</f>
        <v>52911C</v>
      </c>
      <c r="P131" s="339" t="str">
        <f>D131</f>
        <v>Supervisor Water Mech Mait and Mach</v>
      </c>
      <c r="Q131" s="344" t="str">
        <f>G131</f>
        <v>N30</v>
      </c>
      <c r="R131" s="350" cm="1">
        <f t="array" aca="1" ref="R131" ca="1">IF($N131="Y",VLOOKUP($O131,INDIRECT($O$3),R$6,0)*INDIRECT($N$2),VLOOKUP($O131,INDIRECT($O$3),R$6,0))</f>
        <v>41.226153034634073</v>
      </c>
      <c r="S131" s="350" cm="1">
        <f t="array" aca="1" ref="S131" ca="1">IF($N131="Y",VLOOKUP($O131,INDIRECT($O$3),S$6,0)*INDIRECT($N$2),VLOOKUP($O131,INDIRECT($O$3),S$6,0))</f>
        <v>42.462937625673085</v>
      </c>
      <c r="T131" s="350" cm="1">
        <f t="array" aca="1" ref="T131" ca="1">IF($N131="Y",VLOOKUP($O131,INDIRECT($O$3),T$6,0)*INDIRECT($N$2),VLOOKUP($O131,INDIRECT($O$3),T$6,0))</f>
        <v>43.736825754443281</v>
      </c>
      <c r="U131" s="350" cm="1">
        <f t="array" aca="1" ref="U131" ca="1">IF($N131="Y",VLOOKUP($O131,INDIRECT($O$3),U$6,0)*INDIRECT($N$2),VLOOKUP($O131,INDIRECT($O$3),U$6,0))</f>
        <v>45.048930527076578</v>
      </c>
      <c r="W131" s="218" t="str">
        <f>N131</f>
        <v>Y</v>
      </c>
      <c r="X131" s="366" t="str">
        <f>A131</f>
        <v>52911C</v>
      </c>
      <c r="Y131" s="218" t="str">
        <f>D131</f>
        <v>Supervisor Water Mech Mait and Mach</v>
      </c>
      <c r="Z131" s="367" t="str">
        <f>G131</f>
        <v>N30</v>
      </c>
      <c r="AA131" s="368">
        <f t="shared" ca="1" si="81"/>
        <v>41.225999999999999</v>
      </c>
      <c r="AB131" s="368">
        <f t="shared" ca="1" si="81"/>
        <v>42.463000000000001</v>
      </c>
      <c r="AC131" s="368">
        <f t="shared" ca="1" si="81"/>
        <v>43.737000000000002</v>
      </c>
      <c r="AD131" s="368">
        <f t="shared" ca="1" si="81"/>
        <v>45.048999999999999</v>
      </c>
    </row>
    <row r="132" spans="1:30">
      <c r="B132" s="5"/>
      <c r="C132" s="5"/>
      <c r="D132" s="43"/>
      <c r="E132" s="5"/>
      <c r="F132" s="5"/>
      <c r="G132" s="5"/>
      <c r="H132" s="46"/>
      <c r="I132" s="5"/>
      <c r="J132" s="5"/>
      <c r="K132" s="5"/>
    </row>
    <row r="133" spans="1:30" ht="26.25" thickBot="1">
      <c r="A133" s="280" t="s">
        <v>2</v>
      </c>
      <c r="B133" s="280" t="s">
        <v>3</v>
      </c>
      <c r="C133" s="280"/>
      <c r="D133" s="24" t="s">
        <v>631</v>
      </c>
      <c r="E133" s="280" t="s">
        <v>617</v>
      </c>
      <c r="F133" s="280" t="s">
        <v>6</v>
      </c>
      <c r="G133" s="280" t="s">
        <v>7</v>
      </c>
      <c r="H133" s="26" t="s">
        <v>8</v>
      </c>
      <c r="I133" s="26" t="s">
        <v>9</v>
      </c>
      <c r="J133" s="26" t="s">
        <v>10</v>
      </c>
      <c r="K133" s="27" t="s">
        <v>11</v>
      </c>
      <c r="N133" s="340" t="s">
        <v>610</v>
      </c>
      <c r="O133" s="340" t="s">
        <v>2</v>
      </c>
      <c r="P133" s="341" t="s">
        <v>612</v>
      </c>
      <c r="Q133" s="341" t="s">
        <v>606</v>
      </c>
      <c r="R133" s="342" t="s">
        <v>8</v>
      </c>
      <c r="S133" s="342" t="s">
        <v>9</v>
      </c>
      <c r="T133" s="342" t="s">
        <v>10</v>
      </c>
      <c r="U133" s="340" t="s">
        <v>11</v>
      </c>
      <c r="W133" s="358" t="str">
        <f>N133</f>
        <v>Update</v>
      </c>
      <c r="X133" s="359" t="str">
        <f>A133</f>
        <v>Job Code</v>
      </c>
      <c r="Y133" s="358" t="s">
        <v>612</v>
      </c>
      <c r="Z133" s="360" t="str">
        <f>G133</f>
        <v>Salary Grade</v>
      </c>
      <c r="AA133" s="361" t="str">
        <f>R133</f>
        <v>Step 1</v>
      </c>
      <c r="AB133" s="361" t="str">
        <f>S133</f>
        <v>Step 2</v>
      </c>
      <c r="AC133" s="361" t="str">
        <f>T133</f>
        <v>Step 3</v>
      </c>
      <c r="AD133" s="361" t="str">
        <f>U133</f>
        <v>Step 4</v>
      </c>
    </row>
    <row r="134" spans="1:30">
      <c r="A134" s="5" t="s">
        <v>197</v>
      </c>
      <c r="B134" s="47" t="s">
        <v>155</v>
      </c>
      <c r="C134" s="4">
        <v>475</v>
      </c>
      <c r="D134" s="35" t="s">
        <v>198</v>
      </c>
      <c r="E134" s="47">
        <v>10</v>
      </c>
      <c r="F134" s="47" t="s">
        <v>156</v>
      </c>
      <c r="G134" s="306" t="s">
        <v>196</v>
      </c>
      <c r="H134" s="333">
        <f>R134</f>
        <v>56.244</v>
      </c>
      <c r="I134" s="382" t="s">
        <v>687</v>
      </c>
      <c r="J134" s="48"/>
      <c r="K134" s="48"/>
      <c r="N134" s="343" t="s">
        <v>619</v>
      </c>
      <c r="O134" s="337" t="str">
        <f>A134</f>
        <v>05140C</v>
      </c>
      <c r="P134" s="339" t="str">
        <f>D134</f>
        <v xml:space="preserve">General Foreman Electrician* </v>
      </c>
      <c r="Q134" s="344" t="str">
        <f>G134</f>
        <v>N42</v>
      </c>
      <c r="R134" s="329">
        <v>56.244</v>
      </c>
      <c r="S134" s="329" t="s">
        <v>689</v>
      </c>
      <c r="T134" s="350"/>
      <c r="U134" s="350"/>
      <c r="W134" s="218" t="s">
        <v>611</v>
      </c>
      <c r="X134" s="366" t="str">
        <f>A134</f>
        <v>05140C</v>
      </c>
      <c r="Y134" s="218" t="str">
        <f>D134</f>
        <v xml:space="preserve">General Foreman Electrician* </v>
      </c>
      <c r="Z134" s="367" t="str">
        <f>G134</f>
        <v>N42</v>
      </c>
      <c r="AA134" s="368">
        <f>ROUND(R134,3)</f>
        <v>56.244</v>
      </c>
      <c r="AB134" s="213" t="s">
        <v>691</v>
      </c>
    </row>
    <row r="135" spans="1:30">
      <c r="A135" s="5" t="s">
        <v>695</v>
      </c>
      <c r="B135" s="47" t="s">
        <v>155</v>
      </c>
      <c r="C135" s="4">
        <v>458</v>
      </c>
      <c r="D135" s="35" t="s">
        <v>696</v>
      </c>
      <c r="E135" s="47">
        <v>10</v>
      </c>
      <c r="F135" s="47" t="s">
        <v>156</v>
      </c>
      <c r="G135" s="306" t="s">
        <v>697</v>
      </c>
      <c r="H135" s="76">
        <f ca="1">R135</f>
        <v>44.672550000000008</v>
      </c>
      <c r="I135" s="76">
        <f ca="1">S135</f>
        <v>46.012525000000004</v>
      </c>
      <c r="J135" s="76">
        <f ca="1">T135</f>
        <v>47.392800000000001</v>
      </c>
      <c r="K135" s="76">
        <f ca="1">U135</f>
        <v>48.814382500000001</v>
      </c>
      <c r="N135" s="343" t="s">
        <v>611</v>
      </c>
      <c r="O135" s="337" t="s">
        <v>695</v>
      </c>
      <c r="P135" s="339" t="str">
        <f>D135</f>
        <v>Supervisor Healthy Homes Inspections Coordinator</v>
      </c>
      <c r="Q135" s="344" t="str">
        <f>G135</f>
        <v>N32</v>
      </c>
      <c r="R135" s="350" cm="1">
        <f t="array" aca="1" ref="R135" ca="1">IF($N135="Y",VLOOKUP($O135,INDIRECT($O$3),R$6,0)*INDIRECT($N$2),VLOOKUP($O135,INDIRECT($O$3),R$6,0))</f>
        <v>44.672550000000008</v>
      </c>
      <c r="S135" s="350" cm="1">
        <f t="array" aca="1" ref="S135" ca="1">IF($N135="Y",VLOOKUP($O135,INDIRECT($O$3),S$6,0)*INDIRECT($N$2),VLOOKUP($O135,INDIRECT($O$3),S$6,0))</f>
        <v>46.012525000000004</v>
      </c>
      <c r="T135" s="350" cm="1">
        <f t="array" aca="1" ref="T135" ca="1">IF($N135="Y",VLOOKUP($O135,INDIRECT($O$3),T$6,0)*INDIRECT($N$2),VLOOKUP($O135,INDIRECT($O$3),T$6,0))</f>
        <v>47.392800000000001</v>
      </c>
      <c r="U135" s="350" cm="1">
        <f t="array" aca="1" ref="U135" ca="1">IF($N135="Y",VLOOKUP($O135,INDIRECT($O$3),U$6,0)*INDIRECT($N$2),VLOOKUP($O135,INDIRECT($O$3),U$6,0))</f>
        <v>48.814382500000001</v>
      </c>
      <c r="W135" s="218"/>
      <c r="X135" s="366" t="str">
        <f>A135</f>
        <v>59446C</v>
      </c>
      <c r="Y135" s="218" t="str">
        <f>D135</f>
        <v>Supervisor Healthy Homes Inspections Coordinator</v>
      </c>
      <c r="Z135" s="367" t="str">
        <f>G135</f>
        <v>N32</v>
      </c>
      <c r="AA135" s="368">
        <f ca="1">ROUND(R135,3)</f>
        <v>44.673000000000002</v>
      </c>
      <c r="AB135" s="368">
        <f ca="1">ROUND(S135,3)</f>
        <v>46.012999999999998</v>
      </c>
      <c r="AC135" s="368">
        <f ca="1">ROUND(T135,3)</f>
        <v>47.393000000000001</v>
      </c>
      <c r="AD135" s="368">
        <f ca="1">ROUND(U135,3)</f>
        <v>48.814</v>
      </c>
    </row>
    <row r="136" spans="1:30">
      <c r="A136" s="5" t="s">
        <v>199</v>
      </c>
      <c r="B136" s="47" t="s">
        <v>155</v>
      </c>
      <c r="C136" s="4">
        <v>473</v>
      </c>
      <c r="D136" s="35" t="s">
        <v>200</v>
      </c>
      <c r="E136" s="47">
        <v>10</v>
      </c>
      <c r="F136" s="47" t="s">
        <v>156</v>
      </c>
      <c r="G136" s="306" t="s">
        <v>196</v>
      </c>
      <c r="H136" s="333">
        <f>R136</f>
        <v>56.244</v>
      </c>
      <c r="I136" s="382" t="s">
        <v>687</v>
      </c>
      <c r="J136" s="48"/>
      <c r="K136" s="48"/>
      <c r="N136" s="343" t="s">
        <v>619</v>
      </c>
      <c r="O136" s="337" t="str">
        <f>A136</f>
        <v>10375C</v>
      </c>
      <c r="P136" s="339" t="str">
        <f>D136</f>
        <v>Supervisor Water Plant Electrical and Control Systems*</v>
      </c>
      <c r="Q136" s="344" t="str">
        <f>G136</f>
        <v>N42</v>
      </c>
      <c r="R136" s="329">
        <v>56.244</v>
      </c>
      <c r="S136" s="287" t="s">
        <v>689</v>
      </c>
      <c r="W136" s="218" t="s">
        <v>611</v>
      </c>
      <c r="X136" s="366" t="str">
        <f>A136</f>
        <v>10375C</v>
      </c>
      <c r="Y136" s="218" t="str">
        <f>D136</f>
        <v>Supervisor Water Plant Electrical and Control Systems*</v>
      </c>
      <c r="Z136" s="367" t="str">
        <f>G136</f>
        <v>N42</v>
      </c>
      <c r="AA136" s="368">
        <f>ROUND(R136,3)</f>
        <v>56.244</v>
      </c>
      <c r="AB136" s="213" t="s">
        <v>691</v>
      </c>
    </row>
    <row r="137" spans="1:30">
      <c r="B137" s="3"/>
      <c r="C137" s="3"/>
    </row>
    <row r="138" spans="1:30">
      <c r="A138" s="3" t="s">
        <v>683</v>
      </c>
      <c r="E138" s="4"/>
      <c r="F138" s="4"/>
      <c r="G138" s="32"/>
      <c r="H138" s="32"/>
      <c r="I138" s="32"/>
      <c r="J138" s="32"/>
      <c r="K138" s="32"/>
    </row>
    <row r="139" spans="1:30">
      <c r="A139" s="188" t="s">
        <v>202</v>
      </c>
      <c r="H139" s="32"/>
      <c r="I139" s="32"/>
      <c r="J139" s="32"/>
      <c r="K139" s="32"/>
    </row>
    <row r="140" spans="1:30">
      <c r="A140" s="188" t="s">
        <v>674</v>
      </c>
      <c r="D140" s="35"/>
      <c r="E140" s="4"/>
      <c r="F140" s="4"/>
      <c r="G140" s="32"/>
      <c r="H140" s="15"/>
      <c r="I140" s="15"/>
      <c r="J140" s="15"/>
      <c r="K140" s="15"/>
    </row>
    <row r="141" spans="1:30">
      <c r="A141" s="188"/>
      <c r="D141" s="35"/>
      <c r="E141" s="4"/>
      <c r="F141" s="4"/>
      <c r="G141" s="32"/>
      <c r="H141" s="15"/>
      <c r="I141" s="15"/>
      <c r="J141" s="15"/>
      <c r="K141" s="15"/>
    </row>
    <row r="142" spans="1:30">
      <c r="A142" s="188"/>
      <c r="D142" s="35"/>
      <c r="E142" s="4"/>
      <c r="F142" s="4"/>
      <c r="G142" s="32"/>
      <c r="H142" s="10"/>
      <c r="I142" s="10"/>
      <c r="J142" s="10"/>
      <c r="K142" s="10"/>
    </row>
    <row r="143" spans="1:30" ht="26.25" thickBot="1">
      <c r="A143" s="280" t="s">
        <v>2</v>
      </c>
      <c r="B143" s="280" t="s">
        <v>3</v>
      </c>
      <c r="C143" s="280"/>
      <c r="D143" s="24" t="s">
        <v>632</v>
      </c>
      <c r="E143" s="280" t="s">
        <v>617</v>
      </c>
      <c r="F143" s="280" t="s">
        <v>6</v>
      </c>
      <c r="G143" s="280" t="s">
        <v>7</v>
      </c>
      <c r="H143" s="26" t="s">
        <v>8</v>
      </c>
      <c r="I143" s="26" t="s">
        <v>9</v>
      </c>
      <c r="J143" s="26" t="s">
        <v>10</v>
      </c>
      <c r="K143" s="27" t="s">
        <v>11</v>
      </c>
      <c r="N143" s="340" t="s">
        <v>610</v>
      </c>
      <c r="O143" s="340" t="s">
        <v>2</v>
      </c>
      <c r="P143" s="341" t="s">
        <v>612</v>
      </c>
      <c r="Q143" s="341" t="s">
        <v>606</v>
      </c>
      <c r="R143" s="342" t="s">
        <v>8</v>
      </c>
      <c r="S143" s="342" t="s">
        <v>9</v>
      </c>
      <c r="T143" s="342" t="s">
        <v>10</v>
      </c>
      <c r="U143" s="340" t="s">
        <v>11</v>
      </c>
      <c r="W143" s="358" t="str">
        <f>N143</f>
        <v>Update</v>
      </c>
      <c r="X143" s="359" t="str">
        <f>A143</f>
        <v>Job Code</v>
      </c>
      <c r="Y143" s="358" t="s">
        <v>612</v>
      </c>
      <c r="Z143" s="360" t="str">
        <f>G143</f>
        <v>Salary Grade</v>
      </c>
      <c r="AA143" s="361" t="str">
        <f>R143</f>
        <v>Step 1</v>
      </c>
      <c r="AB143" s="361" t="str">
        <f>S143</f>
        <v>Step 2</v>
      </c>
      <c r="AC143" s="361" t="str">
        <f>T143</f>
        <v>Step 3</v>
      </c>
      <c r="AD143" s="361" t="str">
        <f>U143</f>
        <v>Step 4</v>
      </c>
    </row>
    <row r="144" spans="1:30">
      <c r="A144" s="3" t="s">
        <v>205</v>
      </c>
      <c r="B144" s="29" t="s">
        <v>155</v>
      </c>
      <c r="C144" s="4">
        <v>498</v>
      </c>
      <c r="D144" s="35" t="s">
        <v>206</v>
      </c>
      <c r="E144" s="47">
        <v>11</v>
      </c>
      <c r="F144" s="47" t="s">
        <v>156</v>
      </c>
      <c r="G144" s="306" t="s">
        <v>256</v>
      </c>
      <c r="H144" s="76">
        <f ca="1">R144</f>
        <v>48.121264673680784</v>
      </c>
      <c r="I144" s="76">
        <f ca="1">S144</f>
        <v>49.564902613891199</v>
      </c>
      <c r="J144" s="76">
        <f ca="1">T144</f>
        <v>51.051849692307947</v>
      </c>
      <c r="K144" s="76">
        <f ca="1">U144</f>
        <v>52.58340518307719</v>
      </c>
      <c r="N144" s="343" t="s">
        <v>611</v>
      </c>
      <c r="O144" s="337" t="str">
        <f>A144</f>
        <v>10035C</v>
      </c>
      <c r="P144" s="339" t="str">
        <f>D144</f>
        <v>Supervisor Forensic Science</v>
      </c>
      <c r="Q144" s="344" t="str">
        <f>G144</f>
        <v>CSU N50</v>
      </c>
      <c r="R144" s="350" cm="1">
        <f t="array" aca="1" ref="R144" ca="1">IF($N144="Y",VLOOKUP($O144,INDIRECT($O$3),R$6,0)*INDIRECT($N$2),VLOOKUP($O144,INDIRECT($O$3),R$6,0))</f>
        <v>48.121264673680784</v>
      </c>
      <c r="S144" s="350" cm="1">
        <f t="array" aca="1" ref="S144" ca="1">IF($N144="Y",VLOOKUP($O144,INDIRECT($O$3),S$6,0)*INDIRECT($N$2),VLOOKUP($O144,INDIRECT($O$3),S$6,0))</f>
        <v>49.564902613891199</v>
      </c>
      <c r="T144" s="350" cm="1">
        <f t="array" aca="1" ref="T144" ca="1">IF($N144="Y",VLOOKUP($O144,INDIRECT($O$3),T$6,0)*INDIRECT($N$2),VLOOKUP($O144,INDIRECT($O$3),T$6,0))</f>
        <v>51.051849692307947</v>
      </c>
      <c r="U144" s="350" cm="1">
        <f t="array" aca="1" ref="U144" ca="1">IF($N144="Y",VLOOKUP($O144,INDIRECT($O$3),U$6,0)*INDIRECT($N$2),VLOOKUP($O144,INDIRECT($O$3),U$6,0))</f>
        <v>52.58340518307719</v>
      </c>
      <c r="W144" s="218" t="str">
        <f>N144</f>
        <v>Y</v>
      </c>
      <c r="X144" s="366" t="str">
        <f>A144</f>
        <v>10035C</v>
      </c>
      <c r="Y144" s="218" t="str">
        <f>D144</f>
        <v>Supervisor Forensic Science</v>
      </c>
      <c r="Z144" s="367" t="str">
        <f>G144</f>
        <v>CSU N50</v>
      </c>
      <c r="AA144" s="368">
        <f ca="1">ROUND(R144,3)</f>
        <v>48.121000000000002</v>
      </c>
      <c r="AB144" s="368">
        <f ca="1">ROUND(S144,3)</f>
        <v>49.564999999999998</v>
      </c>
      <c r="AC144" s="368">
        <f ca="1">ROUND(T144,3)</f>
        <v>51.052</v>
      </c>
      <c r="AD144" s="368">
        <f ca="1">ROUND(U144,3)</f>
        <v>52.582999999999998</v>
      </c>
    </row>
    <row r="145" spans="1:27">
      <c r="B145" s="29"/>
      <c r="C145" s="29"/>
      <c r="D145" s="35"/>
      <c r="E145" s="29"/>
      <c r="F145" s="29"/>
      <c r="G145" s="17"/>
      <c r="H145" s="39"/>
      <c r="I145" s="39"/>
      <c r="J145" s="39"/>
      <c r="K145" s="39"/>
    </row>
    <row r="146" spans="1:27" ht="13.5" thickBot="1">
      <c r="A146" s="51"/>
      <c r="B146" s="27"/>
      <c r="C146" s="27"/>
      <c r="D146" s="53"/>
      <c r="E146" s="27"/>
      <c r="F146" s="27"/>
      <c r="G146" s="54"/>
      <c r="H146" s="55"/>
      <c r="I146" s="55"/>
      <c r="J146" s="55"/>
      <c r="K146" s="55"/>
    </row>
    <row r="147" spans="1:27">
      <c r="A147" s="5"/>
      <c r="B147" s="29"/>
      <c r="C147" s="29"/>
      <c r="D147" s="43"/>
      <c r="E147" s="29"/>
      <c r="F147" s="29"/>
      <c r="G147" s="17"/>
      <c r="H147" s="39"/>
      <c r="I147" s="39"/>
      <c r="J147" s="39"/>
      <c r="K147" s="39"/>
    </row>
    <row r="148" spans="1:27">
      <c r="A148" s="18" t="s">
        <v>566</v>
      </c>
      <c r="B148" s="3"/>
      <c r="C148" s="3"/>
      <c r="H148" s="9"/>
      <c r="J148" s="39"/>
      <c r="K148" s="39"/>
    </row>
    <row r="149" spans="1:27">
      <c r="A149" s="56" t="s">
        <v>209</v>
      </c>
      <c r="B149" s="9"/>
      <c r="C149" s="9"/>
      <c r="D149" s="14"/>
      <c r="E149" s="57"/>
      <c r="F149" s="57"/>
      <c r="G149" s="9"/>
      <c r="H149" s="9"/>
      <c r="J149" s="39"/>
      <c r="K149" s="39"/>
    </row>
    <row r="150" spans="1:27">
      <c r="A150" s="58"/>
      <c r="C150" s="60">
        <f ca="1">R150</f>
        <v>18.383901442933219</v>
      </c>
      <c r="D150" s="14" t="s">
        <v>633</v>
      </c>
      <c r="F150" s="57"/>
      <c r="G150" s="9"/>
      <c r="H150" s="9"/>
      <c r="K150" s="39"/>
      <c r="N150" s="343" t="s">
        <v>611</v>
      </c>
      <c r="O150" s="337" t="s">
        <v>613</v>
      </c>
      <c r="P150" s="339" t="str">
        <f>D150</f>
        <v>Biweekly longevity at the beginning of the 10th year of service</v>
      </c>
      <c r="Q150" s="344"/>
      <c r="R150" s="350" cm="1">
        <f t="array" aca="1" ref="R150" ca="1">IF($N150="Y",VLOOKUP($O150,INDIRECT($O$3),R$6,0)*INDIRECT($N$2),VLOOKUP($O150,INDIRECT($O$3),R$6,0))</f>
        <v>18.383901442933219</v>
      </c>
      <c r="S150" s="350"/>
      <c r="T150" s="350"/>
      <c r="U150" s="350"/>
      <c r="W150" s="213" t="str">
        <f t="shared" ref="W150:Y153" si="82">N150</f>
        <v>Y</v>
      </c>
      <c r="X150" s="213" t="str">
        <f t="shared" si="82"/>
        <v>10th</v>
      </c>
      <c r="Y150" s="213" t="str">
        <f t="shared" si="82"/>
        <v>Biweekly longevity at the beginning of the 10th year of service</v>
      </c>
      <c r="AA150" s="221">
        <f ca="1">ROUND(R150/80,3)</f>
        <v>0.23</v>
      </c>
    </row>
    <row r="151" spans="1:27">
      <c r="A151" s="58"/>
      <c r="C151" s="60">
        <f ca="1">R151</f>
        <v>35.541298911441935</v>
      </c>
      <c r="D151" s="14" t="s">
        <v>634</v>
      </c>
      <c r="F151" s="57"/>
      <c r="G151" s="9"/>
      <c r="H151" s="9"/>
      <c r="J151" s="39"/>
      <c r="K151" s="39"/>
      <c r="N151" s="337" t="s">
        <v>611</v>
      </c>
      <c r="O151" s="337" t="s">
        <v>614</v>
      </c>
      <c r="P151" s="339" t="str">
        <f>D151</f>
        <v>Biweekly longevity at the beginning of the 15th year of service</v>
      </c>
      <c r="R151" s="350" cm="1">
        <f t="array" aca="1" ref="R151" ca="1">IF($N151="Y",VLOOKUP($O151,INDIRECT($O$3),R$6,0)*INDIRECT($N$2),VLOOKUP($O151,INDIRECT($O$3),R$6,0))</f>
        <v>35.541298911441935</v>
      </c>
      <c r="S151" s="350"/>
      <c r="T151" s="350"/>
      <c r="U151" s="350"/>
      <c r="W151" s="213" t="str">
        <f t="shared" si="82"/>
        <v>Y</v>
      </c>
      <c r="X151" s="213" t="str">
        <f t="shared" si="82"/>
        <v>15th</v>
      </c>
      <c r="Y151" s="213" t="str">
        <f t="shared" si="82"/>
        <v>Biweekly longevity at the beginning of the 15th year of service</v>
      </c>
      <c r="AA151" s="221">
        <f ca="1">ROUND(R151/80,3)</f>
        <v>0.44400000000000001</v>
      </c>
    </row>
    <row r="152" spans="1:27">
      <c r="A152" s="58"/>
      <c r="C152" s="60">
        <f ca="1">R152</f>
        <v>49.482513942767504</v>
      </c>
      <c r="D152" s="14" t="s">
        <v>635</v>
      </c>
      <c r="F152" s="57"/>
      <c r="G152" s="9"/>
      <c r="H152" s="5"/>
      <c r="I152" s="5"/>
      <c r="J152" s="39"/>
      <c r="K152" s="39"/>
      <c r="N152" s="337" t="s">
        <v>611</v>
      </c>
      <c r="O152" s="337" t="s">
        <v>615</v>
      </c>
      <c r="P152" s="339" t="str">
        <f>D152</f>
        <v>Biweekly longevity at the beginning of the 20th year of service</v>
      </c>
      <c r="R152" s="350" cm="1">
        <f t="array" aca="1" ref="R152" ca="1">IF($N152="Y",VLOOKUP($O152,INDIRECT($O$3),R$6,0)*INDIRECT($N$2),VLOOKUP($O152,INDIRECT($O$3),R$6,0))</f>
        <v>49.482513942767504</v>
      </c>
      <c r="S152" s="350"/>
      <c r="T152" s="350"/>
      <c r="U152" s="350"/>
      <c r="W152" s="213" t="str">
        <f t="shared" si="82"/>
        <v>Y</v>
      </c>
      <c r="X152" s="213" t="str">
        <f t="shared" si="82"/>
        <v>20th</v>
      </c>
      <c r="Y152" s="213" t="str">
        <f t="shared" si="82"/>
        <v>Biweekly longevity at the beginning of the 20th year of service</v>
      </c>
      <c r="AA152" s="221">
        <f ca="1">ROUND(R152/80,3)</f>
        <v>0.61899999999999999</v>
      </c>
    </row>
    <row r="153" spans="1:27">
      <c r="A153" s="58"/>
      <c r="C153" s="60">
        <f ca="1">R153</f>
        <v>69.275519519874507</v>
      </c>
      <c r="D153" s="14" t="s">
        <v>636</v>
      </c>
      <c r="F153" s="57"/>
      <c r="G153" s="9"/>
      <c r="H153" s="9"/>
      <c r="J153" s="39"/>
      <c r="K153" s="39"/>
      <c r="N153" s="337" t="s">
        <v>611</v>
      </c>
      <c r="O153" s="337" t="s">
        <v>616</v>
      </c>
      <c r="P153" s="339" t="str">
        <f>D153</f>
        <v>Biweekly longevity at the beginning of the 25th year of service</v>
      </c>
      <c r="R153" s="350" cm="1">
        <f t="array" aca="1" ref="R153" ca="1">IF($N153="Y",VLOOKUP($O153,INDIRECT($O$3),R$6,0)*INDIRECT($N$2),VLOOKUP($O153,INDIRECT($O$3),R$6,0))</f>
        <v>69.275519519874507</v>
      </c>
      <c r="S153" s="350"/>
      <c r="T153" s="350"/>
      <c r="U153" s="350"/>
      <c r="W153" s="213" t="str">
        <f t="shared" si="82"/>
        <v>Y</v>
      </c>
      <c r="X153" s="213" t="str">
        <f t="shared" si="82"/>
        <v>25th</v>
      </c>
      <c r="Y153" s="213" t="str">
        <f t="shared" si="82"/>
        <v>Biweekly longevity at the beginning of the 25th year of service</v>
      </c>
      <c r="AA153" s="221">
        <f ca="1">ROUND(R153/80,3)</f>
        <v>0.86599999999999999</v>
      </c>
    </row>
    <row r="154" spans="1:27">
      <c r="A154" s="5" t="s">
        <v>214</v>
      </c>
      <c r="C154" s="5"/>
      <c r="D154" s="5"/>
      <c r="E154" s="5"/>
      <c r="F154" s="5"/>
      <c r="G154" s="5"/>
      <c r="J154" s="39"/>
      <c r="K154" s="39"/>
    </row>
    <row r="155" spans="1:27">
      <c r="A155" s="58"/>
      <c r="B155" s="3"/>
      <c r="C155" s="3"/>
      <c r="E155" s="14"/>
      <c r="F155" s="57"/>
      <c r="G155" s="9"/>
      <c r="H155" s="5"/>
      <c r="I155" s="5"/>
      <c r="J155" s="39"/>
      <c r="K155" s="39"/>
    </row>
    <row r="156" spans="1:27" ht="13.5" thickBot="1">
      <c r="A156" s="61"/>
      <c r="B156" s="61"/>
      <c r="C156" s="61"/>
      <c r="D156" s="51"/>
      <c r="E156" s="51"/>
      <c r="F156" s="51"/>
      <c r="G156" s="51"/>
      <c r="H156" s="51"/>
      <c r="I156" s="51"/>
      <c r="J156" s="51"/>
      <c r="K156" s="51"/>
    </row>
    <row r="157" spans="1:27">
      <c r="A157" s="315"/>
      <c r="B157" s="315"/>
      <c r="C157" s="315"/>
      <c r="D157" s="5"/>
      <c r="E157" s="5"/>
      <c r="F157" s="5"/>
      <c r="G157" s="5"/>
      <c r="H157" s="5"/>
      <c r="I157" s="5"/>
      <c r="J157" s="5"/>
      <c r="K157" s="5"/>
    </row>
    <row r="158" spans="1:27">
      <c r="A158" s="18" t="s">
        <v>215</v>
      </c>
      <c r="B158" s="47"/>
      <c r="C158" s="47"/>
      <c r="E158" s="5"/>
      <c r="F158" s="5"/>
      <c r="G158" s="5"/>
      <c r="H158" s="46"/>
      <c r="I158" s="46"/>
      <c r="J158" s="46"/>
      <c r="K158" s="46"/>
    </row>
    <row r="159" spans="1:27">
      <c r="A159" s="56" t="s">
        <v>216</v>
      </c>
      <c r="B159" s="9"/>
      <c r="C159" s="9"/>
      <c r="D159" s="14"/>
      <c r="E159" s="57"/>
      <c r="F159" s="57"/>
      <c r="G159" s="9"/>
      <c r="H159" s="46"/>
      <c r="I159" s="46"/>
      <c r="J159" s="46"/>
      <c r="K159" s="46"/>
      <c r="N159" s="337" t="s">
        <v>611</v>
      </c>
      <c r="O159" s="348" t="s">
        <v>549</v>
      </c>
      <c r="P159" s="349" t="s">
        <v>562</v>
      </c>
      <c r="R159" s="350" cm="1">
        <f t="array" aca="1" ref="R159" ca="1">IF($N159="Y",VLOOKUP($O159,INDIRECT($O$3),R$6,0)*INDIRECT($N$2),VLOOKUP($O159,INDIRECT($O$3),R$6,0))</f>
        <v>0.6727781698421873</v>
      </c>
      <c r="W159" s="213" t="str">
        <f>N159</f>
        <v>Y</v>
      </c>
      <c r="X159" s="213" t="str">
        <f>O159</f>
        <v>CSULDS</v>
      </c>
      <c r="Y159" s="213" t="str">
        <f>P159</f>
        <v>TL-Lead Prem (Substitute)-CSU</v>
      </c>
      <c r="AA159" s="221">
        <f ca="1">ROUND(R159,3)</f>
        <v>0.67300000000000004</v>
      </c>
    </row>
    <row r="160" spans="1:27">
      <c r="A160" s="64" t="s">
        <v>217</v>
      </c>
      <c r="B160" s="46"/>
      <c r="C160" s="46"/>
      <c r="D160" s="66"/>
      <c r="E160" s="67"/>
      <c r="F160" s="67"/>
      <c r="G160" s="46"/>
      <c r="H160" s="46"/>
      <c r="I160" s="46"/>
      <c r="J160" s="46"/>
      <c r="K160" s="46"/>
    </row>
    <row r="161" spans="1:30" ht="13.5" thickBot="1">
      <c r="A161" s="68" t="str">
        <f ca="1">"Maintenance Electrician duties, shall receive a premium of "&amp;TEXT(R159,"$0.000")&amp;" cents per hour."</f>
        <v>Maintenance Electrician duties, shall receive a premium of $0.673 cents per hour.</v>
      </c>
      <c r="B161" s="72"/>
      <c r="C161" s="72"/>
      <c r="D161" s="70"/>
      <c r="E161" s="71"/>
      <c r="F161" s="71"/>
      <c r="G161" s="72"/>
      <c r="H161" s="51"/>
      <c r="I161" s="51"/>
      <c r="J161" s="51"/>
      <c r="K161" s="51"/>
    </row>
    <row r="162" spans="1:30">
      <c r="A162" s="64"/>
      <c r="B162" s="46"/>
      <c r="C162" s="46"/>
      <c r="D162" s="66"/>
      <c r="E162" s="67"/>
      <c r="F162" s="67"/>
      <c r="G162" s="46"/>
      <c r="H162" s="5"/>
      <c r="I162" s="5"/>
      <c r="J162" s="5"/>
      <c r="K162" s="5"/>
    </row>
    <row r="163" spans="1:30">
      <c r="A163" s="73" t="s">
        <v>219</v>
      </c>
      <c r="B163" s="46"/>
      <c r="C163" s="46"/>
      <c r="E163" s="67"/>
      <c r="F163" s="67"/>
      <c r="G163" s="46"/>
      <c r="H163" s="9"/>
      <c r="I163" s="9"/>
      <c r="J163" s="9"/>
      <c r="K163" s="46"/>
    </row>
    <row r="164" spans="1:30">
      <c r="A164" s="75" t="s">
        <v>251</v>
      </c>
      <c r="B164" s="9"/>
      <c r="C164" s="9"/>
      <c r="D164" s="14"/>
      <c r="E164" s="57"/>
      <c r="F164" s="57"/>
      <c r="G164" s="9"/>
      <c r="H164" s="9"/>
      <c r="I164" s="9"/>
      <c r="J164" s="39"/>
      <c r="K164" s="9"/>
      <c r="N164" s="337" t="s">
        <v>611</v>
      </c>
      <c r="O164" s="348" t="s">
        <v>550</v>
      </c>
      <c r="P164" s="349" t="s">
        <v>558</v>
      </c>
      <c r="R164" s="350" cm="1">
        <f t="array" aca="1" ref="R164" ca="1">IF($N164="Y",VLOOKUP($O164,INDIRECT($O$3),R$6,0)*INDIRECT($N$2),VLOOKUP($O164,INDIRECT($O$3),R$6,0))</f>
        <v>1.5289074373706149</v>
      </c>
      <c r="W164" s="213" t="str">
        <f t="shared" ref="W164:Y166" si="83">N164</f>
        <v>Y</v>
      </c>
      <c r="X164" s="213" t="str">
        <f t="shared" si="83"/>
        <v>CSUAM1</v>
      </c>
      <c r="Y164" s="213" t="str">
        <f t="shared" si="83"/>
        <v>TL-Morning Shift Premium CSU</v>
      </c>
      <c r="AA164" s="221">
        <f ca="1">ROUND(R164,3)</f>
        <v>1.5289999999999999</v>
      </c>
    </row>
    <row r="165" spans="1:30">
      <c r="A165" s="75" t="s">
        <v>254</v>
      </c>
      <c r="B165" s="9"/>
      <c r="C165" s="9"/>
      <c r="D165" s="14"/>
      <c r="E165" s="57"/>
      <c r="F165" s="57"/>
      <c r="G165" s="9"/>
      <c r="H165" s="9"/>
      <c r="I165" s="307">
        <f ca="1">R164</f>
        <v>1.5289074373706149</v>
      </c>
      <c r="J165" s="3" t="s">
        <v>220</v>
      </c>
      <c r="N165" s="337" t="s">
        <v>611</v>
      </c>
      <c r="O165" s="348" t="s">
        <v>551</v>
      </c>
      <c r="P165" s="349" t="s">
        <v>563</v>
      </c>
      <c r="R165" s="350" cm="1">
        <f t="array" aca="1" ref="R165" ca="1">IF($N165="Y",VLOOKUP($O165,INDIRECT($O$3),R$6,0)*INDIRECT($N$2),VLOOKUP($O165,INDIRECT($O$3),R$6,0))</f>
        <v>1.5289074373706149</v>
      </c>
      <c r="W165" s="213" t="str">
        <f t="shared" si="83"/>
        <v>Y</v>
      </c>
      <c r="X165" s="213" t="str">
        <f t="shared" si="83"/>
        <v>CSUNIT</v>
      </c>
      <c r="Y165" s="213" t="str">
        <f t="shared" si="83"/>
        <v>TL-Night Shift Premium-CSU</v>
      </c>
      <c r="AA165" s="221">
        <f ca="1">ROUND(R165,3)</f>
        <v>1.5289999999999999</v>
      </c>
    </row>
    <row r="166" spans="1:30">
      <c r="A166" s="75"/>
      <c r="B166" s="9"/>
      <c r="C166" s="9"/>
      <c r="D166" s="14"/>
      <c r="E166" s="57"/>
      <c r="F166" s="57"/>
      <c r="G166" s="9"/>
      <c r="H166" s="9"/>
      <c r="N166" s="337" t="s">
        <v>611</v>
      </c>
      <c r="O166" s="348" t="s">
        <v>552</v>
      </c>
      <c r="P166" s="349" t="s">
        <v>564</v>
      </c>
      <c r="R166" s="350" cm="1">
        <f t="array" aca="1" ref="R166" ca="1">IF($N166="Y",VLOOKUP($O166,INDIRECT($O$3),R$6,0)*INDIRECT($N$2),VLOOKUP($O166,INDIRECT($O$3),R$6,0))</f>
        <v>1.5289426472703902</v>
      </c>
      <c r="W166" s="213" t="str">
        <f t="shared" si="83"/>
        <v>Y</v>
      </c>
      <c r="X166" s="213" t="str">
        <f t="shared" si="83"/>
        <v>CSUWKE</v>
      </c>
      <c r="Y166" s="213" t="str">
        <f t="shared" si="83"/>
        <v>CSU Weekend Shift</v>
      </c>
      <c r="AA166" s="221">
        <f ca="1">ROUND(R166,3)</f>
        <v>1.5289999999999999</v>
      </c>
    </row>
    <row r="167" spans="1:30">
      <c r="A167" s="75" t="s">
        <v>239</v>
      </c>
      <c r="B167" s="9"/>
      <c r="C167" s="9"/>
      <c r="D167" s="14"/>
      <c r="E167" s="57"/>
      <c r="F167" s="57"/>
      <c r="G167" s="9"/>
      <c r="H167" s="9"/>
    </row>
    <row r="168" spans="1:30">
      <c r="A168" s="75" t="s">
        <v>221</v>
      </c>
      <c r="B168" s="9"/>
      <c r="C168" s="9"/>
      <c r="D168" s="14"/>
      <c r="E168" s="57"/>
      <c r="F168" s="57"/>
      <c r="G168" s="9"/>
      <c r="H168" s="9"/>
      <c r="I168" s="307">
        <f ca="1">I165*40</f>
        <v>61.156297494824592</v>
      </c>
      <c r="J168" s="3" t="s">
        <v>222</v>
      </c>
    </row>
    <row r="169" spans="1:30">
      <c r="A169" s="75"/>
      <c r="B169" s="9"/>
      <c r="C169" s="9"/>
      <c r="D169" s="14"/>
      <c r="E169" s="57"/>
      <c r="F169" s="57"/>
      <c r="G169" s="9"/>
      <c r="H169" s="9"/>
    </row>
    <row r="170" spans="1:30" s="5" customFormat="1">
      <c r="A170" s="56" t="s">
        <v>240</v>
      </c>
      <c r="B170" s="9"/>
      <c r="C170" s="9"/>
      <c r="D170" s="14"/>
      <c r="E170" s="57"/>
      <c r="F170" s="57"/>
      <c r="G170" s="9"/>
      <c r="H170" s="3"/>
      <c r="I170" s="3"/>
      <c r="L170"/>
      <c r="M170"/>
      <c r="N170" s="351"/>
      <c r="O170" s="351"/>
      <c r="P170" s="352"/>
      <c r="Q170" s="352"/>
      <c r="R170" s="352"/>
      <c r="S170" s="352"/>
      <c r="T170" s="352"/>
      <c r="U170" s="352"/>
      <c r="W170" s="218"/>
      <c r="X170" s="218"/>
      <c r="Y170" s="218"/>
      <c r="Z170" s="218"/>
      <c r="AA170" s="218"/>
      <c r="AB170" s="218"/>
      <c r="AC170" s="218"/>
      <c r="AD170" s="218"/>
    </row>
    <row r="171" spans="1:30">
      <c r="A171" s="75" t="s">
        <v>238</v>
      </c>
      <c r="B171" s="9"/>
      <c r="C171" s="9"/>
      <c r="D171" s="14"/>
      <c r="E171" s="57"/>
      <c r="F171" s="57"/>
      <c r="G171" s="9"/>
      <c r="H171" s="5"/>
    </row>
    <row r="172" spans="1:30" s="5" customFormat="1">
      <c r="A172" s="3" t="s">
        <v>236</v>
      </c>
      <c r="B172" s="4"/>
      <c r="C172" s="4"/>
      <c r="D172" s="3"/>
      <c r="E172" s="3"/>
      <c r="F172" s="3"/>
      <c r="G172" s="3"/>
      <c r="I172" s="307">
        <f ca="1">R172</f>
        <v>1.5289074373706149</v>
      </c>
      <c r="J172" s="3" t="s">
        <v>223</v>
      </c>
      <c r="L172"/>
      <c r="M172"/>
      <c r="N172" s="351" t="s">
        <v>611</v>
      </c>
      <c r="O172" s="348" t="s">
        <v>553</v>
      </c>
      <c r="P172" s="349" t="s">
        <v>565</v>
      </c>
      <c r="Q172" s="352"/>
      <c r="R172" s="350" cm="1">
        <f t="array" aca="1" ref="R172" ca="1">IF($N172="Y",VLOOKUP($O172,INDIRECT($O$3),R$6,0)*INDIRECT($N$2),VLOOKUP($O172,INDIRECT($O$3),R$6,0))</f>
        <v>1.5289074373706149</v>
      </c>
      <c r="S172" s="352"/>
      <c r="T172" s="352"/>
      <c r="U172" s="352"/>
      <c r="W172" s="213" t="str">
        <f>N172</f>
        <v>Y</v>
      </c>
      <c r="X172" s="213" t="str">
        <f>O172</f>
        <v>CSULAW</v>
      </c>
      <c r="Y172" s="213" t="str">
        <f>P172</f>
        <v>TL-Law Enforce PM Premium</v>
      </c>
      <c r="Z172" s="213"/>
      <c r="AA172" s="221">
        <f ca="1">ROUND(R172,3)</f>
        <v>1.5289999999999999</v>
      </c>
      <c r="AB172" s="218"/>
      <c r="AC172" s="218"/>
      <c r="AD172" s="218"/>
    </row>
    <row r="173" spans="1:30" s="4" customFormat="1">
      <c r="A173" s="5"/>
      <c r="B173" s="47"/>
      <c r="C173" s="47"/>
      <c r="D173" s="5"/>
      <c r="E173" s="5"/>
      <c r="F173" s="5"/>
      <c r="G173" s="5"/>
      <c r="H173" s="110"/>
      <c r="I173" s="110"/>
      <c r="J173" s="110"/>
      <c r="K173" s="5"/>
      <c r="L173"/>
      <c r="M173"/>
      <c r="N173" s="337"/>
      <c r="O173" s="337"/>
      <c r="P173" s="337"/>
      <c r="Q173" s="337"/>
      <c r="R173" s="337"/>
      <c r="S173" s="337"/>
      <c r="T173" s="337"/>
      <c r="U173" s="337"/>
      <c r="W173" s="219"/>
      <c r="X173" s="219"/>
      <c r="Y173" s="219"/>
      <c r="Z173" s="219"/>
      <c r="AA173" s="219"/>
      <c r="AB173" s="219"/>
      <c r="AC173" s="219"/>
      <c r="AD173" s="219"/>
    </row>
    <row r="174" spans="1:30" s="4" customFormat="1">
      <c r="A174" s="56" t="s">
        <v>241</v>
      </c>
      <c r="B174" s="78"/>
      <c r="C174" s="78"/>
      <c r="D174" s="78"/>
      <c r="E174" s="78"/>
      <c r="F174" s="78"/>
      <c r="G174" s="78"/>
      <c r="H174" s="3"/>
      <c r="I174" s="3"/>
      <c r="J174" s="3"/>
      <c r="K174" s="78"/>
      <c r="L174"/>
      <c r="M174"/>
      <c r="N174" s="337"/>
      <c r="O174" s="337"/>
      <c r="P174" s="337"/>
      <c r="Q174" s="337"/>
      <c r="R174" s="337"/>
      <c r="S174" s="337"/>
      <c r="T174" s="337"/>
      <c r="U174" s="337"/>
      <c r="W174" s="219"/>
      <c r="X174" s="219"/>
      <c r="Y174" s="219"/>
      <c r="Z174" s="219"/>
      <c r="AA174" s="219"/>
      <c r="AB174" s="219"/>
      <c r="AC174" s="219"/>
      <c r="AD174" s="219"/>
    </row>
    <row r="175" spans="1:30" s="4" customFormat="1">
      <c r="A175" s="210" t="s">
        <v>242</v>
      </c>
      <c r="B175" s="78"/>
      <c r="C175" s="78"/>
      <c r="D175" s="78"/>
      <c r="E175" s="78"/>
      <c r="F175" s="78"/>
      <c r="G175" s="78"/>
      <c r="H175" s="3"/>
      <c r="I175" s="3"/>
      <c r="J175" s="3"/>
      <c r="K175" s="3"/>
      <c r="L175"/>
      <c r="M175"/>
      <c r="N175" s="337"/>
      <c r="O175" s="337"/>
      <c r="P175" s="337"/>
      <c r="Q175" s="337"/>
      <c r="R175" s="337"/>
      <c r="S175" s="337"/>
      <c r="T175" s="337"/>
      <c r="U175" s="337"/>
      <c r="W175" s="219"/>
      <c r="X175" s="219"/>
      <c r="Y175" s="219"/>
      <c r="Z175" s="219"/>
      <c r="AA175" s="219"/>
      <c r="AB175" s="219"/>
      <c r="AC175" s="219"/>
      <c r="AD175" s="219"/>
    </row>
    <row r="176" spans="1:30" s="4" customFormat="1">
      <c r="A176" s="211" t="s">
        <v>237</v>
      </c>
      <c r="B176" s="78"/>
      <c r="C176" s="78"/>
      <c r="D176" s="78"/>
      <c r="E176" s="78"/>
      <c r="F176" s="78"/>
      <c r="G176" s="78"/>
      <c r="H176" s="3"/>
      <c r="I176" s="3"/>
      <c r="J176" s="3"/>
      <c r="K176" s="3"/>
      <c r="L176"/>
      <c r="M176"/>
      <c r="N176" s="337"/>
      <c r="O176" s="337"/>
      <c r="P176" s="337"/>
      <c r="Q176" s="337"/>
      <c r="R176" s="337"/>
      <c r="S176" s="337"/>
      <c r="T176" s="337"/>
      <c r="U176" s="337"/>
      <c r="W176" s="219"/>
      <c r="X176" s="219"/>
      <c r="Y176" s="219"/>
      <c r="Z176" s="219"/>
      <c r="AA176" s="219"/>
      <c r="AB176" s="219"/>
      <c r="AC176" s="219"/>
      <c r="AD176" s="219"/>
    </row>
    <row r="177" spans="1:30" s="4" customFormat="1">
      <c r="A177" s="78"/>
      <c r="B177" s="78"/>
      <c r="C177" s="78"/>
      <c r="D177" s="78"/>
      <c r="E177" s="78"/>
      <c r="F177" s="78"/>
      <c r="G177" s="78"/>
      <c r="H177" s="3"/>
      <c r="I177" s="3"/>
      <c r="J177" s="3"/>
      <c r="K177" s="3"/>
      <c r="L177"/>
      <c r="M177"/>
      <c r="N177" s="337"/>
      <c r="O177" s="337"/>
      <c r="P177" s="337"/>
      <c r="Q177" s="337"/>
      <c r="R177" s="337"/>
      <c r="S177" s="337"/>
      <c r="T177" s="337"/>
      <c r="U177" s="337"/>
      <c r="W177" s="219"/>
      <c r="X177" s="219"/>
      <c r="Y177" s="219"/>
      <c r="Z177" s="219"/>
      <c r="AA177" s="219"/>
      <c r="AB177" s="219"/>
      <c r="AC177" s="219"/>
      <c r="AD177" s="219"/>
    </row>
    <row r="178" spans="1:30" s="4" customFormat="1">
      <c r="A178" s="56" t="s">
        <v>243</v>
      </c>
      <c r="B178" s="78"/>
      <c r="C178" s="78"/>
      <c r="D178" s="78"/>
      <c r="E178" s="78"/>
      <c r="F178" s="78"/>
      <c r="G178" s="78"/>
      <c r="H178" s="3"/>
      <c r="I178" s="3"/>
      <c r="J178" s="3"/>
      <c r="K178" s="3"/>
      <c r="L178"/>
      <c r="M178"/>
      <c r="N178" s="337"/>
      <c r="O178" s="337"/>
      <c r="P178" s="337"/>
      <c r="Q178" s="337"/>
      <c r="R178" s="337"/>
      <c r="S178" s="337"/>
      <c r="T178" s="337"/>
      <c r="U178" s="337"/>
      <c r="W178" s="219"/>
      <c r="X178" s="219"/>
      <c r="Y178" s="219"/>
      <c r="Z178" s="219"/>
      <c r="AA178" s="219"/>
      <c r="AB178" s="219"/>
      <c r="AC178" s="219"/>
      <c r="AD178" s="219"/>
    </row>
    <row r="179" spans="1:30" s="4" customFormat="1" ht="13.5" thickBot="1">
      <c r="A179" s="231" t="s">
        <v>244</v>
      </c>
      <c r="B179" s="232"/>
      <c r="C179" s="232"/>
      <c r="D179" s="232"/>
      <c r="E179" s="232"/>
      <c r="F179" s="232"/>
      <c r="G179" s="232"/>
      <c r="H179" s="24"/>
      <c r="I179" s="51"/>
      <c r="J179" s="51"/>
      <c r="K179" s="51"/>
      <c r="L179"/>
      <c r="M179"/>
      <c r="N179" s="337"/>
      <c r="O179" s="337"/>
      <c r="P179" s="337"/>
      <c r="Q179" s="337"/>
      <c r="R179" s="337"/>
      <c r="S179" s="337"/>
      <c r="T179" s="337"/>
      <c r="U179" s="337"/>
      <c r="W179" s="219"/>
      <c r="X179" s="219"/>
      <c r="Y179" s="219"/>
      <c r="Z179" s="219"/>
      <c r="AA179" s="219"/>
      <c r="AB179" s="219"/>
      <c r="AC179" s="219"/>
      <c r="AD179" s="219"/>
    </row>
    <row r="180" spans="1:30" s="4" customFormat="1">
      <c r="A180" s="78"/>
      <c r="B180" s="78"/>
      <c r="C180" s="78"/>
      <c r="D180" s="78"/>
      <c r="E180" s="78"/>
      <c r="F180" s="78"/>
      <c r="G180" s="78"/>
      <c r="H180" s="3"/>
      <c r="I180" s="3"/>
      <c r="J180" s="3"/>
      <c r="K180" s="3"/>
      <c r="L180"/>
      <c r="M180"/>
      <c r="N180" s="337"/>
      <c r="O180" s="337"/>
      <c r="P180" s="337"/>
      <c r="Q180" s="337"/>
      <c r="R180" s="337"/>
      <c r="S180" s="337"/>
      <c r="T180" s="337"/>
      <c r="U180" s="337"/>
      <c r="W180" s="219"/>
      <c r="X180" s="219"/>
      <c r="Y180" s="219"/>
      <c r="Z180" s="219"/>
      <c r="AA180" s="219"/>
      <c r="AB180" s="219"/>
      <c r="AC180" s="219"/>
      <c r="AD180" s="219"/>
    </row>
    <row r="181" spans="1:30" s="4" customFormat="1">
      <c r="A181" s="317" t="s">
        <v>637</v>
      </c>
      <c r="B181" s="110"/>
      <c r="C181" s="110"/>
      <c r="D181" s="110"/>
      <c r="E181" s="110"/>
      <c r="F181" s="110"/>
      <c r="G181" s="110"/>
      <c r="H181" s="318"/>
      <c r="I181" s="318"/>
      <c r="J181" s="318"/>
      <c r="K181" s="318"/>
      <c r="L181"/>
      <c r="M181"/>
      <c r="N181" s="337"/>
      <c r="O181" s="337"/>
      <c r="P181" s="337"/>
      <c r="Q181" s="337"/>
      <c r="R181" s="337"/>
      <c r="S181" s="337"/>
      <c r="T181" s="337"/>
      <c r="U181" s="337"/>
      <c r="W181" s="219"/>
      <c r="X181" s="219"/>
      <c r="Y181" s="219"/>
      <c r="Z181" s="219"/>
      <c r="AA181" s="219"/>
      <c r="AB181" s="219"/>
      <c r="AC181" s="219"/>
      <c r="AD181" s="219"/>
    </row>
    <row r="182" spans="1:30" s="4" customFormat="1">
      <c r="A182" s="381" t="str">
        <f ca="1">"Employees will be compensated at the rate of "&amp;TEXT(R183,"$.00")&amp;"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82" s="110"/>
      <c r="C182" s="110"/>
      <c r="D182" s="110"/>
      <c r="E182" s="110"/>
      <c r="F182" s="110"/>
      <c r="G182" s="110"/>
      <c r="H182" s="318"/>
      <c r="I182" s="318"/>
      <c r="J182" s="318"/>
      <c r="K182" s="318"/>
      <c r="L182"/>
      <c r="M182"/>
      <c r="N182" s="337"/>
      <c r="O182" s="337"/>
      <c r="P182" s="337"/>
      <c r="Q182" s="337"/>
      <c r="R182" s="337"/>
      <c r="S182" s="337"/>
      <c r="T182" s="337"/>
      <c r="U182" s="337"/>
      <c r="W182" s="219"/>
      <c r="X182" s="219"/>
      <c r="Y182" s="219"/>
      <c r="Z182" s="219"/>
      <c r="AA182" s="219"/>
      <c r="AB182" s="219"/>
      <c r="AC182" s="219"/>
      <c r="AD182" s="219"/>
    </row>
    <row r="183" spans="1:30" s="4" customFormat="1" ht="13.5" thickBot="1">
      <c r="A183" s="61" t="str">
        <f>"specific languages) is both assigned and used."</f>
        <v>specific languages) is both assigned and used.</v>
      </c>
      <c r="B183" s="232"/>
      <c r="C183" s="232"/>
      <c r="D183" s="232"/>
      <c r="E183" s="232"/>
      <c r="F183" s="232"/>
      <c r="G183" s="232"/>
      <c r="H183" s="320"/>
      <c r="I183" s="320"/>
      <c r="J183" s="320"/>
      <c r="K183" s="320"/>
      <c r="L183"/>
      <c r="M183"/>
      <c r="N183" s="337" t="s">
        <v>619</v>
      </c>
      <c r="O183" s="337" t="s">
        <v>668</v>
      </c>
      <c r="P183" s="353" t="s">
        <v>638</v>
      </c>
      <c r="Q183" s="337"/>
      <c r="R183" s="350" cm="1">
        <f t="array" aca="1" ref="R183" ca="1">IF($N183="Y",VLOOKUP($O183,INDIRECT($O$3),R$6,0)*INDIRECT($N$2),VLOOKUP($O183,INDIRECT($O$3),R$6,0))</f>
        <v>9.5</v>
      </c>
      <c r="S183" s="337"/>
      <c r="T183" s="337"/>
      <c r="U183" s="337"/>
      <c r="W183" s="213" t="str">
        <f>N183</f>
        <v>N</v>
      </c>
      <c r="X183" s="213" t="str">
        <f>O183</f>
        <v>CSUBIL </v>
      </c>
      <c r="Y183" s="213" t="str">
        <f>P183</f>
        <v xml:space="preserve"> Language Premium</v>
      </c>
      <c r="Z183" s="213"/>
      <c r="AA183" s="221">
        <f ca="1">ROUND(R183,3)</f>
        <v>9.5</v>
      </c>
      <c r="AB183" s="219"/>
      <c r="AC183" s="219"/>
      <c r="AD183" s="219"/>
    </row>
    <row r="184" spans="1:30">
      <c r="A184" s="316"/>
      <c r="B184" s="78"/>
      <c r="C184" s="78"/>
      <c r="D184" s="78"/>
      <c r="E184" s="78"/>
      <c r="F184" s="78"/>
      <c r="P184" s="353"/>
      <c r="Q184" s="337"/>
      <c r="R184" s="354"/>
    </row>
    <row r="185" spans="1:30">
      <c r="A185" s="19" t="s">
        <v>639</v>
      </c>
    </row>
    <row r="186" spans="1:30" s="87" customFormat="1">
      <c r="A186" s="321" t="s">
        <v>640</v>
      </c>
      <c r="B186" s="321"/>
      <c r="C186" s="322"/>
      <c r="H186" s="244"/>
      <c r="I186" s="244"/>
      <c r="J186" s="244"/>
      <c r="K186" s="244"/>
      <c r="L186"/>
      <c r="M186"/>
      <c r="N186" s="355"/>
      <c r="O186" s="355"/>
      <c r="P186" s="356"/>
      <c r="Q186" s="356"/>
      <c r="R186" s="356"/>
      <c r="S186" s="356"/>
      <c r="T186" s="356"/>
      <c r="U186" s="356"/>
      <c r="W186" s="220"/>
      <c r="X186" s="220"/>
      <c r="Y186" s="220"/>
      <c r="Z186" s="220"/>
      <c r="AA186" s="220"/>
      <c r="AB186" s="220"/>
      <c r="AC186" s="220"/>
      <c r="AD186" s="220"/>
    </row>
    <row r="187" spans="1:30" s="87" customFormat="1">
      <c r="A187" s="321" t="s">
        <v>641</v>
      </c>
      <c r="B187" s="321"/>
      <c r="C187" s="322"/>
      <c r="H187" s="59"/>
      <c r="I187" s="59"/>
      <c r="J187" s="59"/>
      <c r="K187" s="59"/>
      <c r="L187"/>
      <c r="M187"/>
      <c r="N187" s="355"/>
      <c r="O187" s="355"/>
      <c r="P187" s="356"/>
      <c r="Q187" s="356"/>
      <c r="R187" s="356"/>
      <c r="S187" s="356"/>
      <c r="T187" s="356"/>
      <c r="U187" s="356"/>
      <c r="W187" s="220"/>
      <c r="X187" s="220"/>
      <c r="Y187" s="220"/>
      <c r="Z187" s="220"/>
      <c r="AA187" s="220"/>
      <c r="AB187" s="220"/>
      <c r="AC187" s="220"/>
      <c r="AD187" s="220"/>
    </row>
    <row r="188" spans="1:30">
      <c r="A188" s="323" t="s">
        <v>642</v>
      </c>
      <c r="B188" s="323"/>
      <c r="C188" s="322"/>
      <c r="N188" s="337" t="s">
        <v>619</v>
      </c>
      <c r="O188" s="348" t="s">
        <v>554</v>
      </c>
      <c r="P188" s="349" t="s">
        <v>555</v>
      </c>
      <c r="Q188" s="357"/>
      <c r="R188" s="350" cm="1">
        <f t="array" aca="1" ref="R188" ca="1">IF($N188="Y",VLOOKUP($O188,INDIRECT($O$3),R$6,0)*INDIRECT($N$2),VLOOKUP($O188,INDIRECT($O$3),R$6,0))</f>
        <v>40</v>
      </c>
      <c r="W188" s="213" t="str">
        <f t="shared" ref="W188:Y189" si="84">N188</f>
        <v>N</v>
      </c>
      <c r="X188" s="213" t="str">
        <f t="shared" si="84"/>
        <v>CSUCDY</v>
      </c>
      <c r="Y188" s="213" t="str">
        <f t="shared" si="84"/>
        <v>TL-On call by day Weekday-CSU</v>
      </c>
      <c r="AA188" s="221">
        <f ca="1">ROUND(R188,3)</f>
        <v>40</v>
      </c>
    </row>
    <row r="189" spans="1:30">
      <c r="A189" s="324" t="s">
        <v>643</v>
      </c>
      <c r="B189" s="325" t="str">
        <f ca="1">"An employee will receive "&amp;TEXT(R188,"$#.00")&amp;" for each weekday the employee is on call.  The employee will receive "&amp;TEXT(R189,"$#.00")&amp;" for each weekend day (Saturday or"</f>
        <v>An employee will receive $40.00 for each weekday the employee is on call.  The employee will receive $50.00 for each weekend day (Saturday or</v>
      </c>
      <c r="C189" s="322"/>
      <c r="N189" s="337" t="s">
        <v>619</v>
      </c>
      <c r="O189" s="348" t="s">
        <v>556</v>
      </c>
      <c r="P189" s="349" t="s">
        <v>557</v>
      </c>
      <c r="R189" s="350" cm="1">
        <f t="array" aca="1" ref="R189" ca="1">IF($N189="Y",VLOOKUP($O189,INDIRECT($O$3),R$6,0)*INDIRECT($N$2),VLOOKUP($O189,INDIRECT($O$3),R$6,0))</f>
        <v>50</v>
      </c>
      <c r="W189" s="213" t="str">
        <f t="shared" si="84"/>
        <v>N</v>
      </c>
      <c r="X189" s="213" t="str">
        <f t="shared" si="84"/>
        <v>CSUCWE</v>
      </c>
      <c r="Y189" s="213" t="str">
        <f t="shared" si="84"/>
        <v>TL-On call by day Weekend-CSU</v>
      </c>
      <c r="AA189" s="221">
        <f ca="1">ROUND(R189,3)</f>
        <v>50</v>
      </c>
    </row>
    <row r="190" spans="1:30">
      <c r="A190" s="326"/>
      <c r="B190" s="321" t="s">
        <v>644</v>
      </c>
      <c r="C190" s="322"/>
      <c r="H190" s="244"/>
      <c r="I190" s="244"/>
      <c r="J190" s="244"/>
      <c r="K190" s="244"/>
    </row>
    <row r="191" spans="1:30" customFormat="1">
      <c r="A191" s="324" t="s">
        <v>645</v>
      </c>
      <c r="B191" s="325" t="s">
        <v>646</v>
      </c>
      <c r="C191" s="322"/>
      <c r="D191" s="3"/>
      <c r="E191" s="3"/>
      <c r="F191" s="3"/>
      <c r="G191" s="3"/>
      <c r="H191" s="59"/>
      <c r="I191" s="59"/>
      <c r="J191" s="59"/>
      <c r="K191" s="59"/>
      <c r="N191" s="337"/>
      <c r="O191" s="337"/>
      <c r="P191" s="339"/>
      <c r="Q191" s="339"/>
      <c r="R191" s="339"/>
      <c r="S191" s="339"/>
      <c r="T191" s="339"/>
      <c r="U191" s="339"/>
      <c r="W191" s="216"/>
      <c r="X191" s="216"/>
      <c r="Y191" s="216"/>
      <c r="Z191" s="216"/>
      <c r="AA191" s="216"/>
      <c r="AB191" s="216"/>
      <c r="AC191" s="216"/>
      <c r="AD191" s="216"/>
    </row>
    <row r="192" spans="1:30" customFormat="1">
      <c r="A192" s="326"/>
      <c r="B192" s="325" t="s">
        <v>647</v>
      </c>
      <c r="C192" s="322"/>
      <c r="D192" s="3"/>
      <c r="E192" s="3"/>
      <c r="F192" s="3"/>
      <c r="G192" s="3"/>
      <c r="H192" s="3"/>
      <c r="I192" s="3"/>
      <c r="J192" s="3"/>
      <c r="K192" s="3"/>
      <c r="N192" s="337"/>
      <c r="O192" s="337"/>
      <c r="P192" s="339"/>
      <c r="Q192" s="339"/>
      <c r="R192" s="339"/>
      <c r="S192" s="339"/>
      <c r="T192" s="339"/>
      <c r="U192" s="339"/>
      <c r="W192" s="216"/>
      <c r="X192" s="216"/>
      <c r="Y192" s="216"/>
      <c r="Z192" s="216"/>
      <c r="AA192" s="216"/>
      <c r="AB192" s="216"/>
      <c r="AC192" s="216"/>
      <c r="AD192" s="216"/>
    </row>
    <row r="193" spans="1:30" customFormat="1">
      <c r="A193" s="324" t="s">
        <v>648</v>
      </c>
      <c r="B193" s="327" t="s">
        <v>649</v>
      </c>
      <c r="C193" s="322"/>
      <c r="D193" s="3"/>
      <c r="E193" s="3"/>
      <c r="F193" s="3"/>
      <c r="G193" s="3"/>
      <c r="H193" s="3"/>
      <c r="I193" s="3"/>
      <c r="J193" s="3"/>
      <c r="K193" s="3"/>
      <c r="N193" s="337"/>
      <c r="O193" s="337"/>
      <c r="P193" s="339"/>
      <c r="Q193" s="339"/>
      <c r="R193" s="339"/>
      <c r="S193" s="339"/>
      <c r="T193" s="339"/>
      <c r="U193" s="339"/>
      <c r="W193" s="216"/>
      <c r="X193" s="216"/>
      <c r="Y193" s="216"/>
      <c r="Z193" s="216"/>
      <c r="AA193" s="216"/>
      <c r="AB193" s="216"/>
      <c r="AC193" s="216"/>
      <c r="AD193" s="216"/>
    </row>
    <row r="194" spans="1:30" customFormat="1">
      <c r="A194" s="326"/>
      <c r="B194" s="327" t="s">
        <v>650</v>
      </c>
      <c r="C194" s="322"/>
      <c r="D194" s="3"/>
      <c r="E194" s="3"/>
      <c r="F194" s="3"/>
      <c r="G194" s="3"/>
      <c r="H194" s="3"/>
      <c r="I194" s="3"/>
      <c r="J194" s="3"/>
      <c r="K194" s="3"/>
      <c r="N194" s="337"/>
      <c r="O194" s="337"/>
      <c r="P194" s="339"/>
      <c r="Q194" s="339"/>
      <c r="R194" s="339"/>
      <c r="S194" s="339"/>
      <c r="T194" s="339"/>
      <c r="U194" s="339"/>
      <c r="W194" s="216"/>
      <c r="X194" s="216"/>
      <c r="Y194" s="216"/>
      <c r="Z194" s="216"/>
      <c r="AA194" s="216"/>
      <c r="AB194" s="216"/>
      <c r="AC194" s="216"/>
      <c r="AD194" s="216"/>
    </row>
    <row r="195" spans="1:30">
      <c r="A195" s="3" t="s">
        <v>669</v>
      </c>
    </row>
    <row r="196" spans="1:30">
      <c r="A196" s="3" t="s">
        <v>670</v>
      </c>
    </row>
    <row r="197" spans="1:30">
      <c r="A197" s="3" t="s">
        <v>671</v>
      </c>
    </row>
  </sheetData>
  <sheetProtection sheet="1" autoFilter="0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5C3E-7D1E-4697-8D75-A9ACC6E929D7}">
  <sheetPr>
    <pageSetUpPr fitToPage="1"/>
  </sheetPr>
  <dimension ref="A1:AI199"/>
  <sheetViews>
    <sheetView showGridLines="0" zoomScaleNormal="100" workbookViewId="0">
      <selection activeCell="R139" sqref="R139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0" width="10.85546875" style="3" customWidth="1"/>
    <col min="11" max="11" width="8.42578125" style="3" bestFit="1" customWidth="1"/>
    <col min="12" max="12" width="1.85546875" customWidth="1"/>
    <col min="13" max="13" width="9.140625" customWidth="1"/>
    <col min="14" max="14" width="15.42578125" style="337" hidden="1" customWidth="1"/>
    <col min="15" max="15" width="12.5703125" style="337" hidden="1" customWidth="1"/>
    <col min="16" max="16" width="57.42578125" style="339" hidden="1" customWidth="1"/>
    <col min="17" max="18" width="8.42578125" style="339" hidden="1" customWidth="1"/>
    <col min="19" max="19" width="9.85546875" style="339" hidden="1" customWidth="1"/>
    <col min="20" max="21" width="8.42578125" style="339" hidden="1" customWidth="1"/>
    <col min="22" max="22" width="9.85546875" style="3" hidden="1" customWidth="1"/>
    <col min="23" max="23" width="6.5703125" style="213" hidden="1" customWidth="1"/>
    <col min="24" max="24" width="8" style="213" hidden="1" customWidth="1"/>
    <col min="25" max="25" width="57.42578125" style="213" hidden="1" customWidth="1"/>
    <col min="26" max="26" width="10.5703125" style="213" hidden="1" customWidth="1"/>
    <col min="27" max="30" width="7.42578125" style="213" hidden="1" customWidth="1"/>
    <col min="31" max="32" width="9.140625" style="3" customWidth="1"/>
    <col min="33" max="34" width="9.140625" style="3"/>
    <col min="35" max="35" width="10.85546875" style="3" bestFit="1" customWidth="1"/>
    <col min="36" max="16384" width="9.140625" style="3"/>
  </cols>
  <sheetData>
    <row r="1" spans="1:30" ht="15.75">
      <c r="A1" s="79" t="s">
        <v>740</v>
      </c>
    </row>
    <row r="2" spans="1:30">
      <c r="A2" s="56" t="s">
        <v>0</v>
      </c>
      <c r="N2" s="337" t="s">
        <v>664</v>
      </c>
      <c r="O2" s="370">
        <v>1.0249999999999999</v>
      </c>
    </row>
    <row r="3" spans="1:30">
      <c r="A3" s="7" t="s">
        <v>662</v>
      </c>
      <c r="B3" s="9"/>
      <c r="C3" s="9"/>
      <c r="D3" s="9"/>
      <c r="N3" s="337" t="s">
        <v>622</v>
      </c>
      <c r="O3" s="337" t="s">
        <v>665</v>
      </c>
    </row>
    <row r="4" spans="1:30">
      <c r="A4" s="7" t="s">
        <v>1</v>
      </c>
      <c r="B4" s="9"/>
      <c r="C4" s="9"/>
      <c r="D4" s="9"/>
    </row>
    <row r="5" spans="1:30">
      <c r="A5" s="3" t="s">
        <v>716</v>
      </c>
      <c r="R5" s="337">
        <v>4</v>
      </c>
      <c r="S5" s="337">
        <v>5</v>
      </c>
      <c r="T5" s="337">
        <v>6</v>
      </c>
      <c r="U5" s="337">
        <v>7</v>
      </c>
      <c r="W5" s="218" t="s">
        <v>675</v>
      </c>
      <c r="X5" s="218"/>
      <c r="Y5" s="218"/>
      <c r="Z5" s="218"/>
      <c r="AA5" s="218"/>
      <c r="AB5" s="218"/>
      <c r="AC5" s="218"/>
      <c r="AD5" s="218"/>
    </row>
    <row r="6" spans="1:30">
      <c r="R6" s="337">
        <v>4</v>
      </c>
      <c r="S6" s="337">
        <v>5</v>
      </c>
      <c r="T6" s="337">
        <v>6</v>
      </c>
      <c r="U6" s="337">
        <v>7</v>
      </c>
      <c r="W6" s="218" t="s">
        <v>675</v>
      </c>
      <c r="X6" s="218"/>
      <c r="Y6" s="218"/>
      <c r="Z6" s="218"/>
      <c r="AA6" s="218"/>
      <c r="AB6" s="218"/>
      <c r="AC6" s="218"/>
      <c r="AD6" s="218"/>
    </row>
    <row r="7" spans="1:30" s="19" customFormat="1" ht="26.25" thickBot="1">
      <c r="A7" s="280" t="s">
        <v>2</v>
      </c>
      <c r="B7" s="280" t="s">
        <v>3</v>
      </c>
      <c r="C7" s="280" t="s">
        <v>519</v>
      </c>
      <c r="D7" s="24" t="s">
        <v>624</v>
      </c>
      <c r="E7" s="280" t="s">
        <v>617</v>
      </c>
      <c r="F7" s="280" t="s">
        <v>6</v>
      </c>
      <c r="G7" s="280" t="s">
        <v>7</v>
      </c>
      <c r="H7" s="26" t="s">
        <v>8</v>
      </c>
      <c r="I7" s="26" t="s">
        <v>9</v>
      </c>
      <c r="J7" s="26" t="s">
        <v>10</v>
      </c>
      <c r="K7" s="27" t="s">
        <v>11</v>
      </c>
      <c r="L7"/>
      <c r="M7"/>
      <c r="N7" s="340" t="s">
        <v>610</v>
      </c>
      <c r="O7" s="340" t="s">
        <v>2</v>
      </c>
      <c r="P7" s="341" t="s">
        <v>612</v>
      </c>
      <c r="Q7" s="341" t="s">
        <v>606</v>
      </c>
      <c r="R7" s="342" t="s">
        <v>8</v>
      </c>
      <c r="S7" s="342" t="s">
        <v>9</v>
      </c>
      <c r="T7" s="342" t="s">
        <v>10</v>
      </c>
      <c r="U7" s="340" t="s">
        <v>11</v>
      </c>
      <c r="W7" s="358" t="str">
        <f>N7</f>
        <v>Update</v>
      </c>
      <c r="X7" s="359" t="str">
        <f>A7</f>
        <v>Job Code</v>
      </c>
      <c r="Y7" s="358" t="s">
        <v>612</v>
      </c>
      <c r="Z7" s="360" t="str">
        <f t="shared" ref="Z7:Z21" si="0">G7</f>
        <v>Salary Grade</v>
      </c>
      <c r="AA7" s="361" t="str">
        <f>R7</f>
        <v>Step 1</v>
      </c>
      <c r="AB7" s="361" t="str">
        <f>S7</f>
        <v>Step 2</v>
      </c>
      <c r="AC7" s="361" t="str">
        <f>T7</f>
        <v>Step 3</v>
      </c>
      <c r="AD7" s="361" t="str">
        <f>U7</f>
        <v>Step 4</v>
      </c>
    </row>
    <row r="8" spans="1:30">
      <c r="A8" s="34" t="s">
        <v>444</v>
      </c>
      <c r="B8" s="47" t="s">
        <v>12</v>
      </c>
      <c r="C8" s="4">
        <v>408</v>
      </c>
      <c r="D8" s="34" t="s">
        <v>529</v>
      </c>
      <c r="E8" s="47">
        <v>9</v>
      </c>
      <c r="F8" s="47" t="s">
        <v>13</v>
      </c>
      <c r="G8" s="306" t="s">
        <v>14</v>
      </c>
      <c r="H8" s="178">
        <f ca="1">R8</f>
        <v>88777.648642271335</v>
      </c>
      <c r="I8" s="178">
        <f t="shared" ref="I8:K21" ca="1" si="1">S8</f>
        <v>91440.97810153944</v>
      </c>
      <c r="J8" s="178">
        <f t="shared" ca="1" si="1"/>
        <v>94184.207444585656</v>
      </c>
      <c r="K8" s="178">
        <f t="shared" ca="1" si="1"/>
        <v>97009.733667923225</v>
      </c>
      <c r="N8" s="343" t="s">
        <v>611</v>
      </c>
      <c r="O8" s="337" t="str">
        <f>A8</f>
        <v>00950C</v>
      </c>
      <c r="P8" s="339" t="str">
        <f>D8</f>
        <v>Assistant Supervising Parking Traffic Control Supervisor</v>
      </c>
      <c r="Q8" s="344" t="str">
        <f>G8</f>
        <v>E30</v>
      </c>
      <c r="R8" s="345" cm="1">
        <f t="array" aca="1" ref="R8" ca="1">IF($N8="Y",VLOOKUP($O8,INDIRECT($O$3),R$6,0)*INDIRECT($N$2),VLOOKUP($O8,INDIRECT($O$3),R$6,0))</f>
        <v>88777.648642271335</v>
      </c>
      <c r="S8" s="345" cm="1">
        <f t="array" aca="1" ref="S8" ca="1">IF($N8="Y",VLOOKUP($O8,INDIRECT($O$3),S$6,0)*INDIRECT($N$2),VLOOKUP($O8,INDIRECT($O$3),S$6,0))</f>
        <v>91440.97810153944</v>
      </c>
      <c r="T8" s="345" cm="1">
        <f t="array" aca="1" ref="T8" ca="1">IF($N8="Y",VLOOKUP($O8,INDIRECT($O$3),T$6,0)*INDIRECT($N$2),VLOOKUP($O8,INDIRECT($O$3),T$6,0))</f>
        <v>94184.207444585656</v>
      </c>
      <c r="U8" s="345" cm="1">
        <f t="array" aca="1" ref="U8" ca="1">IF($N8="Y",VLOOKUP($O8,INDIRECT($O$3),U$6,0)*INDIRECT($N$2),VLOOKUP($O8,INDIRECT($O$3),U$6,0))</f>
        <v>97009.733667923225</v>
      </c>
      <c r="V8" s="59"/>
      <c r="W8" s="218" t="str">
        <f>N8</f>
        <v>Y</v>
      </c>
      <c r="X8" s="366" t="str">
        <f>A8</f>
        <v>00950C</v>
      </c>
      <c r="Y8" s="218" t="str">
        <f>D8</f>
        <v>Assistant Supervising Parking Traffic Control Supervisor</v>
      </c>
      <c r="Z8" s="367" t="str">
        <f t="shared" si="0"/>
        <v>E30</v>
      </c>
      <c r="AA8" s="368">
        <f ca="1">ROUNDUP(R8/2080,3)</f>
        <v>42.681999999999995</v>
      </c>
      <c r="AB8" s="368">
        <f ca="1">ROUNDUP(S8/2080,3)</f>
        <v>43.963000000000001</v>
      </c>
      <c r="AC8" s="368">
        <f ca="1">ROUNDUP(T8/2080,3)</f>
        <v>45.280999999999999</v>
      </c>
      <c r="AD8" s="368">
        <f ca="1">ROUNDUP(U8/2080,3)</f>
        <v>46.64</v>
      </c>
    </row>
    <row r="9" spans="1:30">
      <c r="A9" s="34" t="s">
        <v>16</v>
      </c>
      <c r="B9" s="47" t="s">
        <v>12</v>
      </c>
      <c r="C9" s="4">
        <v>428</v>
      </c>
      <c r="D9" s="34" t="s">
        <v>17</v>
      </c>
      <c r="E9" s="47">
        <v>9</v>
      </c>
      <c r="F9" s="47" t="s">
        <v>13</v>
      </c>
      <c r="G9" s="306" t="s">
        <v>14</v>
      </c>
      <c r="H9" s="178">
        <f t="shared" ref="H9:H21" ca="1" si="2">R9</f>
        <v>88777.64864227135</v>
      </c>
      <c r="I9" s="178">
        <f t="shared" ca="1" si="1"/>
        <v>91440.97810153944</v>
      </c>
      <c r="J9" s="178">
        <f t="shared" ca="1" si="1"/>
        <v>94184.207444585656</v>
      </c>
      <c r="K9" s="178">
        <f t="shared" ca="1" si="1"/>
        <v>97009.733667923225</v>
      </c>
      <c r="N9" s="337" t="s">
        <v>611</v>
      </c>
      <c r="O9" s="337" t="str">
        <f>A9</f>
        <v>00440C</v>
      </c>
      <c r="P9" s="339" t="str">
        <f>D9</f>
        <v>Administrative Supervisor Animal Care and Control</v>
      </c>
      <c r="Q9" s="344" t="str">
        <f>G9</f>
        <v>E30</v>
      </c>
      <c r="R9" s="345" cm="1">
        <f t="array" aca="1" ref="R9" ca="1">IF($N9="Y",VLOOKUP($O9,INDIRECT($O$3),R$6,0)*INDIRECT($N$2),VLOOKUP($O9,INDIRECT($O$3),R$6,0))</f>
        <v>88777.64864227135</v>
      </c>
      <c r="S9" s="345" cm="1">
        <f t="array" aca="1" ref="S9" ca="1">IF($N9="Y",VLOOKUP($O9,INDIRECT($O$3),S$6,0)*INDIRECT($N$2),VLOOKUP($O9,INDIRECT($O$3),S$6,0))</f>
        <v>91440.97810153944</v>
      </c>
      <c r="T9" s="345" cm="1">
        <f t="array" aca="1" ref="T9" ca="1">IF($N9="Y",VLOOKUP($O9,INDIRECT($O$3),T$6,0)*INDIRECT($N$2),VLOOKUP($O9,INDIRECT($O$3),T$6,0))</f>
        <v>94184.207444585656</v>
      </c>
      <c r="U9" s="345" cm="1">
        <f t="array" aca="1" ref="U9" ca="1">IF($N9="Y",VLOOKUP($O9,INDIRECT($O$3),U$6,0)*INDIRECT($N$2),VLOOKUP($O9,INDIRECT($O$3),U$6,0))</f>
        <v>97009.733667923225</v>
      </c>
      <c r="W9" s="218" t="str">
        <f t="shared" ref="W9:W21" si="3">N9</f>
        <v>Y</v>
      </c>
      <c r="X9" s="366" t="str">
        <f t="shared" ref="X9:X21" si="4">A9</f>
        <v>00440C</v>
      </c>
      <c r="Y9" s="218" t="str">
        <f t="shared" ref="Y9:Y21" si="5">D9</f>
        <v>Administrative Supervisor Animal Care and Control</v>
      </c>
      <c r="Z9" s="367" t="str">
        <f t="shared" si="0"/>
        <v>E30</v>
      </c>
      <c r="AA9" s="368">
        <f t="shared" ref="AA9:AA21" ca="1" si="6">ROUNDUP(R9/2080,3)</f>
        <v>42.681999999999995</v>
      </c>
      <c r="AB9" s="368">
        <f t="shared" ref="AB9:AB21" ca="1" si="7">ROUNDUP(S9/2080,3)</f>
        <v>43.963000000000001</v>
      </c>
      <c r="AC9" s="368">
        <f t="shared" ref="AC9:AC21" ca="1" si="8">ROUNDUP(T9/2080,3)</f>
        <v>45.280999999999999</v>
      </c>
      <c r="AD9" s="368">
        <f t="shared" ref="AD9:AD21" ca="1" si="9">ROUNDUP(U9/2080,3)</f>
        <v>46.64</v>
      </c>
    </row>
    <row r="10" spans="1:30">
      <c r="A10" s="34" t="s">
        <v>18</v>
      </c>
      <c r="B10" s="47" t="s">
        <v>12</v>
      </c>
      <c r="C10" s="4">
        <v>410</v>
      </c>
      <c r="D10" s="34" t="s">
        <v>19</v>
      </c>
      <c r="E10" s="47">
        <v>9</v>
      </c>
      <c r="F10" s="47" t="s">
        <v>13</v>
      </c>
      <c r="G10" s="306" t="s">
        <v>14</v>
      </c>
      <c r="H10" s="178">
        <f t="shared" ca="1" si="2"/>
        <v>88777.64864227135</v>
      </c>
      <c r="I10" s="178">
        <f t="shared" ca="1" si="1"/>
        <v>91440.97810153944</v>
      </c>
      <c r="J10" s="178">
        <f t="shared" ca="1" si="1"/>
        <v>94184.207444585656</v>
      </c>
      <c r="K10" s="178">
        <f t="shared" ca="1" si="1"/>
        <v>97009.733667923225</v>
      </c>
      <c r="N10" s="337" t="s">
        <v>611</v>
      </c>
      <c r="O10" s="337" t="str">
        <f t="shared" ref="O10:O21" si="10">A10</f>
        <v>01720C</v>
      </c>
      <c r="P10" s="339" t="str">
        <f t="shared" ref="P10:P21" si="11">D10</f>
        <v xml:space="preserve">Chief Inspector Utilities Connections  </v>
      </c>
      <c r="Q10" s="344" t="str">
        <f t="shared" ref="Q10:Q21" si="12">G10</f>
        <v>E30</v>
      </c>
      <c r="R10" s="345" cm="1">
        <f t="array" aca="1" ref="R10" ca="1">IF($N10="Y",VLOOKUP($O10,INDIRECT($O$3),R$6,0)*INDIRECT($N$2),VLOOKUP($O10,INDIRECT($O$3),R$6,0))</f>
        <v>88777.64864227135</v>
      </c>
      <c r="S10" s="345" cm="1">
        <f t="array" aca="1" ref="S10" ca="1">IF($N10="Y",VLOOKUP($O10,INDIRECT($O$3),S$6,0)*INDIRECT($N$2),VLOOKUP($O10,INDIRECT($O$3),S$6,0))</f>
        <v>91440.97810153944</v>
      </c>
      <c r="T10" s="345" cm="1">
        <f t="array" aca="1" ref="T10" ca="1">IF($N10="Y",VLOOKUP($O10,INDIRECT($O$3),T$6,0)*INDIRECT($N$2),VLOOKUP($O10,INDIRECT($O$3),T$6,0))</f>
        <v>94184.207444585656</v>
      </c>
      <c r="U10" s="345" cm="1">
        <f t="array" aca="1" ref="U10" ca="1">IF($N10="Y",VLOOKUP($O10,INDIRECT($O$3),U$6,0)*INDIRECT($N$2),VLOOKUP($O10,INDIRECT($O$3),U$6,0))</f>
        <v>97009.733667923225</v>
      </c>
      <c r="W10" s="218" t="str">
        <f t="shared" si="3"/>
        <v>Y</v>
      </c>
      <c r="X10" s="366" t="str">
        <f t="shared" si="4"/>
        <v>01720C</v>
      </c>
      <c r="Y10" s="218" t="str">
        <f t="shared" si="5"/>
        <v xml:space="preserve">Chief Inspector Utilities Connections  </v>
      </c>
      <c r="Z10" s="367" t="str">
        <f t="shared" si="0"/>
        <v>E30</v>
      </c>
      <c r="AA10" s="368">
        <f t="shared" ca="1" si="6"/>
        <v>42.681999999999995</v>
      </c>
      <c r="AB10" s="368">
        <f t="shared" ca="1" si="7"/>
        <v>43.963000000000001</v>
      </c>
      <c r="AC10" s="368">
        <f t="shared" ca="1" si="8"/>
        <v>45.280999999999999</v>
      </c>
      <c r="AD10" s="368">
        <f t="shared" ca="1" si="9"/>
        <v>46.64</v>
      </c>
    </row>
    <row r="11" spans="1:30">
      <c r="A11" s="34" t="s">
        <v>25</v>
      </c>
      <c r="B11" s="47" t="s">
        <v>12</v>
      </c>
      <c r="C11" s="4">
        <v>408</v>
      </c>
      <c r="D11" s="34" t="s">
        <v>26</v>
      </c>
      <c r="E11" s="47">
        <v>9</v>
      </c>
      <c r="F11" s="47" t="s">
        <v>13</v>
      </c>
      <c r="G11" s="306" t="s">
        <v>14</v>
      </c>
      <c r="H11" s="178">
        <f t="shared" ca="1" si="2"/>
        <v>88777.64864227135</v>
      </c>
      <c r="I11" s="178">
        <f t="shared" ca="1" si="1"/>
        <v>91440.97810153944</v>
      </c>
      <c r="J11" s="178">
        <f t="shared" ca="1" si="1"/>
        <v>94184.207444585656</v>
      </c>
      <c r="K11" s="178">
        <f t="shared" ca="1" si="1"/>
        <v>97009.733667923225</v>
      </c>
      <c r="N11" s="337" t="s">
        <v>611</v>
      </c>
      <c r="O11" s="337" t="str">
        <f t="shared" si="10"/>
        <v>02623C</v>
      </c>
      <c r="P11" s="339" t="str">
        <f t="shared" si="11"/>
        <v>Public Works Equipment Training Supervisor</v>
      </c>
      <c r="Q11" s="344" t="str">
        <f t="shared" si="12"/>
        <v>E30</v>
      </c>
      <c r="R11" s="345" cm="1">
        <f t="array" aca="1" ref="R11" ca="1">IF($N11="Y",VLOOKUP($O11,INDIRECT($O$3),R$6,0)*INDIRECT($N$2),VLOOKUP($O11,INDIRECT($O$3),R$6,0))</f>
        <v>88777.64864227135</v>
      </c>
      <c r="S11" s="345" cm="1">
        <f t="array" aca="1" ref="S11" ca="1">IF($N11="Y",VLOOKUP($O11,INDIRECT($O$3),S$6,0)*INDIRECT($N$2),VLOOKUP($O11,INDIRECT($O$3),S$6,0))</f>
        <v>91440.97810153944</v>
      </c>
      <c r="T11" s="345" cm="1">
        <f t="array" aca="1" ref="T11" ca="1">IF($N11="Y",VLOOKUP($O11,INDIRECT($O$3),T$6,0)*INDIRECT($N$2),VLOOKUP($O11,INDIRECT($O$3),T$6,0))</f>
        <v>94184.207444585656</v>
      </c>
      <c r="U11" s="345" cm="1">
        <f t="array" aca="1" ref="U11" ca="1">IF($N11="Y",VLOOKUP($O11,INDIRECT($O$3),U$6,0)*INDIRECT($N$2),VLOOKUP($O11,INDIRECT($O$3),U$6,0))</f>
        <v>97009.733667923225</v>
      </c>
      <c r="W11" s="218" t="str">
        <f t="shared" si="3"/>
        <v>Y</v>
      </c>
      <c r="X11" s="366" t="str">
        <f t="shared" si="4"/>
        <v>02623C</v>
      </c>
      <c r="Y11" s="218" t="str">
        <f t="shared" si="5"/>
        <v>Public Works Equipment Training Supervisor</v>
      </c>
      <c r="Z11" s="367" t="str">
        <f t="shared" si="0"/>
        <v>E30</v>
      </c>
      <c r="AA11" s="368">
        <f t="shared" ca="1" si="6"/>
        <v>42.681999999999995</v>
      </c>
      <c r="AB11" s="368">
        <f t="shared" ca="1" si="7"/>
        <v>43.963000000000001</v>
      </c>
      <c r="AC11" s="368">
        <f t="shared" ca="1" si="8"/>
        <v>45.280999999999999</v>
      </c>
      <c r="AD11" s="368">
        <f t="shared" ca="1" si="9"/>
        <v>46.64</v>
      </c>
    </row>
    <row r="12" spans="1:30">
      <c r="A12" s="34" t="s">
        <v>27</v>
      </c>
      <c r="B12" s="47" t="s">
        <v>12</v>
      </c>
      <c r="C12" s="4">
        <v>415</v>
      </c>
      <c r="D12" s="34" t="s">
        <v>28</v>
      </c>
      <c r="E12" s="47">
        <v>9</v>
      </c>
      <c r="F12" s="47" t="s">
        <v>13</v>
      </c>
      <c r="G12" s="306" t="s">
        <v>14</v>
      </c>
      <c r="H12" s="178">
        <f t="shared" ca="1" si="2"/>
        <v>88777.64864227135</v>
      </c>
      <c r="I12" s="178">
        <f t="shared" ca="1" si="1"/>
        <v>91440.97810153944</v>
      </c>
      <c r="J12" s="178">
        <f t="shared" ca="1" si="1"/>
        <v>94184.207444585656</v>
      </c>
      <c r="K12" s="178">
        <f t="shared" ca="1" si="1"/>
        <v>97009.733667923225</v>
      </c>
      <c r="N12" s="337" t="s">
        <v>611</v>
      </c>
      <c r="O12" s="337" t="str">
        <f t="shared" si="10"/>
        <v>08880C</v>
      </c>
      <c r="P12" s="339" t="str">
        <f t="shared" si="11"/>
        <v>Right of Way Specialist</v>
      </c>
      <c r="Q12" s="344" t="str">
        <f t="shared" si="12"/>
        <v>E30</v>
      </c>
      <c r="R12" s="345" cm="1">
        <f t="array" aca="1" ref="R12" ca="1">IF($N12="Y",VLOOKUP($O12,INDIRECT($O$3),R$6,0)*INDIRECT($N$2),VLOOKUP($O12,INDIRECT($O$3),R$6,0))</f>
        <v>88777.64864227135</v>
      </c>
      <c r="S12" s="345" cm="1">
        <f t="array" aca="1" ref="S12" ca="1">IF($N12="Y",VLOOKUP($O12,INDIRECT($O$3),S$6,0)*INDIRECT($N$2),VLOOKUP($O12,INDIRECT($O$3),S$6,0))</f>
        <v>91440.97810153944</v>
      </c>
      <c r="T12" s="345" cm="1">
        <f t="array" aca="1" ref="T12" ca="1">IF($N12="Y",VLOOKUP($O12,INDIRECT($O$3),T$6,0)*INDIRECT($N$2),VLOOKUP($O12,INDIRECT($O$3),T$6,0))</f>
        <v>94184.207444585656</v>
      </c>
      <c r="U12" s="345" cm="1">
        <f t="array" aca="1" ref="U12" ca="1">IF($N12="Y",VLOOKUP($O12,INDIRECT($O$3),U$6,0)*INDIRECT($N$2),VLOOKUP($O12,INDIRECT($O$3),U$6,0))</f>
        <v>97009.733667923225</v>
      </c>
      <c r="W12" s="218" t="str">
        <f t="shared" si="3"/>
        <v>Y</v>
      </c>
      <c r="X12" s="366" t="str">
        <f t="shared" si="4"/>
        <v>08880C</v>
      </c>
      <c r="Y12" s="218" t="str">
        <f t="shared" si="5"/>
        <v>Right of Way Specialist</v>
      </c>
      <c r="Z12" s="367" t="str">
        <f t="shared" si="0"/>
        <v>E30</v>
      </c>
      <c r="AA12" s="368">
        <f t="shared" ca="1" si="6"/>
        <v>42.681999999999995</v>
      </c>
      <c r="AB12" s="368">
        <f t="shared" ca="1" si="7"/>
        <v>43.963000000000001</v>
      </c>
      <c r="AC12" s="368">
        <f t="shared" ca="1" si="8"/>
        <v>45.280999999999999</v>
      </c>
      <c r="AD12" s="368">
        <f t="shared" ca="1" si="9"/>
        <v>46.64</v>
      </c>
    </row>
    <row r="13" spans="1:30">
      <c r="A13" s="34" t="s">
        <v>710</v>
      </c>
      <c r="B13" s="47" t="s">
        <v>12</v>
      </c>
      <c r="C13" s="4">
        <v>448</v>
      </c>
      <c r="D13" s="100" t="s">
        <v>703</v>
      </c>
      <c r="E13" s="47">
        <v>9</v>
      </c>
      <c r="F13" s="47" t="s">
        <v>13</v>
      </c>
      <c r="G13" s="306" t="s">
        <v>14</v>
      </c>
      <c r="H13" s="178">
        <f>R13</f>
        <v>88777.64864227135</v>
      </c>
      <c r="I13" s="178">
        <f>S13</f>
        <v>91440.97810153944</v>
      </c>
      <c r="J13" s="178">
        <f>T13</f>
        <v>94184.207444585656</v>
      </c>
      <c r="K13" s="178">
        <f>U13</f>
        <v>97009.733667923225</v>
      </c>
      <c r="N13" s="337" t="s">
        <v>611</v>
      </c>
      <c r="O13" s="337" t="str">
        <f t="shared" si="10"/>
        <v>59468C</v>
      </c>
      <c r="P13" s="339" t="str">
        <f t="shared" si="11"/>
        <v>Senior Supervisor Guest Services</v>
      </c>
      <c r="Q13" s="344" t="str">
        <f t="shared" si="12"/>
        <v>E30</v>
      </c>
      <c r="R13" s="345">
        <v>88777.64864227135</v>
      </c>
      <c r="S13" s="345">
        <v>91440.97810153944</v>
      </c>
      <c r="T13" s="345">
        <v>94184.207444585656</v>
      </c>
      <c r="U13" s="345">
        <v>97009.733667923225</v>
      </c>
      <c r="W13" s="218" t="str">
        <f t="shared" si="3"/>
        <v>Y</v>
      </c>
      <c r="X13" s="366" t="str">
        <f t="shared" si="4"/>
        <v>59468C</v>
      </c>
      <c r="Y13" s="218" t="str">
        <f t="shared" si="5"/>
        <v>Senior Supervisor Guest Services</v>
      </c>
      <c r="Z13" s="367" t="str">
        <f t="shared" si="0"/>
        <v>E30</v>
      </c>
      <c r="AA13" s="368">
        <f t="shared" si="6"/>
        <v>42.681999999999995</v>
      </c>
      <c r="AB13" s="368">
        <f t="shared" si="7"/>
        <v>43.963000000000001</v>
      </c>
      <c r="AC13" s="368">
        <f t="shared" si="8"/>
        <v>45.280999999999999</v>
      </c>
      <c r="AD13" s="368">
        <f t="shared" si="9"/>
        <v>46.64</v>
      </c>
    </row>
    <row r="14" spans="1:30">
      <c r="A14" s="34" t="s">
        <v>29</v>
      </c>
      <c r="B14" s="47" t="s">
        <v>12</v>
      </c>
      <c r="C14" s="4">
        <v>410</v>
      </c>
      <c r="D14" s="34" t="s">
        <v>30</v>
      </c>
      <c r="E14" s="47">
        <v>9</v>
      </c>
      <c r="F14" s="47" t="s">
        <v>13</v>
      </c>
      <c r="G14" s="306" t="s">
        <v>14</v>
      </c>
      <c r="H14" s="178">
        <f t="shared" ca="1" si="2"/>
        <v>88777.64864227135</v>
      </c>
      <c r="I14" s="178">
        <f t="shared" ca="1" si="1"/>
        <v>91440.97810153944</v>
      </c>
      <c r="J14" s="178">
        <f t="shared" ca="1" si="1"/>
        <v>94184.207444585656</v>
      </c>
      <c r="K14" s="178">
        <f t="shared" ca="1" si="1"/>
        <v>97009.733667923225</v>
      </c>
      <c r="N14" s="337" t="s">
        <v>611</v>
      </c>
      <c r="O14" s="337" t="str">
        <f t="shared" si="10"/>
        <v>09980C</v>
      </c>
      <c r="P14" s="339" t="str">
        <f t="shared" si="11"/>
        <v xml:space="preserve">Supervisor Electronics </v>
      </c>
      <c r="Q14" s="344" t="str">
        <f t="shared" si="12"/>
        <v>E30</v>
      </c>
      <c r="R14" s="345" cm="1">
        <f t="array" aca="1" ref="R14" ca="1">IF($N14="Y",VLOOKUP($O14,INDIRECT($O$3),R$6,0)*INDIRECT($N$2),VLOOKUP($O14,INDIRECT($O$3),R$6,0))</f>
        <v>88777.64864227135</v>
      </c>
      <c r="S14" s="345" cm="1">
        <f t="array" aca="1" ref="S14" ca="1">IF($N14="Y",VLOOKUP($O14,INDIRECT($O$3),S$6,0)*INDIRECT($N$2),VLOOKUP($O14,INDIRECT($O$3),S$6,0))</f>
        <v>91440.97810153944</v>
      </c>
      <c r="T14" s="345" cm="1">
        <f t="array" aca="1" ref="T14" ca="1">IF($N14="Y",VLOOKUP($O14,INDIRECT($O$3),T$6,0)*INDIRECT($N$2),VLOOKUP($O14,INDIRECT($O$3),T$6,0))</f>
        <v>94184.207444585656</v>
      </c>
      <c r="U14" s="345" cm="1">
        <f t="array" aca="1" ref="U14" ca="1">IF($N14="Y",VLOOKUP($O14,INDIRECT($O$3),U$6,0)*INDIRECT($N$2),VLOOKUP($O14,INDIRECT($O$3),U$6,0))</f>
        <v>97009.733667923225</v>
      </c>
      <c r="W14" s="218" t="str">
        <f t="shared" si="3"/>
        <v>Y</v>
      </c>
      <c r="X14" s="366" t="str">
        <f t="shared" si="4"/>
        <v>09980C</v>
      </c>
      <c r="Y14" s="218" t="str">
        <f t="shared" si="5"/>
        <v xml:space="preserve">Supervisor Electronics </v>
      </c>
      <c r="Z14" s="367" t="str">
        <f t="shared" si="0"/>
        <v>E30</v>
      </c>
      <c r="AA14" s="368">
        <f t="shared" ca="1" si="6"/>
        <v>42.681999999999995</v>
      </c>
      <c r="AB14" s="368">
        <f t="shared" ca="1" si="7"/>
        <v>43.963000000000001</v>
      </c>
      <c r="AC14" s="368">
        <f t="shared" ca="1" si="8"/>
        <v>45.280999999999999</v>
      </c>
      <c r="AD14" s="368">
        <f t="shared" ca="1" si="9"/>
        <v>46.64</v>
      </c>
    </row>
    <row r="15" spans="1:30">
      <c r="A15" s="34" t="s">
        <v>31</v>
      </c>
      <c r="B15" s="47" t="s">
        <v>12</v>
      </c>
      <c r="C15" s="4">
        <v>418</v>
      </c>
      <c r="D15" s="34" t="s">
        <v>32</v>
      </c>
      <c r="E15" s="47">
        <v>9</v>
      </c>
      <c r="F15" s="47" t="s">
        <v>13</v>
      </c>
      <c r="G15" s="306" t="s">
        <v>14</v>
      </c>
      <c r="H15" s="178">
        <f t="shared" ca="1" si="2"/>
        <v>88777.64864227135</v>
      </c>
      <c r="I15" s="178">
        <f t="shared" ca="1" si="1"/>
        <v>91440.97810153944</v>
      </c>
      <c r="J15" s="178">
        <f t="shared" ca="1" si="1"/>
        <v>94184.207444585656</v>
      </c>
      <c r="K15" s="178">
        <f t="shared" ca="1" si="1"/>
        <v>97009.733667923225</v>
      </c>
      <c r="N15" s="337" t="s">
        <v>611</v>
      </c>
      <c r="O15" s="337" t="str">
        <f t="shared" si="10"/>
        <v>09981C</v>
      </c>
      <c r="P15" s="339" t="str">
        <f t="shared" si="11"/>
        <v xml:space="preserve">Supervisor Engineering Technician II  </v>
      </c>
      <c r="Q15" s="344" t="str">
        <f t="shared" si="12"/>
        <v>E30</v>
      </c>
      <c r="R15" s="345" cm="1">
        <f t="array" aca="1" ref="R15" ca="1">IF($N15="Y",VLOOKUP($O15,INDIRECT($O$3),R$6,0)*INDIRECT($N$2),VLOOKUP($O15,INDIRECT($O$3),R$6,0))</f>
        <v>88777.64864227135</v>
      </c>
      <c r="S15" s="345" cm="1">
        <f t="array" aca="1" ref="S15" ca="1">IF($N15="Y",VLOOKUP($O15,INDIRECT($O$3),S$6,0)*INDIRECT($N$2),VLOOKUP($O15,INDIRECT($O$3),S$6,0))</f>
        <v>91440.97810153944</v>
      </c>
      <c r="T15" s="345" cm="1">
        <f t="array" aca="1" ref="T15" ca="1">IF($N15="Y",VLOOKUP($O15,INDIRECT($O$3),T$6,0)*INDIRECT($N$2),VLOOKUP($O15,INDIRECT($O$3),T$6,0))</f>
        <v>94184.207444585656</v>
      </c>
      <c r="U15" s="345" cm="1">
        <f t="array" aca="1" ref="U15" ca="1">IF($N15="Y",VLOOKUP($O15,INDIRECT($O$3),U$6,0)*INDIRECT($N$2),VLOOKUP($O15,INDIRECT($O$3),U$6,0))</f>
        <v>97009.733667923225</v>
      </c>
      <c r="W15" s="218" t="str">
        <f t="shared" si="3"/>
        <v>Y</v>
      </c>
      <c r="X15" s="366" t="str">
        <f t="shared" si="4"/>
        <v>09981C</v>
      </c>
      <c r="Y15" s="218" t="str">
        <f t="shared" si="5"/>
        <v xml:space="preserve">Supervisor Engineering Technician II  </v>
      </c>
      <c r="Z15" s="367" t="str">
        <f t="shared" si="0"/>
        <v>E30</v>
      </c>
      <c r="AA15" s="368">
        <f t="shared" ca="1" si="6"/>
        <v>42.681999999999995</v>
      </c>
      <c r="AB15" s="368">
        <f t="shared" ca="1" si="7"/>
        <v>43.963000000000001</v>
      </c>
      <c r="AC15" s="368">
        <f t="shared" ca="1" si="8"/>
        <v>45.280999999999999</v>
      </c>
      <c r="AD15" s="368">
        <f t="shared" ca="1" si="9"/>
        <v>46.64</v>
      </c>
    </row>
    <row r="16" spans="1:30">
      <c r="A16" s="34" t="s">
        <v>225</v>
      </c>
      <c r="B16" s="47" t="s">
        <v>12</v>
      </c>
      <c r="C16" s="4">
        <v>418</v>
      </c>
      <c r="D16" s="34" t="s">
        <v>33</v>
      </c>
      <c r="E16" s="47">
        <v>9</v>
      </c>
      <c r="F16" s="47" t="s">
        <v>13</v>
      </c>
      <c r="G16" s="306" t="s">
        <v>14</v>
      </c>
      <c r="H16" s="178">
        <f t="shared" ca="1" si="2"/>
        <v>88777.64864227135</v>
      </c>
      <c r="I16" s="178">
        <f t="shared" ca="1" si="1"/>
        <v>91440.97810153944</v>
      </c>
      <c r="J16" s="178">
        <f t="shared" ca="1" si="1"/>
        <v>94184.207444585656</v>
      </c>
      <c r="K16" s="178">
        <f t="shared" ca="1" si="1"/>
        <v>97009.733667923225</v>
      </c>
      <c r="N16" s="337" t="s">
        <v>611</v>
      </c>
      <c r="O16" s="337" t="str">
        <f t="shared" si="10"/>
        <v>09982C</v>
      </c>
      <c r="P16" s="339" t="str">
        <f t="shared" si="11"/>
        <v>Supervisor Engineering Technician II Graphic Analyst</v>
      </c>
      <c r="Q16" s="344" t="str">
        <f t="shared" si="12"/>
        <v>E30</v>
      </c>
      <c r="R16" s="345" cm="1">
        <f t="array" aca="1" ref="R16" ca="1">IF($N16="Y",VLOOKUP($O16,INDIRECT($O$3),R$6,0)*INDIRECT($N$2),VLOOKUP($O16,INDIRECT($O$3),R$6,0))</f>
        <v>88777.64864227135</v>
      </c>
      <c r="S16" s="345" cm="1">
        <f t="array" aca="1" ref="S16" ca="1">IF($N16="Y",VLOOKUP($O16,INDIRECT($O$3),S$6,0)*INDIRECT($N$2),VLOOKUP($O16,INDIRECT($O$3),S$6,0))</f>
        <v>91440.97810153944</v>
      </c>
      <c r="T16" s="345" cm="1">
        <f t="array" aca="1" ref="T16" ca="1">IF($N16="Y",VLOOKUP($O16,INDIRECT($O$3),T$6,0)*INDIRECT($N$2),VLOOKUP($O16,INDIRECT($O$3),T$6,0))</f>
        <v>94184.207444585656</v>
      </c>
      <c r="U16" s="345" cm="1">
        <f t="array" aca="1" ref="U16" ca="1">IF($N16="Y",VLOOKUP($O16,INDIRECT($O$3),U$6,0)*INDIRECT($N$2),VLOOKUP($O16,INDIRECT($O$3),U$6,0))</f>
        <v>97009.733667923225</v>
      </c>
      <c r="W16" s="218" t="str">
        <f t="shared" si="3"/>
        <v>Y</v>
      </c>
      <c r="X16" s="366" t="str">
        <f t="shared" si="4"/>
        <v>09982C</v>
      </c>
      <c r="Y16" s="218" t="str">
        <f t="shared" si="5"/>
        <v>Supervisor Engineering Technician II Graphic Analyst</v>
      </c>
      <c r="Z16" s="367" t="str">
        <f t="shared" si="0"/>
        <v>E30</v>
      </c>
      <c r="AA16" s="368">
        <f t="shared" ca="1" si="6"/>
        <v>42.681999999999995</v>
      </c>
      <c r="AB16" s="368">
        <f t="shared" ca="1" si="7"/>
        <v>43.963000000000001</v>
      </c>
      <c r="AC16" s="368">
        <f t="shared" ca="1" si="8"/>
        <v>45.280999999999999</v>
      </c>
      <c r="AD16" s="368">
        <f t="shared" ca="1" si="9"/>
        <v>46.64</v>
      </c>
    </row>
    <row r="17" spans="1:30">
      <c r="A17" s="34" t="s">
        <v>34</v>
      </c>
      <c r="B17" s="47" t="s">
        <v>12</v>
      </c>
      <c r="C17" s="4">
        <v>428</v>
      </c>
      <c r="D17" s="34" t="s">
        <v>709</v>
      </c>
      <c r="E17" s="47">
        <v>9</v>
      </c>
      <c r="F17" s="47" t="s">
        <v>13</v>
      </c>
      <c r="G17" s="306" t="s">
        <v>14</v>
      </c>
      <c r="H17" s="178">
        <f t="shared" ca="1" si="2"/>
        <v>88777.64864227135</v>
      </c>
      <c r="I17" s="178">
        <f t="shared" ca="1" si="1"/>
        <v>91440.97810153944</v>
      </c>
      <c r="J17" s="178">
        <f t="shared" ca="1" si="1"/>
        <v>94184.207444585656</v>
      </c>
      <c r="K17" s="178">
        <f t="shared" ca="1" si="1"/>
        <v>97009.733667923225</v>
      </c>
      <c r="N17" s="337" t="s">
        <v>611</v>
      </c>
      <c r="O17" s="337" t="str">
        <f t="shared" si="10"/>
        <v>10005C</v>
      </c>
      <c r="P17" s="339" t="str">
        <f t="shared" si="11"/>
        <v>Supervisor Event Services Supervisor III</v>
      </c>
      <c r="Q17" s="344" t="str">
        <f t="shared" si="12"/>
        <v>E30</v>
      </c>
      <c r="R17" s="345" cm="1">
        <f t="array" aca="1" ref="R17" ca="1">IF($N17="Y",VLOOKUP($O17,INDIRECT($O$3),R$6,0)*INDIRECT($N$2),VLOOKUP($O17,INDIRECT($O$3),R$6,0))</f>
        <v>88777.64864227135</v>
      </c>
      <c r="S17" s="345" cm="1">
        <f t="array" aca="1" ref="S17" ca="1">IF($N17="Y",VLOOKUP($O17,INDIRECT($O$3),S$6,0)*INDIRECT($N$2),VLOOKUP($O17,INDIRECT($O$3),S$6,0))</f>
        <v>91440.97810153944</v>
      </c>
      <c r="T17" s="345" cm="1">
        <f t="array" aca="1" ref="T17" ca="1">IF($N17="Y",VLOOKUP($O17,INDIRECT($O$3),T$6,0)*INDIRECT($N$2),VLOOKUP($O17,INDIRECT($O$3),T$6,0))</f>
        <v>94184.207444585656</v>
      </c>
      <c r="U17" s="345" cm="1">
        <f t="array" aca="1" ref="U17" ca="1">IF($N17="Y",VLOOKUP($O17,INDIRECT($O$3),U$6,0)*INDIRECT($N$2),VLOOKUP($O17,INDIRECT($O$3),U$6,0))</f>
        <v>97009.733667923225</v>
      </c>
      <c r="W17" s="218" t="str">
        <f t="shared" si="3"/>
        <v>Y</v>
      </c>
      <c r="X17" s="366" t="str">
        <f t="shared" si="4"/>
        <v>10005C</v>
      </c>
      <c r="Y17" s="218" t="str">
        <f t="shared" si="5"/>
        <v>Supervisor Event Services Supervisor III</v>
      </c>
      <c r="Z17" s="367" t="str">
        <f t="shared" si="0"/>
        <v>E30</v>
      </c>
      <c r="AA17" s="368">
        <f t="shared" ca="1" si="6"/>
        <v>42.681999999999995</v>
      </c>
      <c r="AB17" s="368">
        <f t="shared" ca="1" si="7"/>
        <v>43.963000000000001</v>
      </c>
      <c r="AC17" s="368">
        <f t="shared" ca="1" si="8"/>
        <v>45.280999999999999</v>
      </c>
      <c r="AD17" s="368">
        <f t="shared" ca="1" si="9"/>
        <v>46.64</v>
      </c>
    </row>
    <row r="18" spans="1:30">
      <c r="A18" s="34" t="s">
        <v>36</v>
      </c>
      <c r="B18" s="47" t="s">
        <v>12</v>
      </c>
      <c r="C18" s="4">
        <v>423</v>
      </c>
      <c r="D18" s="34" t="s">
        <v>37</v>
      </c>
      <c r="E18" s="47">
        <v>9</v>
      </c>
      <c r="F18" s="47" t="s">
        <v>13</v>
      </c>
      <c r="G18" s="306" t="s">
        <v>14</v>
      </c>
      <c r="H18" s="178">
        <f t="shared" ca="1" si="2"/>
        <v>88777.64864227135</v>
      </c>
      <c r="I18" s="178">
        <f t="shared" ca="1" si="1"/>
        <v>91440.97810153944</v>
      </c>
      <c r="J18" s="178">
        <f t="shared" ca="1" si="1"/>
        <v>94184.207444585656</v>
      </c>
      <c r="K18" s="178">
        <f t="shared" ca="1" si="1"/>
        <v>97009.733667923225</v>
      </c>
      <c r="N18" s="337" t="s">
        <v>611</v>
      </c>
      <c r="O18" s="337" t="str">
        <f t="shared" si="10"/>
        <v>10007C</v>
      </c>
      <c r="P18" s="339" t="str">
        <f t="shared" si="11"/>
        <v xml:space="preserve">Supervisor Facilities Services  </v>
      </c>
      <c r="Q18" s="344" t="str">
        <f t="shared" si="12"/>
        <v>E30</v>
      </c>
      <c r="R18" s="345" cm="1">
        <f t="array" aca="1" ref="R18" ca="1">IF($N18="Y",VLOOKUP($O18,INDIRECT($O$3),R$6,0)*INDIRECT($N$2),VLOOKUP($O18,INDIRECT($O$3),R$6,0))</f>
        <v>88777.64864227135</v>
      </c>
      <c r="S18" s="345" cm="1">
        <f t="array" aca="1" ref="S18" ca="1">IF($N18="Y",VLOOKUP($O18,INDIRECT($O$3),S$6,0)*INDIRECT($N$2),VLOOKUP($O18,INDIRECT($O$3),S$6,0))</f>
        <v>91440.97810153944</v>
      </c>
      <c r="T18" s="345" cm="1">
        <f t="array" aca="1" ref="T18" ca="1">IF($N18="Y",VLOOKUP($O18,INDIRECT($O$3),T$6,0)*INDIRECT($N$2),VLOOKUP($O18,INDIRECT($O$3),T$6,0))</f>
        <v>94184.207444585656</v>
      </c>
      <c r="U18" s="345" cm="1">
        <f t="array" aca="1" ref="U18" ca="1">IF($N18="Y",VLOOKUP($O18,INDIRECT($O$3),U$6,0)*INDIRECT($N$2),VLOOKUP($O18,INDIRECT($O$3),U$6,0))</f>
        <v>97009.733667923225</v>
      </c>
      <c r="W18" s="218" t="str">
        <f t="shared" si="3"/>
        <v>Y</v>
      </c>
      <c r="X18" s="366" t="str">
        <f t="shared" si="4"/>
        <v>10007C</v>
      </c>
      <c r="Y18" s="218" t="str">
        <f t="shared" si="5"/>
        <v xml:space="preserve">Supervisor Facilities Services  </v>
      </c>
      <c r="Z18" s="367" t="str">
        <f t="shared" si="0"/>
        <v>E30</v>
      </c>
      <c r="AA18" s="368">
        <f t="shared" ca="1" si="6"/>
        <v>42.681999999999995</v>
      </c>
      <c r="AB18" s="368">
        <f t="shared" ca="1" si="7"/>
        <v>43.963000000000001</v>
      </c>
      <c r="AC18" s="368">
        <f t="shared" ca="1" si="8"/>
        <v>45.280999999999999</v>
      </c>
      <c r="AD18" s="368">
        <f t="shared" ca="1" si="9"/>
        <v>46.64</v>
      </c>
    </row>
    <row r="19" spans="1:30" s="19" customFormat="1">
      <c r="A19" s="3" t="s">
        <v>188</v>
      </c>
      <c r="B19" s="47" t="s">
        <v>655</v>
      </c>
      <c r="C19" s="4">
        <v>408</v>
      </c>
      <c r="D19" s="35" t="s">
        <v>189</v>
      </c>
      <c r="E19" s="47">
        <v>9</v>
      </c>
      <c r="F19" s="47" t="s">
        <v>13</v>
      </c>
      <c r="G19" s="247" t="s">
        <v>14</v>
      </c>
      <c r="H19" s="178">
        <f ca="1">R19</f>
        <v>88777.64864227135</v>
      </c>
      <c r="I19" s="178">
        <f ca="1">S19</f>
        <v>91440.97810153944</v>
      </c>
      <c r="J19" s="178">
        <f ca="1">T19</f>
        <v>94184.207444585656</v>
      </c>
      <c r="K19" s="178">
        <f ca="1">U19</f>
        <v>97009.733667923225</v>
      </c>
      <c r="L19"/>
      <c r="M19"/>
      <c r="N19" s="343" t="s">
        <v>611</v>
      </c>
      <c r="O19" s="337" t="str">
        <f>A19</f>
        <v>10079C</v>
      </c>
      <c r="P19" s="339" t="str">
        <f>D19</f>
        <v>Supervisor Operations Support</v>
      </c>
      <c r="Q19" s="344" t="str">
        <f>G19</f>
        <v>E30</v>
      </c>
      <c r="R19" s="345" cm="1">
        <f t="array" aca="1" ref="R19" ca="1">IF($N19="Y",VLOOKUP($O19,INDIRECT($O$3),R$6,0)*INDIRECT($N$2),VLOOKUP($O19,INDIRECT($O$3),R$6,0))</f>
        <v>88777.64864227135</v>
      </c>
      <c r="S19" s="345" cm="1">
        <f t="array" aca="1" ref="S19" ca="1">IF($N19="Y",VLOOKUP($O19,INDIRECT($O$3),S$6,0)*INDIRECT($N$2),VLOOKUP($O19,INDIRECT($O$3),S$6,0))</f>
        <v>91440.97810153944</v>
      </c>
      <c r="T19" s="345" cm="1">
        <f t="array" aca="1" ref="T19" ca="1">IF($N19="Y",VLOOKUP($O19,INDIRECT($O$3),T$6,0)*INDIRECT($N$2),VLOOKUP($O19,INDIRECT($O$3),T$6,0))</f>
        <v>94184.207444585656</v>
      </c>
      <c r="U19" s="345" cm="1">
        <f t="array" aca="1" ref="U19" ca="1">IF($N19="Y",VLOOKUP($O19,INDIRECT($O$3),U$6,0)*INDIRECT($N$2),VLOOKUP($O19,INDIRECT($O$3),U$6,0))</f>
        <v>97009.733667923225</v>
      </c>
      <c r="W19" s="218" t="str">
        <f>N19</f>
        <v>Y</v>
      </c>
      <c r="X19" s="366" t="str">
        <f>A19</f>
        <v>10079C</v>
      </c>
      <c r="Y19" s="218" t="str">
        <f>D19</f>
        <v>Supervisor Operations Support</v>
      </c>
      <c r="Z19" s="367" t="str">
        <f>G19</f>
        <v>E30</v>
      </c>
      <c r="AA19" s="368">
        <f ca="1">ROUNDUP(R19/2080,3)</f>
        <v>42.681999999999995</v>
      </c>
      <c r="AB19" s="368">
        <f ca="1">ROUNDUP(S19/2080,3)</f>
        <v>43.963000000000001</v>
      </c>
      <c r="AC19" s="368">
        <f ca="1">ROUNDUP(T19/2080,3)</f>
        <v>45.280999999999999</v>
      </c>
      <c r="AD19" s="368">
        <f ca="1">ROUNDUP(U19/2080,3)</f>
        <v>46.64</v>
      </c>
    </row>
    <row r="20" spans="1:30">
      <c r="A20" s="34" t="s">
        <v>38</v>
      </c>
      <c r="B20" s="47" t="s">
        <v>12</v>
      </c>
      <c r="C20" s="4">
        <v>410</v>
      </c>
      <c r="D20" s="34" t="s">
        <v>39</v>
      </c>
      <c r="E20" s="47">
        <v>9</v>
      </c>
      <c r="F20" s="47" t="s">
        <v>13</v>
      </c>
      <c r="G20" s="306" t="s">
        <v>14</v>
      </c>
      <c r="H20" s="178">
        <f t="shared" ca="1" si="2"/>
        <v>88777.64864227135</v>
      </c>
      <c r="I20" s="178">
        <f t="shared" ca="1" si="1"/>
        <v>91440.97810153944</v>
      </c>
      <c r="J20" s="178">
        <f t="shared" ca="1" si="1"/>
        <v>94184.207444585656</v>
      </c>
      <c r="K20" s="178">
        <f t="shared" ca="1" si="1"/>
        <v>97009.733667923225</v>
      </c>
      <c r="N20" s="337" t="s">
        <v>611</v>
      </c>
      <c r="O20" s="337" t="str">
        <f t="shared" si="10"/>
        <v>10282C</v>
      </c>
      <c r="P20" s="339" t="str">
        <f t="shared" si="11"/>
        <v xml:space="preserve">Supervisor Sidewalk Inspections  </v>
      </c>
      <c r="Q20" s="344" t="str">
        <f t="shared" si="12"/>
        <v>E30</v>
      </c>
      <c r="R20" s="345" cm="1">
        <f t="array" aca="1" ref="R20" ca="1">IF($N20="Y",VLOOKUP($O20,INDIRECT($O$3),R$6,0)*INDIRECT($N$2),VLOOKUP($O20,INDIRECT($O$3),R$6,0))</f>
        <v>88777.64864227135</v>
      </c>
      <c r="S20" s="345" cm="1">
        <f t="array" aca="1" ref="S20" ca="1">IF($N20="Y",VLOOKUP($O20,INDIRECT($O$3),S$6,0)*INDIRECT($N$2),VLOOKUP($O20,INDIRECT($O$3),S$6,0))</f>
        <v>91440.97810153944</v>
      </c>
      <c r="T20" s="345" cm="1">
        <f t="array" aca="1" ref="T20" ca="1">IF($N20="Y",VLOOKUP($O20,INDIRECT($O$3),T$6,0)*INDIRECT($N$2),VLOOKUP($O20,INDIRECT($O$3),T$6,0))</f>
        <v>94184.207444585656</v>
      </c>
      <c r="U20" s="345" cm="1">
        <f t="array" aca="1" ref="U20" ca="1">IF($N20="Y",VLOOKUP($O20,INDIRECT($O$3),U$6,0)*INDIRECT($N$2),VLOOKUP($O20,INDIRECT($O$3),U$6,0))</f>
        <v>97009.733667923225</v>
      </c>
      <c r="W20" s="218" t="str">
        <f t="shared" si="3"/>
        <v>Y</v>
      </c>
      <c r="X20" s="366" t="str">
        <f t="shared" si="4"/>
        <v>10282C</v>
      </c>
      <c r="Y20" s="218" t="str">
        <f t="shared" si="5"/>
        <v xml:space="preserve">Supervisor Sidewalk Inspections  </v>
      </c>
      <c r="Z20" s="367" t="str">
        <f t="shared" si="0"/>
        <v>E30</v>
      </c>
      <c r="AA20" s="368">
        <f t="shared" ca="1" si="6"/>
        <v>42.681999999999995</v>
      </c>
      <c r="AB20" s="368">
        <f t="shared" ca="1" si="7"/>
        <v>43.963000000000001</v>
      </c>
      <c r="AC20" s="368">
        <f t="shared" ca="1" si="8"/>
        <v>45.280999999999999</v>
      </c>
      <c r="AD20" s="368">
        <f t="shared" ca="1" si="9"/>
        <v>46.64</v>
      </c>
    </row>
    <row r="21" spans="1:30">
      <c r="A21" s="34" t="s">
        <v>40</v>
      </c>
      <c r="B21" s="47" t="s">
        <v>12</v>
      </c>
      <c r="C21" s="4">
        <v>410</v>
      </c>
      <c r="D21" s="34" t="s">
        <v>41</v>
      </c>
      <c r="E21" s="47">
        <v>9</v>
      </c>
      <c r="F21" s="47" t="s">
        <v>13</v>
      </c>
      <c r="G21" s="306" t="s">
        <v>14</v>
      </c>
      <c r="H21" s="178">
        <f t="shared" ca="1" si="2"/>
        <v>88777.64864227135</v>
      </c>
      <c r="I21" s="178">
        <f t="shared" ca="1" si="1"/>
        <v>91440.97810153944</v>
      </c>
      <c r="J21" s="178">
        <f t="shared" ca="1" si="1"/>
        <v>94184.207444585656</v>
      </c>
      <c r="K21" s="178">
        <f t="shared" ca="1" si="1"/>
        <v>97009.733667923225</v>
      </c>
      <c r="N21" s="337" t="s">
        <v>611</v>
      </c>
      <c r="O21" s="337" t="str">
        <f t="shared" si="10"/>
        <v>10359C</v>
      </c>
      <c r="P21" s="339" t="str">
        <f t="shared" si="11"/>
        <v>Supervisor Water Permits and Connections</v>
      </c>
      <c r="Q21" s="344" t="str">
        <f t="shared" si="12"/>
        <v>E30</v>
      </c>
      <c r="R21" s="345" cm="1">
        <f t="array" aca="1" ref="R21" ca="1">IF($N21="Y",VLOOKUP($O21,INDIRECT($O$3),R$6,0)*INDIRECT($N$2),VLOOKUP($O21,INDIRECT($O$3),R$6,0))</f>
        <v>88777.64864227135</v>
      </c>
      <c r="S21" s="345" cm="1">
        <f t="array" aca="1" ref="S21" ca="1">IF($N21="Y",VLOOKUP($O21,INDIRECT($O$3),S$6,0)*INDIRECT($N$2),VLOOKUP($O21,INDIRECT($O$3),S$6,0))</f>
        <v>91440.97810153944</v>
      </c>
      <c r="T21" s="345" cm="1">
        <f t="array" aca="1" ref="T21" ca="1">IF($N21="Y",VLOOKUP($O21,INDIRECT($O$3),T$6,0)*INDIRECT($N$2),VLOOKUP($O21,INDIRECT($O$3),T$6,0))</f>
        <v>94184.207444585656</v>
      </c>
      <c r="U21" s="345" cm="1">
        <f t="array" aca="1" ref="U21" ca="1">IF($N21="Y",VLOOKUP($O21,INDIRECT($O$3),U$6,0)*INDIRECT($N$2),VLOOKUP($O21,INDIRECT($O$3),U$6,0))</f>
        <v>97009.733667923225</v>
      </c>
      <c r="W21" s="218" t="str">
        <f t="shared" si="3"/>
        <v>Y</v>
      </c>
      <c r="X21" s="366" t="str">
        <f t="shared" si="4"/>
        <v>10359C</v>
      </c>
      <c r="Y21" s="218" t="str">
        <f t="shared" si="5"/>
        <v>Supervisor Water Permits and Connections</v>
      </c>
      <c r="Z21" s="367" t="str">
        <f t="shared" si="0"/>
        <v>E30</v>
      </c>
      <c r="AA21" s="368">
        <f t="shared" ca="1" si="6"/>
        <v>42.681999999999995</v>
      </c>
      <c r="AB21" s="368">
        <f t="shared" ca="1" si="7"/>
        <v>43.963000000000001</v>
      </c>
      <c r="AC21" s="368">
        <f t="shared" ca="1" si="8"/>
        <v>45.280999999999999</v>
      </c>
      <c r="AD21" s="368">
        <f t="shared" ca="1" si="9"/>
        <v>46.64</v>
      </c>
    </row>
    <row r="22" spans="1:30" s="19" customFormat="1">
      <c r="A22" s="34"/>
      <c r="B22" s="4"/>
      <c r="C22" s="4"/>
      <c r="D22" s="34"/>
      <c r="E22" s="4"/>
      <c r="F22" s="15"/>
      <c r="G22" s="16"/>
      <c r="H22" s="17"/>
      <c r="I22" s="17"/>
      <c r="J22" s="17"/>
      <c r="L22"/>
      <c r="M22"/>
      <c r="N22" s="337"/>
      <c r="O22" s="337"/>
      <c r="P22" s="339"/>
      <c r="Q22" s="344"/>
      <c r="R22" s="339"/>
      <c r="S22" s="346"/>
      <c r="T22" s="346"/>
      <c r="U22" s="346"/>
      <c r="W22" s="214"/>
      <c r="X22" s="214"/>
      <c r="Y22" s="214"/>
      <c r="Z22" s="214"/>
      <c r="AA22" s="214"/>
      <c r="AB22" s="214"/>
      <c r="AC22" s="214"/>
      <c r="AD22" s="214"/>
    </row>
    <row r="23" spans="1:30" s="19" customFormat="1">
      <c r="A23" s="281"/>
      <c r="B23" s="281"/>
      <c r="C23" s="281"/>
      <c r="D23" s="281"/>
      <c r="H23" s="17"/>
      <c r="I23" s="17"/>
      <c r="J23" s="17"/>
      <c r="K23" s="18"/>
      <c r="L23"/>
      <c r="M23"/>
      <c r="N23" s="347"/>
      <c r="O23" s="347"/>
      <c r="P23" s="346"/>
      <c r="Q23" s="346"/>
      <c r="R23" s="346"/>
      <c r="S23" s="346"/>
      <c r="T23" s="346"/>
      <c r="U23" s="346"/>
      <c r="W23" s="214"/>
      <c r="X23" s="214"/>
      <c r="Y23" s="214"/>
      <c r="Z23" s="214"/>
      <c r="AA23" s="214"/>
      <c r="AB23" s="214"/>
      <c r="AC23" s="214"/>
      <c r="AD23" s="214"/>
    </row>
    <row r="24" spans="1:30" s="19" customFormat="1" ht="26.25" thickBot="1">
      <c r="A24" s="280" t="s">
        <v>2</v>
      </c>
      <c r="B24" s="280" t="s">
        <v>3</v>
      </c>
      <c r="C24" s="280" t="s">
        <v>519</v>
      </c>
      <c r="D24" s="24" t="s">
        <v>625</v>
      </c>
      <c r="E24" s="280" t="s">
        <v>617</v>
      </c>
      <c r="F24" s="280" t="s">
        <v>6</v>
      </c>
      <c r="G24" s="280" t="s">
        <v>7</v>
      </c>
      <c r="H24" s="26" t="s">
        <v>8</v>
      </c>
      <c r="I24" s="26" t="s">
        <v>9</v>
      </c>
      <c r="J24" s="26" t="s">
        <v>10</v>
      </c>
      <c r="K24" s="27" t="s">
        <v>11</v>
      </c>
      <c r="L24"/>
      <c r="M24"/>
      <c r="N24" s="340" t="s">
        <v>610</v>
      </c>
      <c r="O24" s="340" t="s">
        <v>2</v>
      </c>
      <c r="P24" s="341" t="s">
        <v>612</v>
      </c>
      <c r="Q24" s="341" t="s">
        <v>606</v>
      </c>
      <c r="R24" s="342" t="s">
        <v>8</v>
      </c>
      <c r="S24" s="342" t="s">
        <v>9</v>
      </c>
      <c r="T24" s="342" t="s">
        <v>10</v>
      </c>
      <c r="U24" s="340" t="s">
        <v>11</v>
      </c>
      <c r="W24" s="358" t="str">
        <f>N24</f>
        <v>Update</v>
      </c>
      <c r="X24" s="359" t="str">
        <f>A24</f>
        <v>Job Code</v>
      </c>
      <c r="Y24" s="358" t="s">
        <v>612</v>
      </c>
      <c r="Z24" s="360" t="str">
        <f t="shared" ref="Z24:Z51" si="13">G24</f>
        <v>Salary Grade</v>
      </c>
      <c r="AA24" s="361" t="str">
        <f>R24</f>
        <v>Step 1</v>
      </c>
      <c r="AB24" s="361" t="str">
        <f>S24</f>
        <v>Step 2</v>
      </c>
      <c r="AC24" s="361" t="str">
        <f>T24</f>
        <v>Step 3</v>
      </c>
      <c r="AD24" s="361" t="str">
        <f>U24</f>
        <v>Step 4</v>
      </c>
    </row>
    <row r="25" spans="1:30" s="19" customFormat="1">
      <c r="A25" s="3" t="s">
        <v>44</v>
      </c>
      <c r="B25" s="47" t="s">
        <v>12</v>
      </c>
      <c r="C25" s="4">
        <v>453</v>
      </c>
      <c r="D25" s="35" t="s">
        <v>45</v>
      </c>
      <c r="E25" s="47">
        <v>10</v>
      </c>
      <c r="F25" s="47" t="s">
        <v>13</v>
      </c>
      <c r="G25" s="306" t="s">
        <v>43</v>
      </c>
      <c r="H25" s="178">
        <f t="shared" ref="H25:K43" ca="1" si="14">R25</f>
        <v>96199.041223195236</v>
      </c>
      <c r="I25" s="178">
        <f t="shared" ca="1" si="14"/>
        <v>99085.012459891121</v>
      </c>
      <c r="J25" s="178">
        <f t="shared" ca="1" si="14"/>
        <v>102057.56283368784</v>
      </c>
      <c r="K25" s="178">
        <f t="shared" ca="1" si="14"/>
        <v>105119.28971869849</v>
      </c>
      <c r="L25"/>
      <c r="M25"/>
      <c r="N25" s="343" t="s">
        <v>611</v>
      </c>
      <c r="O25" s="337" t="str">
        <f>A25</f>
        <v>00410C</v>
      </c>
      <c r="P25" s="339" t="str">
        <f>D25</f>
        <v xml:space="preserve">Administrative Enforcement Supervisor </v>
      </c>
      <c r="Q25" s="344" t="str">
        <f>G25</f>
        <v>E40</v>
      </c>
      <c r="R25" s="345" cm="1">
        <f t="array" aca="1" ref="R25" ca="1">IF($N25="Y",VLOOKUP($O25,INDIRECT($O$3),R$6,0)*INDIRECT($N$2),VLOOKUP($O25,INDIRECT($O$3),R$6,0))</f>
        <v>96199.041223195236</v>
      </c>
      <c r="S25" s="345" cm="1">
        <f t="array" aca="1" ref="S25" ca="1">IF($N25="Y",VLOOKUP($O25,INDIRECT($O$3),S$6,0)*INDIRECT($N$2),VLOOKUP($O25,INDIRECT($O$3),S$6,0))</f>
        <v>99085.012459891121</v>
      </c>
      <c r="T25" s="345" cm="1">
        <f t="array" aca="1" ref="T25" ca="1">IF($N25="Y",VLOOKUP($O25,INDIRECT($O$3),T$6,0)*INDIRECT($N$2),VLOOKUP($O25,INDIRECT($O$3),T$6,0))</f>
        <v>102057.56283368784</v>
      </c>
      <c r="U25" s="345" cm="1">
        <f t="array" aca="1" ref="U25" ca="1">IF($N25="Y",VLOOKUP($O25,INDIRECT($O$3),U$6,0)*INDIRECT($N$2),VLOOKUP($O25,INDIRECT($O$3),U$6,0))</f>
        <v>105119.28971869849</v>
      </c>
      <c r="W25" s="218" t="str">
        <f>N25</f>
        <v>Y</v>
      </c>
      <c r="X25" s="366" t="str">
        <f>A25</f>
        <v>00410C</v>
      </c>
      <c r="Y25" s="218" t="str">
        <f>D25</f>
        <v xml:space="preserve">Administrative Enforcement Supervisor </v>
      </c>
      <c r="Z25" s="367" t="str">
        <f t="shared" si="13"/>
        <v>E40</v>
      </c>
      <c r="AA25" s="368">
        <f ca="1">ROUNDUP(R25/2080,3)</f>
        <v>46.25</v>
      </c>
      <c r="AB25" s="368">
        <f ca="1">ROUNDUP(S25/2080,3)</f>
        <v>47.637999999999998</v>
      </c>
      <c r="AC25" s="368">
        <f ca="1">ROUNDUP(T25/2080,3)</f>
        <v>49.067</v>
      </c>
      <c r="AD25" s="368">
        <f ca="1">ROUNDUP(U25/2080,3)</f>
        <v>50.538999999999994</v>
      </c>
    </row>
    <row r="26" spans="1:30" s="19" customFormat="1">
      <c r="A26" s="3" t="s">
        <v>596</v>
      </c>
      <c r="B26" s="47" t="s">
        <v>655</v>
      </c>
      <c r="C26" s="2">
        <v>453</v>
      </c>
      <c r="D26" s="35" t="s">
        <v>595</v>
      </c>
      <c r="E26" s="47">
        <v>10</v>
      </c>
      <c r="F26" s="47" t="s">
        <v>13</v>
      </c>
      <c r="G26" s="306" t="s">
        <v>43</v>
      </c>
      <c r="H26" s="178">
        <f t="shared" ca="1" si="14"/>
        <v>96199.041223195236</v>
      </c>
      <c r="I26" s="178">
        <f t="shared" ca="1" si="14"/>
        <v>99085.012459891121</v>
      </c>
      <c r="J26" s="178">
        <f t="shared" ca="1" si="14"/>
        <v>102057.56283368784</v>
      </c>
      <c r="K26" s="178">
        <f t="shared" ca="1" si="14"/>
        <v>105119.28971869849</v>
      </c>
      <c r="L26"/>
      <c r="M26"/>
      <c r="N26" s="343" t="s">
        <v>611</v>
      </c>
      <c r="O26" s="337" t="str">
        <f>A26</f>
        <v>59406C</v>
      </c>
      <c r="P26" s="339" t="str">
        <f>D26</f>
        <v>Animal Shelter Supervisor</v>
      </c>
      <c r="Q26" s="344" t="str">
        <f>G26</f>
        <v>E40</v>
      </c>
      <c r="R26" s="345" cm="1">
        <f t="array" aca="1" ref="R26" ca="1">IF($N26="Y",VLOOKUP($O26,INDIRECT($O$3),R$6,0)*INDIRECT($N$2),VLOOKUP($O26,INDIRECT($O$3),R$6,0))</f>
        <v>96199.041223195236</v>
      </c>
      <c r="S26" s="345" cm="1">
        <f t="array" aca="1" ref="S26" ca="1">IF($N26="Y",VLOOKUP($O26,INDIRECT($O$3),S$6,0)*INDIRECT($N$2),VLOOKUP($O26,INDIRECT($O$3),S$6,0))</f>
        <v>99085.012459891121</v>
      </c>
      <c r="T26" s="345" cm="1">
        <f t="array" aca="1" ref="T26" ca="1">IF($N26="Y",VLOOKUP($O26,INDIRECT($O$3),T$6,0)*INDIRECT($N$2),VLOOKUP($O26,INDIRECT($O$3),T$6,0))</f>
        <v>102057.56283368784</v>
      </c>
      <c r="U26" s="345" cm="1">
        <f t="array" aca="1" ref="U26" ca="1">IF($N26="Y",VLOOKUP($O26,INDIRECT($O$3),U$6,0)*INDIRECT($N$2),VLOOKUP($O26,INDIRECT($O$3),U$6,0))</f>
        <v>105119.28971869849</v>
      </c>
      <c r="W26" s="218" t="str">
        <f t="shared" ref="W26:W51" si="15">N26</f>
        <v>Y</v>
      </c>
      <c r="X26" s="366" t="str">
        <f t="shared" ref="X26:X51" si="16">A26</f>
        <v>59406C</v>
      </c>
      <c r="Y26" s="218" t="str">
        <f t="shared" ref="Y26:Y51" si="17">D26</f>
        <v>Animal Shelter Supervisor</v>
      </c>
      <c r="Z26" s="367" t="str">
        <f t="shared" si="13"/>
        <v>E40</v>
      </c>
      <c r="AA26" s="368">
        <f t="shared" ref="AA26:AA51" ca="1" si="18">ROUNDUP(R26/2080,3)</f>
        <v>46.25</v>
      </c>
      <c r="AB26" s="368">
        <f t="shared" ref="AB26:AB51" ca="1" si="19">ROUNDUP(S26/2080,3)</f>
        <v>47.637999999999998</v>
      </c>
      <c r="AC26" s="368">
        <f t="shared" ref="AC26:AC51" ca="1" si="20">ROUNDUP(T26/2080,3)</f>
        <v>49.067</v>
      </c>
      <c r="AD26" s="368">
        <f t="shared" ref="AD26:AD51" ca="1" si="21">ROUNDUP(U26/2080,3)</f>
        <v>50.538999999999994</v>
      </c>
    </row>
    <row r="27" spans="1:30" s="19" customFormat="1">
      <c r="A27" s="3" t="s">
        <v>46</v>
      </c>
      <c r="B27" s="47" t="s">
        <v>12</v>
      </c>
      <c r="C27" s="4">
        <v>480</v>
      </c>
      <c r="D27" s="35" t="s">
        <v>47</v>
      </c>
      <c r="E27" s="47">
        <v>10</v>
      </c>
      <c r="F27" s="47" t="s">
        <v>13</v>
      </c>
      <c r="G27" s="306" t="s">
        <v>43</v>
      </c>
      <c r="H27" s="178">
        <f t="shared" ref="H27:K28" ca="1" si="22">R27</f>
        <v>96199.041223195236</v>
      </c>
      <c r="I27" s="178">
        <f t="shared" ca="1" si="22"/>
        <v>99085.012459891121</v>
      </c>
      <c r="J27" s="178">
        <f t="shared" ca="1" si="22"/>
        <v>102057.56283368784</v>
      </c>
      <c r="K27" s="178">
        <f t="shared" ca="1" si="22"/>
        <v>105119.28971869849</v>
      </c>
      <c r="L27"/>
      <c r="M27"/>
      <c r="N27" s="337" t="s">
        <v>611</v>
      </c>
      <c r="O27" s="337" t="str">
        <f>A27</f>
        <v>00845C</v>
      </c>
      <c r="P27" s="339" t="str">
        <f>D27</f>
        <v>Assistant Manager Parking Systems</v>
      </c>
      <c r="Q27" s="344" t="str">
        <f>G27</f>
        <v>E40</v>
      </c>
      <c r="R27" s="345" cm="1">
        <f t="array" aca="1" ref="R27" ca="1">IF($N27="Y",VLOOKUP($O27,INDIRECT($O$3),R$6,0)*INDIRECT($N$2),VLOOKUP($O27,INDIRECT($O$3),R$6,0))</f>
        <v>96199.041223195236</v>
      </c>
      <c r="S27" s="345" cm="1">
        <f t="array" aca="1" ref="S27" ca="1">IF($N27="Y",VLOOKUP($O27,INDIRECT($O$3),S$6,0)*INDIRECT($N$2),VLOOKUP($O27,INDIRECT($O$3),S$6,0))</f>
        <v>99085.012459891121</v>
      </c>
      <c r="T27" s="345" cm="1">
        <f t="array" aca="1" ref="T27" ca="1">IF($N27="Y",VLOOKUP($O27,INDIRECT($O$3),T$6,0)*INDIRECT($N$2),VLOOKUP($O27,INDIRECT($O$3),T$6,0))</f>
        <v>102057.56283368784</v>
      </c>
      <c r="U27" s="345" cm="1">
        <f t="array" aca="1" ref="U27" ca="1">IF($N27="Y",VLOOKUP($O27,INDIRECT($O$3),U$6,0)*INDIRECT($N$2),VLOOKUP($O27,INDIRECT($O$3),U$6,0))</f>
        <v>105119.28971869849</v>
      </c>
      <c r="W27" s="218" t="str">
        <f t="shared" si="15"/>
        <v>Y</v>
      </c>
      <c r="X27" s="366" t="str">
        <f t="shared" si="16"/>
        <v>00845C</v>
      </c>
      <c r="Y27" s="218" t="str">
        <f t="shared" si="17"/>
        <v>Assistant Manager Parking Systems</v>
      </c>
      <c r="Z27" s="367" t="str">
        <f t="shared" si="13"/>
        <v>E40</v>
      </c>
      <c r="AA27" s="368">
        <f t="shared" ca="1" si="18"/>
        <v>46.25</v>
      </c>
      <c r="AB27" s="368">
        <f t="shared" ca="1" si="19"/>
        <v>47.637999999999998</v>
      </c>
      <c r="AC27" s="368">
        <f t="shared" ca="1" si="20"/>
        <v>49.067</v>
      </c>
      <c r="AD27" s="368">
        <f t="shared" ca="1" si="21"/>
        <v>50.538999999999994</v>
      </c>
    </row>
    <row r="28" spans="1:30" s="19" customFormat="1">
      <c r="A28" s="3" t="s">
        <v>700</v>
      </c>
      <c r="B28" s="47" t="s">
        <v>12</v>
      </c>
      <c r="C28" s="4">
        <v>483</v>
      </c>
      <c r="D28" s="35" t="s">
        <v>701</v>
      </c>
      <c r="E28" s="47">
        <v>10</v>
      </c>
      <c r="F28" s="47" t="s">
        <v>13</v>
      </c>
      <c r="G28" s="306" t="s">
        <v>43</v>
      </c>
      <c r="H28" s="178">
        <f t="shared" ca="1" si="22"/>
        <v>96198.62607011717</v>
      </c>
      <c r="I28" s="178">
        <f t="shared" ca="1" si="22"/>
        <v>99084.639100585904</v>
      </c>
      <c r="J28" s="178">
        <f t="shared" ca="1" si="22"/>
        <v>102057.44951542966</v>
      </c>
      <c r="K28" s="178">
        <f t="shared" ca="1" si="22"/>
        <v>105119.2272492578</v>
      </c>
      <c r="L28"/>
      <c r="M28"/>
      <c r="N28" s="337" t="s">
        <v>611</v>
      </c>
      <c r="O28" s="337" t="str">
        <f>A28</f>
        <v>53043C</v>
      </c>
      <c r="P28" s="339" t="str">
        <f>D28</f>
        <v>Code Compliance &amp; Traffic Control Manager</v>
      </c>
      <c r="Q28" s="344" t="str">
        <f>G28</f>
        <v>E40</v>
      </c>
      <c r="R28" s="345" cm="1">
        <f t="array" aca="1" ref="R28" ca="1">IF($N28="Y",VLOOKUP($O28,INDIRECT($O$3),R$6,0)*INDIRECT($N$2),VLOOKUP($O28,INDIRECT($O$3),R$6,0))</f>
        <v>96198.62607011717</v>
      </c>
      <c r="S28" s="345" cm="1">
        <f t="array" aca="1" ref="S28" ca="1">IF($N28="Y",VLOOKUP($O28,INDIRECT($O$3),S$6,0)*INDIRECT($N$2),VLOOKUP($O28,INDIRECT($O$3),S$6,0))</f>
        <v>99084.639100585904</v>
      </c>
      <c r="T28" s="345" cm="1">
        <f t="array" aca="1" ref="T28" ca="1">IF($N28="Y",VLOOKUP($O28,INDIRECT($O$3),T$6,0)*INDIRECT($N$2),VLOOKUP($O28,INDIRECT($O$3),T$6,0))</f>
        <v>102057.44951542966</v>
      </c>
      <c r="U28" s="345" cm="1">
        <f t="array" aca="1" ref="U28" ca="1">IF($N28="Y",VLOOKUP($O28,INDIRECT($O$3),U$6,0)*INDIRECT($N$2),VLOOKUP($O28,INDIRECT($O$3),U$6,0))</f>
        <v>105119.2272492578</v>
      </c>
      <c r="W28" s="218" t="str">
        <f>N28</f>
        <v>Y</v>
      </c>
      <c r="X28" s="366" t="str">
        <f>A28</f>
        <v>53043C</v>
      </c>
      <c r="Y28" s="218" t="str">
        <f>D28</f>
        <v>Code Compliance &amp; Traffic Control Manager</v>
      </c>
      <c r="Z28" s="367" t="str">
        <f>G28</f>
        <v>E40</v>
      </c>
      <c r="AA28" s="368">
        <f t="shared" ref="AA28:AD29" ca="1" si="23">ROUNDUP(R28/2080,3)</f>
        <v>46.25</v>
      </c>
      <c r="AB28" s="368">
        <f t="shared" ca="1" si="23"/>
        <v>47.637</v>
      </c>
      <c r="AC28" s="368">
        <f t="shared" ca="1" si="23"/>
        <v>49.067</v>
      </c>
      <c r="AD28" s="368">
        <f t="shared" ca="1" si="23"/>
        <v>50.538999999999994</v>
      </c>
    </row>
    <row r="29" spans="1:30" s="19" customFormat="1">
      <c r="A29" s="3" t="s">
        <v>720</v>
      </c>
      <c r="B29" s="47" t="s">
        <v>12</v>
      </c>
      <c r="C29" s="4">
        <v>465</v>
      </c>
      <c r="D29" s="35" t="s">
        <v>721</v>
      </c>
      <c r="E29" s="47">
        <v>10</v>
      </c>
      <c r="F29" s="47" t="s">
        <v>13</v>
      </c>
      <c r="G29" s="306" t="s">
        <v>43</v>
      </c>
      <c r="H29" s="178">
        <f>R29</f>
        <v>96198.62607011717</v>
      </c>
      <c r="I29" s="178">
        <f>S29</f>
        <v>99084.639100585904</v>
      </c>
      <c r="J29" s="178">
        <f>T29</f>
        <v>102057.44951542966</v>
      </c>
      <c r="K29" s="178">
        <f>U29</f>
        <v>105119.2272492578</v>
      </c>
      <c r="L29"/>
      <c r="M29"/>
      <c r="N29" s="337" t="s">
        <v>611</v>
      </c>
      <c r="O29" s="337" t="str">
        <f>A29</f>
        <v>59475C</v>
      </c>
      <c r="P29" s="339" t="str">
        <f>D29</f>
        <v>District Sewer Supervisor</v>
      </c>
      <c r="Q29" s="344" t="str">
        <f>G29</f>
        <v>E40</v>
      </c>
      <c r="R29" s="345">
        <v>96198.62607011717</v>
      </c>
      <c r="S29" s="345">
        <v>99084.639100585904</v>
      </c>
      <c r="T29" s="345">
        <v>102057.44951542966</v>
      </c>
      <c r="U29" s="345">
        <v>105119.2272492578</v>
      </c>
      <c r="W29" s="218" t="str">
        <f>N29</f>
        <v>Y</v>
      </c>
      <c r="X29" s="366" t="str">
        <f>A29</f>
        <v>59475C</v>
      </c>
      <c r="Y29" s="218" t="str">
        <f>D29</f>
        <v>District Sewer Supervisor</v>
      </c>
      <c r="Z29" s="367" t="str">
        <f>G29</f>
        <v>E40</v>
      </c>
      <c r="AA29" s="368">
        <f t="shared" si="23"/>
        <v>46.25</v>
      </c>
      <c r="AB29" s="368">
        <f t="shared" si="23"/>
        <v>47.637</v>
      </c>
      <c r="AC29" s="368">
        <f t="shared" si="23"/>
        <v>49.067</v>
      </c>
      <c r="AD29" s="368">
        <f t="shared" si="23"/>
        <v>50.538999999999994</v>
      </c>
    </row>
    <row r="30" spans="1:30" s="19" customFormat="1">
      <c r="A30" s="34" t="s">
        <v>48</v>
      </c>
      <c r="B30" s="47" t="s">
        <v>12</v>
      </c>
      <c r="C30" s="4">
        <v>465</v>
      </c>
      <c r="D30" s="34" t="s">
        <v>49</v>
      </c>
      <c r="E30" s="47">
        <v>10</v>
      </c>
      <c r="F30" s="47" t="s">
        <v>13</v>
      </c>
      <c r="G30" s="306" t="s">
        <v>43</v>
      </c>
      <c r="H30" s="178">
        <f t="shared" ca="1" si="14"/>
        <v>96199.041223195236</v>
      </c>
      <c r="I30" s="178">
        <f t="shared" ca="1" si="14"/>
        <v>99085.012459891121</v>
      </c>
      <c r="J30" s="178">
        <f t="shared" ca="1" si="14"/>
        <v>102057.56283368784</v>
      </c>
      <c r="K30" s="178">
        <f t="shared" ca="1" si="14"/>
        <v>105119.28971869849</v>
      </c>
      <c r="L30"/>
      <c r="M30"/>
      <c r="N30" s="337" t="s">
        <v>611</v>
      </c>
      <c r="O30" s="337" t="str">
        <f t="shared" ref="O30:O51" si="24">A30</f>
        <v>03600C</v>
      </c>
      <c r="P30" s="339" t="str">
        <f t="shared" ref="P30:P51" si="25">D30</f>
        <v xml:space="preserve">District Street Supervisor I  </v>
      </c>
      <c r="Q30" s="344" t="str">
        <f t="shared" ref="Q30:Q51" si="26">G30</f>
        <v>E40</v>
      </c>
      <c r="R30" s="345" cm="1">
        <f t="array" aca="1" ref="R30" ca="1">IF($N30="Y",VLOOKUP($O30,INDIRECT($O$3),R$6,0)*INDIRECT($N$2),VLOOKUP($O30,INDIRECT($O$3),R$6,0))</f>
        <v>96199.041223195236</v>
      </c>
      <c r="S30" s="345" cm="1">
        <f t="array" aca="1" ref="S30" ca="1">IF($N30="Y",VLOOKUP($O30,INDIRECT($O$3),S$6,0)*INDIRECT($N$2),VLOOKUP($O30,INDIRECT($O$3),S$6,0))</f>
        <v>99085.012459891121</v>
      </c>
      <c r="T30" s="345" cm="1">
        <f t="array" aca="1" ref="T30" ca="1">IF($N30="Y",VLOOKUP($O30,INDIRECT($O$3),T$6,0)*INDIRECT($N$2),VLOOKUP($O30,INDIRECT($O$3),T$6,0))</f>
        <v>102057.56283368784</v>
      </c>
      <c r="U30" s="345" cm="1">
        <f t="array" aca="1" ref="U30" ca="1">IF($N30="Y",VLOOKUP($O30,INDIRECT($O$3),U$6,0)*INDIRECT($N$2),VLOOKUP($O30,INDIRECT($O$3),U$6,0))</f>
        <v>105119.28971869849</v>
      </c>
      <c r="W30" s="218" t="str">
        <f t="shared" si="15"/>
        <v>Y</v>
      </c>
      <c r="X30" s="366" t="str">
        <f t="shared" si="16"/>
        <v>03600C</v>
      </c>
      <c r="Y30" s="218" t="str">
        <f t="shared" si="17"/>
        <v xml:space="preserve">District Street Supervisor I  </v>
      </c>
      <c r="Z30" s="367" t="str">
        <f t="shared" si="13"/>
        <v>E40</v>
      </c>
      <c r="AA30" s="368">
        <f t="shared" ca="1" si="18"/>
        <v>46.25</v>
      </c>
      <c r="AB30" s="368">
        <f t="shared" ca="1" si="19"/>
        <v>47.637999999999998</v>
      </c>
      <c r="AC30" s="368">
        <f t="shared" ca="1" si="20"/>
        <v>49.067</v>
      </c>
      <c r="AD30" s="368">
        <f t="shared" ca="1" si="21"/>
        <v>50.538999999999994</v>
      </c>
    </row>
    <row r="31" spans="1:30">
      <c r="A31" s="34" t="s">
        <v>437</v>
      </c>
      <c r="B31" s="47" t="s">
        <v>12</v>
      </c>
      <c r="C31" s="4">
        <v>493</v>
      </c>
      <c r="D31" s="34" t="s">
        <v>526</v>
      </c>
      <c r="E31" s="47">
        <v>10</v>
      </c>
      <c r="F31" s="47" t="s">
        <v>13</v>
      </c>
      <c r="G31" s="306" t="s">
        <v>43</v>
      </c>
      <c r="H31" s="178">
        <f t="shared" ca="1" si="14"/>
        <v>96199.041223195236</v>
      </c>
      <c r="I31" s="178">
        <f t="shared" ca="1" si="14"/>
        <v>99085.012459891121</v>
      </c>
      <c r="J31" s="178">
        <f t="shared" ca="1" si="14"/>
        <v>102057.56283368784</v>
      </c>
      <c r="K31" s="178">
        <f t="shared" ca="1" si="14"/>
        <v>105119.28971869849</v>
      </c>
      <c r="N31" s="337" t="s">
        <v>611</v>
      </c>
      <c r="O31" s="337" t="str">
        <f t="shared" si="24"/>
        <v>03625C</v>
      </c>
      <c r="P31" s="339" t="str">
        <f t="shared" si="25"/>
        <v>District Supervisor Inspection Housing</v>
      </c>
      <c r="Q31" s="344" t="str">
        <f t="shared" si="26"/>
        <v>E40</v>
      </c>
      <c r="R31" s="345" cm="1">
        <f t="array" aca="1" ref="R31" ca="1">IF($N31="Y",VLOOKUP($O31,INDIRECT($O$3),R$6,0)*INDIRECT($N$2),VLOOKUP($O31,INDIRECT($O$3),R$6,0))</f>
        <v>96199.041223195236</v>
      </c>
      <c r="S31" s="345" cm="1">
        <f t="array" aca="1" ref="S31" ca="1">IF($N31="Y",VLOOKUP($O31,INDIRECT($O$3),S$6,0)*INDIRECT($N$2),VLOOKUP($O31,INDIRECT($O$3),S$6,0))</f>
        <v>99085.012459891121</v>
      </c>
      <c r="T31" s="345" cm="1">
        <f t="array" aca="1" ref="T31" ca="1">IF($N31="Y",VLOOKUP($O31,INDIRECT($O$3),T$6,0)*INDIRECT($N$2),VLOOKUP($O31,INDIRECT($O$3),T$6,0))</f>
        <v>102057.56283368784</v>
      </c>
      <c r="U31" s="345" cm="1">
        <f t="array" aca="1" ref="U31" ca="1">IF($N31="Y",VLOOKUP($O31,INDIRECT($O$3),U$6,0)*INDIRECT($N$2),VLOOKUP($O31,INDIRECT($O$3),U$6,0))</f>
        <v>105119.28971869849</v>
      </c>
      <c r="W31" s="218" t="str">
        <f t="shared" si="15"/>
        <v>Y</v>
      </c>
      <c r="X31" s="366" t="str">
        <f t="shared" si="16"/>
        <v>03625C</v>
      </c>
      <c r="Y31" s="218" t="str">
        <f t="shared" si="17"/>
        <v>District Supervisor Inspection Housing</v>
      </c>
      <c r="Z31" s="367" t="str">
        <f t="shared" si="13"/>
        <v>E40</v>
      </c>
      <c r="AA31" s="368">
        <f t="shared" ca="1" si="18"/>
        <v>46.25</v>
      </c>
      <c r="AB31" s="368">
        <f t="shared" ca="1" si="19"/>
        <v>47.637999999999998</v>
      </c>
      <c r="AC31" s="368">
        <f t="shared" ca="1" si="20"/>
        <v>49.067</v>
      </c>
      <c r="AD31" s="368">
        <f t="shared" ca="1" si="21"/>
        <v>50.538999999999994</v>
      </c>
    </row>
    <row r="32" spans="1:30">
      <c r="A32" s="34" t="s">
        <v>50</v>
      </c>
      <c r="B32" s="47" t="s">
        <v>12</v>
      </c>
      <c r="C32" s="4">
        <v>468</v>
      </c>
      <c r="D32" s="34" t="s">
        <v>51</v>
      </c>
      <c r="E32" s="47">
        <v>10</v>
      </c>
      <c r="F32" s="47" t="s">
        <v>13</v>
      </c>
      <c r="G32" s="306" t="s">
        <v>43</v>
      </c>
      <c r="H32" s="178">
        <f t="shared" ca="1" si="14"/>
        <v>96199.041223195236</v>
      </c>
      <c r="I32" s="178">
        <f t="shared" ca="1" si="14"/>
        <v>99085.012459891121</v>
      </c>
      <c r="J32" s="178">
        <f t="shared" ca="1" si="14"/>
        <v>102057.56283368784</v>
      </c>
      <c r="K32" s="178">
        <f t="shared" ca="1" si="14"/>
        <v>105119.28971869849</v>
      </c>
      <c r="N32" s="337" t="s">
        <v>611</v>
      </c>
      <c r="O32" s="337" t="str">
        <f t="shared" si="24"/>
        <v>03626C</v>
      </c>
      <c r="P32" s="339" t="str">
        <f t="shared" si="25"/>
        <v>District Supervisor Licenses &amp; Consumer Services</v>
      </c>
      <c r="Q32" s="344" t="str">
        <f t="shared" si="26"/>
        <v>E40</v>
      </c>
      <c r="R32" s="345" cm="1">
        <f t="array" aca="1" ref="R32" ca="1">IF($N32="Y",VLOOKUP($O32,INDIRECT($O$3),R$6,0)*INDIRECT($N$2),VLOOKUP($O32,INDIRECT($O$3),R$6,0))</f>
        <v>96199.041223195236</v>
      </c>
      <c r="S32" s="345" cm="1">
        <f t="array" aca="1" ref="S32" ca="1">IF($N32="Y",VLOOKUP($O32,INDIRECT($O$3),S$6,0)*INDIRECT($N$2),VLOOKUP($O32,INDIRECT($O$3),S$6,0))</f>
        <v>99085.012459891121</v>
      </c>
      <c r="T32" s="345" cm="1">
        <f t="array" aca="1" ref="T32" ca="1">IF($N32="Y",VLOOKUP($O32,INDIRECT($O$3),T$6,0)*INDIRECT($N$2),VLOOKUP($O32,INDIRECT($O$3),T$6,0))</f>
        <v>102057.56283368784</v>
      </c>
      <c r="U32" s="345" cm="1">
        <f t="array" aca="1" ref="U32" ca="1">IF($N32="Y",VLOOKUP($O32,INDIRECT($O$3),U$6,0)*INDIRECT($N$2),VLOOKUP($O32,INDIRECT($O$3),U$6,0))</f>
        <v>105119.28971869849</v>
      </c>
      <c r="W32" s="218" t="str">
        <f t="shared" si="15"/>
        <v>Y</v>
      </c>
      <c r="X32" s="366" t="str">
        <f t="shared" si="16"/>
        <v>03626C</v>
      </c>
      <c r="Y32" s="218" t="str">
        <f t="shared" si="17"/>
        <v>District Supervisor Licenses &amp; Consumer Services</v>
      </c>
      <c r="Z32" s="367" t="str">
        <f t="shared" si="13"/>
        <v>E40</v>
      </c>
      <c r="AA32" s="368">
        <f t="shared" ca="1" si="18"/>
        <v>46.25</v>
      </c>
      <c r="AB32" s="368">
        <f t="shared" ca="1" si="19"/>
        <v>47.637999999999998</v>
      </c>
      <c r="AC32" s="368">
        <f t="shared" ca="1" si="20"/>
        <v>49.067</v>
      </c>
      <c r="AD32" s="368">
        <f t="shared" ca="1" si="21"/>
        <v>50.538999999999994</v>
      </c>
    </row>
    <row r="33" spans="1:30">
      <c r="A33" s="34" t="s">
        <v>52</v>
      </c>
      <c r="B33" s="47" t="s">
        <v>12</v>
      </c>
      <c r="C33" s="4">
        <v>460</v>
      </c>
      <c r="D33" s="34" t="s">
        <v>53</v>
      </c>
      <c r="E33" s="47">
        <v>10</v>
      </c>
      <c r="F33" s="47" t="s">
        <v>13</v>
      </c>
      <c r="G33" s="306" t="s">
        <v>43</v>
      </c>
      <c r="H33" s="178">
        <f t="shared" ca="1" si="14"/>
        <v>96199.041223195236</v>
      </c>
      <c r="I33" s="178">
        <f t="shared" ca="1" si="14"/>
        <v>99085.012459891121</v>
      </c>
      <c r="J33" s="178">
        <f t="shared" ca="1" si="14"/>
        <v>102057.56283368784</v>
      </c>
      <c r="K33" s="178">
        <f t="shared" ca="1" si="14"/>
        <v>105119.28971869849</v>
      </c>
      <c r="N33" s="337" t="s">
        <v>611</v>
      </c>
      <c r="O33" s="337" t="str">
        <f t="shared" si="24"/>
        <v>04471C</v>
      </c>
      <c r="P33" s="339" t="str">
        <f t="shared" si="25"/>
        <v>Fleet Services Equipment Supervisor</v>
      </c>
      <c r="Q33" s="344" t="str">
        <f t="shared" si="26"/>
        <v>E40</v>
      </c>
      <c r="R33" s="345" cm="1">
        <f t="array" aca="1" ref="R33" ca="1">IF($N33="Y",VLOOKUP($O33,INDIRECT($O$3),R$6,0)*INDIRECT($N$2),VLOOKUP($O33,INDIRECT($O$3),R$6,0))</f>
        <v>96199.041223195236</v>
      </c>
      <c r="S33" s="345" cm="1">
        <f t="array" aca="1" ref="S33" ca="1">IF($N33="Y",VLOOKUP($O33,INDIRECT($O$3),S$6,0)*INDIRECT($N$2),VLOOKUP($O33,INDIRECT($O$3),S$6,0))</f>
        <v>99085.012459891121</v>
      </c>
      <c r="T33" s="345" cm="1">
        <f t="array" aca="1" ref="T33" ca="1">IF($N33="Y",VLOOKUP($O33,INDIRECT($O$3),T$6,0)*INDIRECT($N$2),VLOOKUP($O33,INDIRECT($O$3),T$6,0))</f>
        <v>102057.56283368784</v>
      </c>
      <c r="U33" s="345" cm="1">
        <f t="array" aca="1" ref="U33" ca="1">IF($N33="Y",VLOOKUP($O33,INDIRECT($O$3),U$6,0)*INDIRECT($N$2),VLOOKUP($O33,INDIRECT($O$3),U$6,0))</f>
        <v>105119.28971869849</v>
      </c>
      <c r="W33" s="218" t="str">
        <f t="shared" si="15"/>
        <v>Y</v>
      </c>
      <c r="X33" s="366" t="str">
        <f t="shared" si="16"/>
        <v>04471C</v>
      </c>
      <c r="Y33" s="218" t="str">
        <f t="shared" si="17"/>
        <v>Fleet Services Equipment Supervisor</v>
      </c>
      <c r="Z33" s="367" t="str">
        <f t="shared" si="13"/>
        <v>E40</v>
      </c>
      <c r="AA33" s="368">
        <f t="shared" ca="1" si="18"/>
        <v>46.25</v>
      </c>
      <c r="AB33" s="368">
        <f t="shared" ca="1" si="19"/>
        <v>47.637999999999998</v>
      </c>
      <c r="AC33" s="368">
        <f t="shared" ca="1" si="20"/>
        <v>49.067</v>
      </c>
      <c r="AD33" s="368">
        <f t="shared" ca="1" si="21"/>
        <v>50.538999999999994</v>
      </c>
    </row>
    <row r="34" spans="1:30">
      <c r="A34" s="3" t="s">
        <v>56</v>
      </c>
      <c r="B34" s="47" t="s">
        <v>12</v>
      </c>
      <c r="C34" s="4">
        <v>488</v>
      </c>
      <c r="D34" s="35" t="s">
        <v>57</v>
      </c>
      <c r="E34" s="47">
        <v>10</v>
      </c>
      <c r="F34" s="47" t="s">
        <v>13</v>
      </c>
      <c r="G34" s="306" t="s">
        <v>43</v>
      </c>
      <c r="H34" s="178">
        <f t="shared" ca="1" si="14"/>
        <v>96199.041223195236</v>
      </c>
      <c r="I34" s="178">
        <f t="shared" ca="1" si="14"/>
        <v>99085.012459891121</v>
      </c>
      <c r="J34" s="178">
        <f t="shared" ca="1" si="14"/>
        <v>102057.56283368784</v>
      </c>
      <c r="K34" s="178">
        <f t="shared" ca="1" si="14"/>
        <v>105119.28971869849</v>
      </c>
      <c r="N34" s="337" t="s">
        <v>611</v>
      </c>
      <c r="O34" s="337" t="str">
        <f t="shared" si="24"/>
        <v>06803C</v>
      </c>
      <c r="P34" s="339" t="str">
        <f t="shared" si="25"/>
        <v xml:space="preserve">Manager Inventory Control </v>
      </c>
      <c r="Q34" s="344" t="str">
        <f t="shared" si="26"/>
        <v>E40</v>
      </c>
      <c r="R34" s="345" cm="1">
        <f t="array" aca="1" ref="R34" ca="1">IF($N34="Y",VLOOKUP($O34,INDIRECT($O$3),R$6,0)*INDIRECT($N$2),VLOOKUP($O34,INDIRECT($O$3),R$6,0))</f>
        <v>96199.041223195236</v>
      </c>
      <c r="S34" s="345" cm="1">
        <f t="array" aca="1" ref="S34" ca="1">IF($N34="Y",VLOOKUP($O34,INDIRECT($O$3),S$6,0)*INDIRECT($N$2),VLOOKUP($O34,INDIRECT($O$3),S$6,0))</f>
        <v>99085.012459891121</v>
      </c>
      <c r="T34" s="345" cm="1">
        <f t="array" aca="1" ref="T34" ca="1">IF($N34="Y",VLOOKUP($O34,INDIRECT($O$3),T$6,0)*INDIRECT($N$2),VLOOKUP($O34,INDIRECT($O$3),T$6,0))</f>
        <v>102057.56283368784</v>
      </c>
      <c r="U34" s="345" cm="1">
        <f t="array" aca="1" ref="U34" ca="1">IF($N34="Y",VLOOKUP($O34,INDIRECT($O$3),U$6,0)*INDIRECT($N$2),VLOOKUP($O34,INDIRECT($O$3),U$6,0))</f>
        <v>105119.28971869849</v>
      </c>
      <c r="W34" s="218" t="str">
        <f t="shared" si="15"/>
        <v>Y</v>
      </c>
      <c r="X34" s="366" t="str">
        <f t="shared" si="16"/>
        <v>06803C</v>
      </c>
      <c r="Y34" s="218" t="str">
        <f t="shared" si="17"/>
        <v xml:space="preserve">Manager Inventory Control </v>
      </c>
      <c r="Z34" s="367" t="str">
        <f t="shared" si="13"/>
        <v>E40</v>
      </c>
      <c r="AA34" s="368">
        <f t="shared" ca="1" si="18"/>
        <v>46.25</v>
      </c>
      <c r="AB34" s="368">
        <f t="shared" ca="1" si="19"/>
        <v>47.637999999999998</v>
      </c>
      <c r="AC34" s="368">
        <f t="shared" ca="1" si="20"/>
        <v>49.067</v>
      </c>
      <c r="AD34" s="368">
        <f t="shared" ca="1" si="21"/>
        <v>50.538999999999994</v>
      </c>
    </row>
    <row r="35" spans="1:30">
      <c r="A35" s="34" t="s">
        <v>394</v>
      </c>
      <c r="B35" s="47" t="s">
        <v>12</v>
      </c>
      <c r="C35" s="4">
        <v>475</v>
      </c>
      <c r="D35" s="34" t="s">
        <v>522</v>
      </c>
      <c r="E35" s="47">
        <v>10</v>
      </c>
      <c r="F35" s="47" t="s">
        <v>13</v>
      </c>
      <c r="G35" s="306" t="s">
        <v>43</v>
      </c>
      <c r="H35" s="178">
        <f t="shared" ca="1" si="14"/>
        <v>96199.041223195236</v>
      </c>
      <c r="I35" s="178">
        <f t="shared" ca="1" si="14"/>
        <v>99085.012459891121</v>
      </c>
      <c r="J35" s="178">
        <f t="shared" ca="1" si="14"/>
        <v>102057.56283368784</v>
      </c>
      <c r="K35" s="178">
        <f t="shared" ca="1" si="14"/>
        <v>105119.28971869849</v>
      </c>
      <c r="N35" s="337" t="s">
        <v>611</v>
      </c>
      <c r="O35" s="337" t="str">
        <f t="shared" si="24"/>
        <v>06850C</v>
      </c>
      <c r="P35" s="339" t="str">
        <f t="shared" si="25"/>
        <v>Manager Parking Ramps Lots</v>
      </c>
      <c r="Q35" s="344" t="str">
        <f t="shared" si="26"/>
        <v>E40</v>
      </c>
      <c r="R35" s="345" cm="1">
        <f t="array" aca="1" ref="R35" ca="1">IF($N35="Y",VLOOKUP($O35,INDIRECT($O$3),R$6,0)*INDIRECT($N$2),VLOOKUP($O35,INDIRECT($O$3),R$6,0))</f>
        <v>96199.041223195236</v>
      </c>
      <c r="S35" s="345" cm="1">
        <f t="array" aca="1" ref="S35" ca="1">IF($N35="Y",VLOOKUP($O35,INDIRECT($O$3),S$6,0)*INDIRECT($N$2),VLOOKUP($O35,INDIRECT($O$3),S$6,0))</f>
        <v>99085.012459891121</v>
      </c>
      <c r="T35" s="345" cm="1">
        <f t="array" aca="1" ref="T35" ca="1">IF($N35="Y",VLOOKUP($O35,INDIRECT($O$3),T$6,0)*INDIRECT($N$2),VLOOKUP($O35,INDIRECT($O$3),T$6,0))</f>
        <v>102057.56283368784</v>
      </c>
      <c r="U35" s="345" cm="1">
        <f t="array" aca="1" ref="U35" ca="1">IF($N35="Y",VLOOKUP($O35,INDIRECT($O$3),U$6,0)*INDIRECT($N$2),VLOOKUP($O35,INDIRECT($O$3),U$6,0))</f>
        <v>105119.28971869849</v>
      </c>
      <c r="W35" s="218" t="str">
        <f t="shared" si="15"/>
        <v>Y</v>
      </c>
      <c r="X35" s="366" t="str">
        <f t="shared" si="16"/>
        <v>06850C</v>
      </c>
      <c r="Y35" s="218" t="str">
        <f t="shared" si="17"/>
        <v>Manager Parking Ramps Lots</v>
      </c>
      <c r="Z35" s="367" t="str">
        <f t="shared" si="13"/>
        <v>E40</v>
      </c>
      <c r="AA35" s="368">
        <f t="shared" ca="1" si="18"/>
        <v>46.25</v>
      </c>
      <c r="AB35" s="368">
        <f t="shared" ca="1" si="19"/>
        <v>47.637999999999998</v>
      </c>
      <c r="AC35" s="368">
        <f t="shared" ca="1" si="20"/>
        <v>49.067</v>
      </c>
      <c r="AD35" s="368">
        <f t="shared" ca="1" si="21"/>
        <v>50.538999999999994</v>
      </c>
    </row>
    <row r="36" spans="1:30">
      <c r="A36" s="34" t="s">
        <v>58</v>
      </c>
      <c r="B36" s="47" t="s">
        <v>12</v>
      </c>
      <c r="C36" s="4">
        <v>455</v>
      </c>
      <c r="D36" s="34" t="s">
        <v>59</v>
      </c>
      <c r="E36" s="47">
        <v>10</v>
      </c>
      <c r="F36" s="47" t="s">
        <v>13</v>
      </c>
      <c r="G36" s="306" t="s">
        <v>43</v>
      </c>
      <c r="H36" s="178">
        <f t="shared" ca="1" si="14"/>
        <v>96199.041223195236</v>
      </c>
      <c r="I36" s="178">
        <f t="shared" ca="1" si="14"/>
        <v>99085.012459891121</v>
      </c>
      <c r="J36" s="178">
        <f t="shared" ca="1" si="14"/>
        <v>102057.56283368784</v>
      </c>
      <c r="K36" s="178">
        <f t="shared" ca="1" si="14"/>
        <v>105119.28971869849</v>
      </c>
      <c r="N36" s="337" t="s">
        <v>611</v>
      </c>
      <c r="O36" s="337" t="str">
        <f t="shared" si="24"/>
        <v>09281C</v>
      </c>
      <c r="P36" s="339" t="str">
        <f t="shared" si="25"/>
        <v>Solid Waste and Recycling Equipment Supervisor</v>
      </c>
      <c r="Q36" s="344" t="str">
        <f t="shared" si="26"/>
        <v>E40</v>
      </c>
      <c r="R36" s="345" cm="1">
        <f t="array" aca="1" ref="R36" ca="1">IF($N36="Y",VLOOKUP($O36,INDIRECT($O$3),R$6,0)*INDIRECT($N$2),VLOOKUP($O36,INDIRECT($O$3),R$6,0))</f>
        <v>96199.041223195236</v>
      </c>
      <c r="S36" s="345" cm="1">
        <f t="array" aca="1" ref="S36" ca="1">IF($N36="Y",VLOOKUP($O36,INDIRECT($O$3),S$6,0)*INDIRECT($N$2),VLOOKUP($O36,INDIRECT($O$3),S$6,0))</f>
        <v>99085.012459891121</v>
      </c>
      <c r="T36" s="345" cm="1">
        <f t="array" aca="1" ref="T36" ca="1">IF($N36="Y",VLOOKUP($O36,INDIRECT($O$3),T$6,0)*INDIRECT($N$2),VLOOKUP($O36,INDIRECT($O$3),T$6,0))</f>
        <v>102057.56283368784</v>
      </c>
      <c r="U36" s="345" cm="1">
        <f t="array" aca="1" ref="U36" ca="1">IF($N36="Y",VLOOKUP($O36,INDIRECT($O$3),U$6,0)*INDIRECT($N$2),VLOOKUP($O36,INDIRECT($O$3),U$6,0))</f>
        <v>105119.28971869849</v>
      </c>
      <c r="W36" s="218" t="str">
        <f t="shared" si="15"/>
        <v>Y</v>
      </c>
      <c r="X36" s="366" t="str">
        <f t="shared" si="16"/>
        <v>09281C</v>
      </c>
      <c r="Y36" s="218" t="str">
        <f t="shared" si="17"/>
        <v>Solid Waste and Recycling Equipment Supervisor</v>
      </c>
      <c r="Z36" s="367" t="str">
        <f t="shared" si="13"/>
        <v>E40</v>
      </c>
      <c r="AA36" s="368">
        <f t="shared" ca="1" si="18"/>
        <v>46.25</v>
      </c>
      <c r="AB36" s="368">
        <f t="shared" ca="1" si="19"/>
        <v>47.637999999999998</v>
      </c>
      <c r="AC36" s="368">
        <f t="shared" ca="1" si="20"/>
        <v>49.067</v>
      </c>
      <c r="AD36" s="368">
        <f t="shared" ca="1" si="21"/>
        <v>50.538999999999994</v>
      </c>
    </row>
    <row r="37" spans="1:30">
      <c r="A37" s="34" t="s">
        <v>60</v>
      </c>
      <c r="B37" s="47" t="s">
        <v>12</v>
      </c>
      <c r="C37" s="4">
        <v>460</v>
      </c>
      <c r="D37" s="34" t="s">
        <v>61</v>
      </c>
      <c r="E37" s="47">
        <v>10</v>
      </c>
      <c r="F37" s="47" t="s">
        <v>13</v>
      </c>
      <c r="G37" s="306" t="s">
        <v>43</v>
      </c>
      <c r="H37" s="178">
        <f t="shared" ca="1" si="14"/>
        <v>96199.041223195236</v>
      </c>
      <c r="I37" s="178">
        <f t="shared" ca="1" si="14"/>
        <v>99085.012459891121</v>
      </c>
      <c r="J37" s="178">
        <f t="shared" ca="1" si="14"/>
        <v>102057.56283368784</v>
      </c>
      <c r="K37" s="178">
        <f t="shared" ca="1" si="14"/>
        <v>105119.28971869849</v>
      </c>
      <c r="N37" s="337" t="s">
        <v>611</v>
      </c>
      <c r="O37" s="337" t="str">
        <f t="shared" si="24"/>
        <v>09845C</v>
      </c>
      <c r="P37" s="339" t="str">
        <f t="shared" si="25"/>
        <v>Supervisor Building Services</v>
      </c>
      <c r="Q37" s="344" t="str">
        <f t="shared" si="26"/>
        <v>E40</v>
      </c>
      <c r="R37" s="345" cm="1">
        <f t="array" aca="1" ref="R37" ca="1">IF($N37="Y",VLOOKUP($O37,INDIRECT($O$3),R$6,0)*INDIRECT($N$2),VLOOKUP($O37,INDIRECT($O$3),R$6,0))</f>
        <v>96199.041223195236</v>
      </c>
      <c r="S37" s="345" cm="1">
        <f t="array" aca="1" ref="S37" ca="1">IF($N37="Y",VLOOKUP($O37,INDIRECT($O$3),S$6,0)*INDIRECT($N$2),VLOOKUP($O37,INDIRECT($O$3),S$6,0))</f>
        <v>99085.012459891121</v>
      </c>
      <c r="T37" s="345" cm="1">
        <f t="array" aca="1" ref="T37" ca="1">IF($N37="Y",VLOOKUP($O37,INDIRECT($O$3),T$6,0)*INDIRECT($N$2),VLOOKUP($O37,INDIRECT($O$3),T$6,0))</f>
        <v>102057.56283368784</v>
      </c>
      <c r="U37" s="345" cm="1">
        <f t="array" aca="1" ref="U37" ca="1">IF($N37="Y",VLOOKUP($O37,INDIRECT($O$3),U$6,0)*INDIRECT($N$2),VLOOKUP($O37,INDIRECT($O$3),U$6,0))</f>
        <v>105119.28971869849</v>
      </c>
      <c r="W37" s="218" t="str">
        <f t="shared" si="15"/>
        <v>Y</v>
      </c>
      <c r="X37" s="366" t="str">
        <f t="shared" si="16"/>
        <v>09845C</v>
      </c>
      <c r="Y37" s="218" t="str">
        <f t="shared" si="17"/>
        <v>Supervisor Building Services</v>
      </c>
      <c r="Z37" s="367" t="str">
        <f t="shared" si="13"/>
        <v>E40</v>
      </c>
      <c r="AA37" s="368">
        <f t="shared" ca="1" si="18"/>
        <v>46.25</v>
      </c>
      <c r="AB37" s="368">
        <f t="shared" ca="1" si="19"/>
        <v>47.637999999999998</v>
      </c>
      <c r="AC37" s="368">
        <f t="shared" ca="1" si="20"/>
        <v>49.067</v>
      </c>
      <c r="AD37" s="368">
        <f t="shared" ca="1" si="21"/>
        <v>50.538999999999994</v>
      </c>
    </row>
    <row r="38" spans="1:30">
      <c r="A38" s="3" t="s">
        <v>62</v>
      </c>
      <c r="B38" s="47" t="s">
        <v>12</v>
      </c>
      <c r="C38" s="4">
        <v>453</v>
      </c>
      <c r="D38" s="35" t="s">
        <v>63</v>
      </c>
      <c r="E38" s="47">
        <v>10</v>
      </c>
      <c r="F38" s="47" t="s">
        <v>13</v>
      </c>
      <c r="G38" s="306" t="s">
        <v>43</v>
      </c>
      <c r="H38" s="178">
        <f t="shared" ca="1" si="14"/>
        <v>96199.041223195236</v>
      </c>
      <c r="I38" s="178">
        <f t="shared" ca="1" si="14"/>
        <v>99085.012459891121</v>
      </c>
      <c r="J38" s="178">
        <f t="shared" ca="1" si="14"/>
        <v>102057.56283368784</v>
      </c>
      <c r="K38" s="178">
        <f t="shared" ca="1" si="14"/>
        <v>105119.28971869849</v>
      </c>
      <c r="N38" s="337" t="s">
        <v>611</v>
      </c>
      <c r="O38" s="337" t="str">
        <f t="shared" si="24"/>
        <v>09921C</v>
      </c>
      <c r="P38" s="339" t="str">
        <f t="shared" si="25"/>
        <v>Supervisor Construction Projects and Maintenance Convention Center</v>
      </c>
      <c r="Q38" s="344" t="str">
        <f t="shared" si="26"/>
        <v>E40</v>
      </c>
      <c r="R38" s="345" cm="1">
        <f t="array" aca="1" ref="R38" ca="1">IF($N38="Y",VLOOKUP($O38,INDIRECT($O$3),R$6,0)*INDIRECT($N$2),VLOOKUP($O38,INDIRECT($O$3),R$6,0))</f>
        <v>96199.041223195236</v>
      </c>
      <c r="S38" s="345" cm="1">
        <f t="array" aca="1" ref="S38" ca="1">IF($N38="Y",VLOOKUP($O38,INDIRECT($O$3),S$6,0)*INDIRECT($N$2),VLOOKUP($O38,INDIRECT($O$3),S$6,0))</f>
        <v>99085.012459891121</v>
      </c>
      <c r="T38" s="345" cm="1">
        <f t="array" aca="1" ref="T38" ca="1">IF($N38="Y",VLOOKUP($O38,INDIRECT($O$3),T$6,0)*INDIRECT($N$2),VLOOKUP($O38,INDIRECT($O$3),T$6,0))</f>
        <v>102057.56283368784</v>
      </c>
      <c r="U38" s="345" cm="1">
        <f t="array" aca="1" ref="U38" ca="1">IF($N38="Y",VLOOKUP($O38,INDIRECT($O$3),U$6,0)*INDIRECT($N$2),VLOOKUP($O38,INDIRECT($O$3),U$6,0))</f>
        <v>105119.28971869849</v>
      </c>
      <c r="W38" s="218" t="str">
        <f t="shared" si="15"/>
        <v>Y</v>
      </c>
      <c r="X38" s="366" t="str">
        <f t="shared" si="16"/>
        <v>09921C</v>
      </c>
      <c r="Y38" s="218" t="str">
        <f t="shared" si="17"/>
        <v>Supervisor Construction Projects and Maintenance Convention Center</v>
      </c>
      <c r="Z38" s="367" t="str">
        <f t="shared" si="13"/>
        <v>E40</v>
      </c>
      <c r="AA38" s="368">
        <f t="shared" ca="1" si="18"/>
        <v>46.25</v>
      </c>
      <c r="AB38" s="368">
        <f t="shared" ca="1" si="19"/>
        <v>47.637999999999998</v>
      </c>
      <c r="AC38" s="368">
        <f t="shared" ca="1" si="20"/>
        <v>49.067</v>
      </c>
      <c r="AD38" s="368">
        <f t="shared" ca="1" si="21"/>
        <v>50.538999999999994</v>
      </c>
    </row>
    <row r="39" spans="1:30">
      <c r="A39" s="34" t="s">
        <v>64</v>
      </c>
      <c r="B39" s="47" t="s">
        <v>12</v>
      </c>
      <c r="C39" s="4">
        <v>490</v>
      </c>
      <c r="D39" s="34" t="s">
        <v>65</v>
      </c>
      <c r="E39" s="47">
        <v>10</v>
      </c>
      <c r="F39" s="47" t="s">
        <v>13</v>
      </c>
      <c r="G39" s="306" t="s">
        <v>43</v>
      </c>
      <c r="H39" s="178">
        <f t="shared" ca="1" si="14"/>
        <v>96199.041223195236</v>
      </c>
      <c r="I39" s="178">
        <f t="shared" ca="1" si="14"/>
        <v>99085.012459891121</v>
      </c>
      <c r="J39" s="178">
        <f t="shared" ca="1" si="14"/>
        <v>102057.56283368784</v>
      </c>
      <c r="K39" s="178">
        <f t="shared" ca="1" si="14"/>
        <v>105119.28971869849</v>
      </c>
      <c r="N39" s="337" t="s">
        <v>611</v>
      </c>
      <c r="O39" s="337" t="str">
        <f t="shared" si="24"/>
        <v>09985C</v>
      </c>
      <c r="P39" s="339" t="str">
        <f t="shared" si="25"/>
        <v xml:space="preserve">Supervisor Environmental </v>
      </c>
      <c r="Q39" s="344" t="str">
        <f t="shared" si="26"/>
        <v>E40</v>
      </c>
      <c r="R39" s="345" cm="1">
        <f t="array" aca="1" ref="R39" ca="1">IF($N39="Y",VLOOKUP($O39,INDIRECT($O$3),R$6,0)*INDIRECT($N$2),VLOOKUP($O39,INDIRECT($O$3),R$6,0))</f>
        <v>96199.041223195236</v>
      </c>
      <c r="S39" s="345" cm="1">
        <f t="array" aca="1" ref="S39" ca="1">IF($N39="Y",VLOOKUP($O39,INDIRECT($O$3),S$6,0)*INDIRECT($N$2),VLOOKUP($O39,INDIRECT($O$3),S$6,0))</f>
        <v>99085.012459891121</v>
      </c>
      <c r="T39" s="345" cm="1">
        <f t="array" aca="1" ref="T39" ca="1">IF($N39="Y",VLOOKUP($O39,INDIRECT($O$3),T$6,0)*INDIRECT($N$2),VLOOKUP($O39,INDIRECT($O$3),T$6,0))</f>
        <v>102057.56283368784</v>
      </c>
      <c r="U39" s="345" cm="1">
        <f t="array" aca="1" ref="U39" ca="1">IF($N39="Y",VLOOKUP($O39,INDIRECT($O$3),U$6,0)*INDIRECT($N$2),VLOOKUP($O39,INDIRECT($O$3),U$6,0))</f>
        <v>105119.28971869849</v>
      </c>
      <c r="W39" s="218" t="str">
        <f t="shared" si="15"/>
        <v>Y</v>
      </c>
      <c r="X39" s="366" t="str">
        <f t="shared" si="16"/>
        <v>09985C</v>
      </c>
      <c r="Y39" s="218" t="str">
        <f t="shared" si="17"/>
        <v xml:space="preserve">Supervisor Environmental </v>
      </c>
      <c r="Z39" s="367" t="str">
        <f t="shared" si="13"/>
        <v>E40</v>
      </c>
      <c r="AA39" s="368">
        <f t="shared" ca="1" si="18"/>
        <v>46.25</v>
      </c>
      <c r="AB39" s="368">
        <f t="shared" ca="1" si="19"/>
        <v>47.637999999999998</v>
      </c>
      <c r="AC39" s="368">
        <f t="shared" ca="1" si="20"/>
        <v>49.067</v>
      </c>
      <c r="AD39" s="368">
        <f t="shared" ca="1" si="21"/>
        <v>50.538999999999994</v>
      </c>
    </row>
    <row r="40" spans="1:30">
      <c r="A40" s="3" t="s">
        <v>66</v>
      </c>
      <c r="B40" s="47" t="s">
        <v>12</v>
      </c>
      <c r="C40" s="4">
        <v>455</v>
      </c>
      <c r="D40" s="35" t="s">
        <v>67</v>
      </c>
      <c r="E40" s="47">
        <v>10</v>
      </c>
      <c r="F40" s="47" t="s">
        <v>13</v>
      </c>
      <c r="G40" s="306" t="s">
        <v>43</v>
      </c>
      <c r="H40" s="178">
        <f t="shared" ca="1" si="14"/>
        <v>96199.041223195236</v>
      </c>
      <c r="I40" s="178">
        <f t="shared" ca="1" si="14"/>
        <v>99085.012459891121</v>
      </c>
      <c r="J40" s="178">
        <f t="shared" ca="1" si="14"/>
        <v>102057.56283368784</v>
      </c>
      <c r="K40" s="178">
        <f t="shared" ca="1" si="14"/>
        <v>105119.28971869849</v>
      </c>
      <c r="N40" s="337" t="s">
        <v>611</v>
      </c>
      <c r="O40" s="337" t="str">
        <f t="shared" si="24"/>
        <v>09992C</v>
      </c>
      <c r="P40" s="339" t="str">
        <f t="shared" si="25"/>
        <v>Supervisor Fire Inspection Services</v>
      </c>
      <c r="Q40" s="344" t="str">
        <f t="shared" si="26"/>
        <v>E40</v>
      </c>
      <c r="R40" s="345" cm="1">
        <f t="array" aca="1" ref="R40" ca="1">IF($N40="Y",VLOOKUP($O40,INDIRECT($O$3),R$6,0)*INDIRECT($N$2),VLOOKUP($O40,INDIRECT($O$3),R$6,0))</f>
        <v>96199.041223195236</v>
      </c>
      <c r="S40" s="345" cm="1">
        <f t="array" aca="1" ref="S40" ca="1">IF($N40="Y",VLOOKUP($O40,INDIRECT($O$3),S$6,0)*INDIRECT($N$2),VLOOKUP($O40,INDIRECT($O$3),S$6,0))</f>
        <v>99085.012459891121</v>
      </c>
      <c r="T40" s="345" cm="1">
        <f t="array" aca="1" ref="T40" ca="1">IF($N40="Y",VLOOKUP($O40,INDIRECT($O$3),T$6,0)*INDIRECT($N$2),VLOOKUP($O40,INDIRECT($O$3),T$6,0))</f>
        <v>102057.56283368784</v>
      </c>
      <c r="U40" s="345" cm="1">
        <f t="array" aca="1" ref="U40" ca="1">IF($N40="Y",VLOOKUP($O40,INDIRECT($O$3),U$6,0)*INDIRECT($N$2),VLOOKUP($O40,INDIRECT($O$3),U$6,0))</f>
        <v>105119.28971869849</v>
      </c>
      <c r="W40" s="218" t="str">
        <f t="shared" si="15"/>
        <v>Y</v>
      </c>
      <c r="X40" s="366" t="str">
        <f t="shared" si="16"/>
        <v>09992C</v>
      </c>
      <c r="Y40" s="218" t="str">
        <f t="shared" si="17"/>
        <v>Supervisor Fire Inspection Services</v>
      </c>
      <c r="Z40" s="367" t="str">
        <f t="shared" si="13"/>
        <v>E40</v>
      </c>
      <c r="AA40" s="368">
        <f t="shared" ca="1" si="18"/>
        <v>46.25</v>
      </c>
      <c r="AB40" s="368">
        <f t="shared" ca="1" si="19"/>
        <v>47.637999999999998</v>
      </c>
      <c r="AC40" s="368">
        <f t="shared" ca="1" si="20"/>
        <v>49.067</v>
      </c>
      <c r="AD40" s="368">
        <f t="shared" ca="1" si="21"/>
        <v>50.538999999999994</v>
      </c>
    </row>
    <row r="41" spans="1:30">
      <c r="A41" s="34" t="s">
        <v>69</v>
      </c>
      <c r="B41" s="47" t="s">
        <v>12</v>
      </c>
      <c r="C41" s="4">
        <v>478</v>
      </c>
      <c r="D41" s="34" t="s">
        <v>70</v>
      </c>
      <c r="E41" s="47">
        <v>10</v>
      </c>
      <c r="F41" s="47" t="s">
        <v>13</v>
      </c>
      <c r="G41" s="306" t="s">
        <v>43</v>
      </c>
      <c r="H41" s="178">
        <f t="shared" ca="1" si="14"/>
        <v>96199.041223195236</v>
      </c>
      <c r="I41" s="178">
        <f t="shared" ca="1" si="14"/>
        <v>99085.012459891121</v>
      </c>
      <c r="J41" s="178">
        <f t="shared" ca="1" si="14"/>
        <v>102057.56283368784</v>
      </c>
      <c r="K41" s="178">
        <f t="shared" ca="1" si="14"/>
        <v>105119.28971869849</v>
      </c>
      <c r="N41" s="337" t="s">
        <v>611</v>
      </c>
      <c r="O41" s="337" t="str">
        <f t="shared" si="24"/>
        <v>03621C</v>
      </c>
      <c r="P41" s="339" t="str">
        <f t="shared" si="25"/>
        <v>Supervisor Health Inspections Services</v>
      </c>
      <c r="Q41" s="344" t="str">
        <f t="shared" si="26"/>
        <v>E40</v>
      </c>
      <c r="R41" s="345" cm="1">
        <f t="array" aca="1" ref="R41" ca="1">IF($N41="Y",VLOOKUP($O41,INDIRECT($O$3),R$6,0)*INDIRECT($N$2),VLOOKUP($O41,INDIRECT($O$3),R$6,0))</f>
        <v>96199.041223195236</v>
      </c>
      <c r="S41" s="345" cm="1">
        <f t="array" aca="1" ref="S41" ca="1">IF($N41="Y",VLOOKUP($O41,INDIRECT($O$3),S$6,0)*INDIRECT($N$2),VLOOKUP($O41,INDIRECT($O$3),S$6,0))</f>
        <v>99085.012459891121</v>
      </c>
      <c r="T41" s="345" cm="1">
        <f t="array" aca="1" ref="T41" ca="1">IF($N41="Y",VLOOKUP($O41,INDIRECT($O$3),T$6,0)*INDIRECT($N$2),VLOOKUP($O41,INDIRECT($O$3),T$6,0))</f>
        <v>102057.56283368784</v>
      </c>
      <c r="U41" s="345" cm="1">
        <f t="array" aca="1" ref="U41" ca="1">IF($N41="Y",VLOOKUP($O41,INDIRECT($O$3),U$6,0)*INDIRECT($N$2),VLOOKUP($O41,INDIRECT($O$3),U$6,0))</f>
        <v>105119.28971869849</v>
      </c>
      <c r="W41" s="218" t="str">
        <f t="shared" si="15"/>
        <v>Y</v>
      </c>
      <c r="X41" s="366" t="str">
        <f t="shared" si="16"/>
        <v>03621C</v>
      </c>
      <c r="Y41" s="218" t="str">
        <f t="shared" si="17"/>
        <v>Supervisor Health Inspections Services</v>
      </c>
      <c r="Z41" s="367" t="str">
        <f t="shared" si="13"/>
        <v>E40</v>
      </c>
      <c r="AA41" s="368">
        <f t="shared" ca="1" si="18"/>
        <v>46.25</v>
      </c>
      <c r="AB41" s="368">
        <f t="shared" ca="1" si="19"/>
        <v>47.637999999999998</v>
      </c>
      <c r="AC41" s="368">
        <f t="shared" ca="1" si="20"/>
        <v>49.067</v>
      </c>
      <c r="AD41" s="368">
        <f t="shared" ca="1" si="21"/>
        <v>50.538999999999994</v>
      </c>
    </row>
    <row r="42" spans="1:30">
      <c r="A42" s="34" t="s">
        <v>543</v>
      </c>
      <c r="B42" s="47" t="s">
        <v>12</v>
      </c>
      <c r="C42" s="2">
        <v>458</v>
      </c>
      <c r="D42" s="34" t="s">
        <v>544</v>
      </c>
      <c r="E42" s="47">
        <v>10</v>
      </c>
      <c r="F42" s="47" t="s">
        <v>13</v>
      </c>
      <c r="G42" s="306" t="s">
        <v>43</v>
      </c>
      <c r="H42" s="178">
        <f t="shared" ca="1" si="14"/>
        <v>96199.041223195236</v>
      </c>
      <c r="I42" s="178">
        <f t="shared" ca="1" si="14"/>
        <v>99085.012459891121</v>
      </c>
      <c r="J42" s="178">
        <f t="shared" ca="1" si="14"/>
        <v>102057.56283368784</v>
      </c>
      <c r="K42" s="178">
        <f t="shared" ca="1" si="14"/>
        <v>105119.28971869849</v>
      </c>
      <c r="N42" s="337" t="s">
        <v>611</v>
      </c>
      <c r="O42" s="337" t="str">
        <f t="shared" si="24"/>
        <v xml:space="preserve">59402C </v>
      </c>
      <c r="P42" s="339" t="str">
        <f t="shared" si="25"/>
        <v>Supervisor Housing Liaison</v>
      </c>
      <c r="Q42" s="344" t="str">
        <f t="shared" si="26"/>
        <v>E40</v>
      </c>
      <c r="R42" s="345" cm="1">
        <f t="array" aca="1" ref="R42" ca="1">IF($N42="Y",VLOOKUP($O42,INDIRECT($O$3),R$6,0)*INDIRECT($N$2),VLOOKUP($O42,INDIRECT($O$3),R$6,0))</f>
        <v>96199.041223195236</v>
      </c>
      <c r="S42" s="345" cm="1">
        <f t="array" aca="1" ref="S42" ca="1">IF($N42="Y",VLOOKUP($O42,INDIRECT($O$3),S$6,0)*INDIRECT($N$2),VLOOKUP($O42,INDIRECT($O$3),S$6,0))</f>
        <v>99085.012459891121</v>
      </c>
      <c r="T42" s="345" cm="1">
        <f t="array" aca="1" ref="T42" ca="1">IF($N42="Y",VLOOKUP($O42,INDIRECT($O$3),T$6,0)*INDIRECT($N$2),VLOOKUP($O42,INDIRECT($O$3),T$6,0))</f>
        <v>102057.56283368784</v>
      </c>
      <c r="U42" s="345" cm="1">
        <f t="array" aca="1" ref="U42" ca="1">IF($N42="Y",VLOOKUP($O42,INDIRECT($O$3),U$6,0)*INDIRECT($N$2),VLOOKUP($O42,INDIRECT($O$3),U$6,0))</f>
        <v>105119.28971869849</v>
      </c>
      <c r="W42" s="218" t="str">
        <f t="shared" si="15"/>
        <v>Y</v>
      </c>
      <c r="X42" s="366" t="str">
        <f t="shared" si="16"/>
        <v xml:space="preserve">59402C </v>
      </c>
      <c r="Y42" s="218" t="str">
        <f t="shared" si="17"/>
        <v>Supervisor Housing Liaison</v>
      </c>
      <c r="Z42" s="367" t="str">
        <f t="shared" si="13"/>
        <v>E40</v>
      </c>
      <c r="AA42" s="368">
        <f t="shared" ca="1" si="18"/>
        <v>46.25</v>
      </c>
      <c r="AB42" s="368">
        <f t="shared" ca="1" si="19"/>
        <v>47.637999999999998</v>
      </c>
      <c r="AC42" s="368">
        <f t="shared" ca="1" si="20"/>
        <v>49.067</v>
      </c>
      <c r="AD42" s="368">
        <f t="shared" ca="1" si="21"/>
        <v>50.538999999999994</v>
      </c>
    </row>
    <row r="43" spans="1:30">
      <c r="A43" s="3" t="s">
        <v>71</v>
      </c>
      <c r="B43" s="47" t="s">
        <v>12</v>
      </c>
      <c r="C43" s="4">
        <v>455</v>
      </c>
      <c r="D43" s="34" t="s">
        <v>72</v>
      </c>
      <c r="E43" s="47">
        <v>10</v>
      </c>
      <c r="F43" s="47" t="s">
        <v>13</v>
      </c>
      <c r="G43" s="306" t="s">
        <v>43</v>
      </c>
      <c r="H43" s="178">
        <f t="shared" ca="1" si="14"/>
        <v>96199.041223195236</v>
      </c>
      <c r="I43" s="178">
        <f t="shared" ca="1" si="14"/>
        <v>99085.012459891121</v>
      </c>
      <c r="J43" s="178">
        <f t="shared" ca="1" si="14"/>
        <v>102057.56283368784</v>
      </c>
      <c r="K43" s="178">
        <f t="shared" ca="1" si="14"/>
        <v>105119.28971869849</v>
      </c>
      <c r="N43" s="337" t="s">
        <v>611</v>
      </c>
      <c r="O43" s="337" t="str">
        <f t="shared" si="24"/>
        <v>10140C</v>
      </c>
      <c r="P43" s="339" t="str">
        <f t="shared" si="25"/>
        <v xml:space="preserve">Supervisor Parking Management &amp; Traffic Control  </v>
      </c>
      <c r="Q43" s="344" t="str">
        <f t="shared" si="26"/>
        <v>E40</v>
      </c>
      <c r="R43" s="345" cm="1">
        <f t="array" aca="1" ref="R43" ca="1">IF($N43="Y",VLOOKUP($O43,INDIRECT($O$3),R$6,0)*INDIRECT($N$2),VLOOKUP($O43,INDIRECT($O$3),R$6,0))</f>
        <v>96199.041223195236</v>
      </c>
      <c r="S43" s="345" cm="1">
        <f t="array" aca="1" ref="S43" ca="1">IF($N43="Y",VLOOKUP($O43,INDIRECT($O$3),S$6,0)*INDIRECT($N$2),VLOOKUP($O43,INDIRECT($O$3),S$6,0))</f>
        <v>99085.012459891121</v>
      </c>
      <c r="T43" s="345" cm="1">
        <f t="array" aca="1" ref="T43" ca="1">IF($N43="Y",VLOOKUP($O43,INDIRECT($O$3),T$6,0)*INDIRECT($N$2),VLOOKUP($O43,INDIRECT($O$3),T$6,0))</f>
        <v>102057.56283368784</v>
      </c>
      <c r="U43" s="345" cm="1">
        <f t="array" aca="1" ref="U43" ca="1">IF($N43="Y",VLOOKUP($O43,INDIRECT($O$3),U$6,0)*INDIRECT($N$2),VLOOKUP($O43,INDIRECT($O$3),U$6,0))</f>
        <v>105119.28971869849</v>
      </c>
      <c r="W43" s="218" t="str">
        <f t="shared" si="15"/>
        <v>Y</v>
      </c>
      <c r="X43" s="366" t="str">
        <f t="shared" si="16"/>
        <v>10140C</v>
      </c>
      <c r="Y43" s="218" t="str">
        <f t="shared" si="17"/>
        <v xml:space="preserve">Supervisor Parking Management &amp; Traffic Control  </v>
      </c>
      <c r="Z43" s="367" t="str">
        <f t="shared" si="13"/>
        <v>E40</v>
      </c>
      <c r="AA43" s="368">
        <f t="shared" ca="1" si="18"/>
        <v>46.25</v>
      </c>
      <c r="AB43" s="368">
        <f t="shared" ca="1" si="19"/>
        <v>47.637999999999998</v>
      </c>
      <c r="AC43" s="368">
        <f t="shared" ca="1" si="20"/>
        <v>49.067</v>
      </c>
      <c r="AD43" s="368">
        <f t="shared" ca="1" si="21"/>
        <v>50.538999999999994</v>
      </c>
    </row>
    <row r="44" spans="1:30">
      <c r="A44" s="3" t="s">
        <v>73</v>
      </c>
      <c r="B44" s="47" t="s">
        <v>12</v>
      </c>
      <c r="C44" s="4">
        <v>493</v>
      </c>
      <c r="D44" s="34" t="s">
        <v>74</v>
      </c>
      <c r="E44" s="47">
        <v>10</v>
      </c>
      <c r="F44" s="47" t="s">
        <v>13</v>
      </c>
      <c r="G44" s="306" t="s">
        <v>43</v>
      </c>
      <c r="H44" s="178">
        <f t="shared" ref="H44:K51" ca="1" si="27">R44</f>
        <v>96199.041223195236</v>
      </c>
      <c r="I44" s="178">
        <f t="shared" ca="1" si="27"/>
        <v>99085.012459891121</v>
      </c>
      <c r="J44" s="178">
        <f t="shared" ca="1" si="27"/>
        <v>102057.56283368784</v>
      </c>
      <c r="K44" s="178">
        <f t="shared" ca="1" si="27"/>
        <v>105119.28971869849</v>
      </c>
      <c r="N44" s="337" t="s">
        <v>611</v>
      </c>
      <c r="O44" s="337" t="str">
        <f t="shared" si="24"/>
        <v>10205C</v>
      </c>
      <c r="P44" s="339" t="str">
        <f t="shared" si="25"/>
        <v>Supervisor Problem Properties</v>
      </c>
      <c r="Q44" s="344" t="str">
        <f t="shared" si="26"/>
        <v>E40</v>
      </c>
      <c r="R44" s="345" cm="1">
        <f t="array" aca="1" ref="R44" ca="1">IF($N44="Y",VLOOKUP($O44,INDIRECT($O$3),R$6,0)*INDIRECT($N$2),VLOOKUP($O44,INDIRECT($O$3),R$6,0))</f>
        <v>96199.041223195236</v>
      </c>
      <c r="S44" s="345" cm="1">
        <f t="array" aca="1" ref="S44" ca="1">IF($N44="Y",VLOOKUP($O44,INDIRECT($O$3),S$6,0)*INDIRECT($N$2),VLOOKUP($O44,INDIRECT($O$3),S$6,0))</f>
        <v>99085.012459891121</v>
      </c>
      <c r="T44" s="345" cm="1">
        <f t="array" aca="1" ref="T44" ca="1">IF($N44="Y",VLOOKUP($O44,INDIRECT($O$3),T$6,0)*INDIRECT($N$2),VLOOKUP($O44,INDIRECT($O$3),T$6,0))</f>
        <v>102057.56283368784</v>
      </c>
      <c r="U44" s="345" cm="1">
        <f t="array" aca="1" ref="U44" ca="1">IF($N44="Y",VLOOKUP($O44,INDIRECT($O$3),U$6,0)*INDIRECT($N$2),VLOOKUP($O44,INDIRECT($O$3),U$6,0))</f>
        <v>105119.28971869849</v>
      </c>
      <c r="W44" s="218" t="str">
        <f t="shared" si="15"/>
        <v>Y</v>
      </c>
      <c r="X44" s="366" t="str">
        <f t="shared" si="16"/>
        <v>10205C</v>
      </c>
      <c r="Y44" s="218" t="str">
        <f t="shared" si="17"/>
        <v>Supervisor Problem Properties</v>
      </c>
      <c r="Z44" s="367" t="str">
        <f t="shared" si="13"/>
        <v>E40</v>
      </c>
      <c r="AA44" s="368">
        <f t="shared" ca="1" si="18"/>
        <v>46.25</v>
      </c>
      <c r="AB44" s="368">
        <f t="shared" ca="1" si="19"/>
        <v>47.637999999999998</v>
      </c>
      <c r="AC44" s="368">
        <f t="shared" ca="1" si="20"/>
        <v>49.067</v>
      </c>
      <c r="AD44" s="368">
        <f t="shared" ca="1" si="21"/>
        <v>50.538999999999994</v>
      </c>
    </row>
    <row r="45" spans="1:30">
      <c r="A45" s="3" t="s">
        <v>75</v>
      </c>
      <c r="B45" s="47" t="s">
        <v>12</v>
      </c>
      <c r="C45" s="4">
        <v>473</v>
      </c>
      <c r="D45" s="35" t="s">
        <v>76</v>
      </c>
      <c r="E45" s="47">
        <v>10</v>
      </c>
      <c r="F45" s="47" t="s">
        <v>13</v>
      </c>
      <c r="G45" s="306" t="s">
        <v>43</v>
      </c>
      <c r="H45" s="178">
        <f t="shared" ca="1" si="27"/>
        <v>96199.041223195236</v>
      </c>
      <c r="I45" s="178">
        <f t="shared" ca="1" si="27"/>
        <v>99085.012459891121</v>
      </c>
      <c r="J45" s="178">
        <f t="shared" ca="1" si="27"/>
        <v>102057.56283368784</v>
      </c>
      <c r="K45" s="178">
        <f t="shared" ca="1" si="27"/>
        <v>105119.28971869849</v>
      </c>
      <c r="N45" s="337" t="s">
        <v>611</v>
      </c>
      <c r="O45" s="337" t="str">
        <f t="shared" si="24"/>
        <v>10220C</v>
      </c>
      <c r="P45" s="339" t="str">
        <f t="shared" si="25"/>
        <v xml:space="preserve">Supervisor Pumping Stations  </v>
      </c>
      <c r="Q45" s="344" t="str">
        <f t="shared" si="26"/>
        <v>E40</v>
      </c>
      <c r="R45" s="345" cm="1">
        <f t="array" aca="1" ref="R45" ca="1">IF($N45="Y",VLOOKUP($O45,INDIRECT($O$3),R$6,0)*INDIRECT($N$2),VLOOKUP($O45,INDIRECT($O$3),R$6,0))</f>
        <v>96199.041223195236</v>
      </c>
      <c r="S45" s="345" cm="1">
        <f t="array" aca="1" ref="S45" ca="1">IF($N45="Y",VLOOKUP($O45,INDIRECT($O$3),S$6,0)*INDIRECT($N$2),VLOOKUP($O45,INDIRECT($O$3),S$6,0))</f>
        <v>99085.012459891121</v>
      </c>
      <c r="T45" s="345" cm="1">
        <f t="array" aca="1" ref="T45" ca="1">IF($N45="Y",VLOOKUP($O45,INDIRECT($O$3),T$6,0)*INDIRECT($N$2),VLOOKUP($O45,INDIRECT($O$3),T$6,0))</f>
        <v>102057.56283368784</v>
      </c>
      <c r="U45" s="345" cm="1">
        <f t="array" aca="1" ref="U45" ca="1">IF($N45="Y",VLOOKUP($O45,INDIRECT($O$3),U$6,0)*INDIRECT($N$2),VLOOKUP($O45,INDIRECT($O$3),U$6,0))</f>
        <v>105119.28971869849</v>
      </c>
      <c r="W45" s="218" t="str">
        <f t="shared" si="15"/>
        <v>Y</v>
      </c>
      <c r="X45" s="366" t="str">
        <f t="shared" si="16"/>
        <v>10220C</v>
      </c>
      <c r="Y45" s="218" t="str">
        <f t="shared" si="17"/>
        <v xml:space="preserve">Supervisor Pumping Stations  </v>
      </c>
      <c r="Z45" s="367" t="str">
        <f t="shared" si="13"/>
        <v>E40</v>
      </c>
      <c r="AA45" s="368">
        <f t="shared" ca="1" si="18"/>
        <v>46.25</v>
      </c>
      <c r="AB45" s="368">
        <f t="shared" ca="1" si="19"/>
        <v>47.637999999999998</v>
      </c>
      <c r="AC45" s="368">
        <f t="shared" ca="1" si="20"/>
        <v>49.067</v>
      </c>
      <c r="AD45" s="368">
        <f t="shared" ca="1" si="21"/>
        <v>50.538999999999994</v>
      </c>
    </row>
    <row r="46" spans="1:30">
      <c r="A46" s="3" t="s">
        <v>77</v>
      </c>
      <c r="B46" s="47" t="s">
        <v>12</v>
      </c>
      <c r="C46" s="4">
        <v>493</v>
      </c>
      <c r="D46" s="35" t="s">
        <v>78</v>
      </c>
      <c r="E46" s="47">
        <v>10</v>
      </c>
      <c r="F46" s="47" t="s">
        <v>13</v>
      </c>
      <c r="G46" s="306" t="s">
        <v>43</v>
      </c>
      <c r="H46" s="178">
        <f t="shared" ca="1" si="27"/>
        <v>96199.041223195236</v>
      </c>
      <c r="I46" s="178">
        <f t="shared" ca="1" si="27"/>
        <v>99085.012459891121</v>
      </c>
      <c r="J46" s="178">
        <f t="shared" ca="1" si="27"/>
        <v>102057.56283368784</v>
      </c>
      <c r="K46" s="178">
        <f t="shared" ca="1" si="27"/>
        <v>105119.28971869849</v>
      </c>
      <c r="N46" s="337" t="s">
        <v>611</v>
      </c>
      <c r="O46" s="337" t="str">
        <f t="shared" si="24"/>
        <v>10240C</v>
      </c>
      <c r="P46" s="339" t="str">
        <f t="shared" si="25"/>
        <v>Supervisor Real Estate Assessment</v>
      </c>
      <c r="Q46" s="344" t="str">
        <f t="shared" si="26"/>
        <v>E40</v>
      </c>
      <c r="R46" s="345" cm="1">
        <f t="array" aca="1" ref="R46" ca="1">IF($N46="Y",VLOOKUP($O46,INDIRECT($O$3),R$6,0)*INDIRECT($N$2),VLOOKUP($O46,INDIRECT($O$3),R$6,0))</f>
        <v>96199.041223195236</v>
      </c>
      <c r="S46" s="345" cm="1">
        <f t="array" aca="1" ref="S46" ca="1">IF($N46="Y",VLOOKUP($O46,INDIRECT($O$3),S$6,0)*INDIRECT($N$2),VLOOKUP($O46,INDIRECT($O$3),S$6,0))</f>
        <v>99085.012459891121</v>
      </c>
      <c r="T46" s="345" cm="1">
        <f t="array" aca="1" ref="T46" ca="1">IF($N46="Y",VLOOKUP($O46,INDIRECT($O$3),T$6,0)*INDIRECT($N$2),VLOOKUP($O46,INDIRECT($O$3),T$6,0))</f>
        <v>102057.56283368784</v>
      </c>
      <c r="U46" s="345" cm="1">
        <f t="array" aca="1" ref="U46" ca="1">IF($N46="Y",VLOOKUP($O46,INDIRECT($O$3),U$6,0)*INDIRECT($N$2),VLOOKUP($O46,INDIRECT($O$3),U$6,0))</f>
        <v>105119.28971869849</v>
      </c>
      <c r="W46" s="218" t="str">
        <f t="shared" si="15"/>
        <v>Y</v>
      </c>
      <c r="X46" s="366" t="str">
        <f t="shared" si="16"/>
        <v>10240C</v>
      </c>
      <c r="Y46" s="218" t="str">
        <f t="shared" si="17"/>
        <v>Supervisor Real Estate Assessment</v>
      </c>
      <c r="Z46" s="367" t="str">
        <f t="shared" si="13"/>
        <v>E40</v>
      </c>
      <c r="AA46" s="368">
        <f t="shared" ca="1" si="18"/>
        <v>46.25</v>
      </c>
      <c r="AB46" s="368">
        <f t="shared" ca="1" si="19"/>
        <v>47.637999999999998</v>
      </c>
      <c r="AC46" s="368">
        <f t="shared" ca="1" si="20"/>
        <v>49.067</v>
      </c>
      <c r="AD46" s="368">
        <f t="shared" ca="1" si="21"/>
        <v>50.538999999999994</v>
      </c>
    </row>
    <row r="47" spans="1:30">
      <c r="A47" s="3" t="s">
        <v>717</v>
      </c>
      <c r="B47" s="47" t="s">
        <v>12</v>
      </c>
      <c r="C47" s="4">
        <v>453</v>
      </c>
      <c r="D47" s="35" t="s">
        <v>718</v>
      </c>
      <c r="E47" s="47">
        <v>10</v>
      </c>
      <c r="F47" s="47" t="s">
        <v>13</v>
      </c>
      <c r="G47" s="306" t="s">
        <v>43</v>
      </c>
      <c r="H47" s="178">
        <f>R47</f>
        <v>96199.041223195236</v>
      </c>
      <c r="I47" s="178">
        <f>S47</f>
        <v>99085.012459891121</v>
      </c>
      <c r="J47" s="178">
        <f>T47</f>
        <v>102057.56283368784</v>
      </c>
      <c r="K47" s="178">
        <f>U47</f>
        <v>105119.28971869849</v>
      </c>
      <c r="N47" s="337" t="s">
        <v>611</v>
      </c>
      <c r="O47" s="337" t="str">
        <f>A47</f>
        <v>53063C</v>
      </c>
      <c r="P47" s="339" t="str">
        <f>D47</f>
        <v>Supervisor Security Operations</v>
      </c>
      <c r="Q47" s="344" t="str">
        <f>G47</f>
        <v>E40</v>
      </c>
      <c r="R47" s="345">
        <v>96199.041223195236</v>
      </c>
      <c r="S47" s="345">
        <v>99085.012459891121</v>
      </c>
      <c r="T47" s="345">
        <v>102057.56283368784</v>
      </c>
      <c r="U47" s="345">
        <v>105119.28971869849</v>
      </c>
      <c r="W47" s="218" t="str">
        <f>N47</f>
        <v>Y</v>
      </c>
      <c r="X47" s="366" t="str">
        <f>A47</f>
        <v>53063C</v>
      </c>
      <c r="Y47" s="218" t="str">
        <f>D47</f>
        <v>Supervisor Security Operations</v>
      </c>
      <c r="Z47" s="367" t="str">
        <f>G47</f>
        <v>E40</v>
      </c>
      <c r="AA47" s="368">
        <f>ROUNDUP(R47/2080,3)</f>
        <v>46.25</v>
      </c>
      <c r="AB47" s="368">
        <f>ROUNDUP(S47/2080,3)</f>
        <v>47.637999999999998</v>
      </c>
      <c r="AC47" s="368">
        <f>ROUNDUP(T47/2080,3)</f>
        <v>49.067</v>
      </c>
      <c r="AD47" s="368">
        <f>ROUNDUP(U47/2080,3)</f>
        <v>50.538999999999994</v>
      </c>
    </row>
    <row r="48" spans="1:30">
      <c r="A48" s="3" t="s">
        <v>435</v>
      </c>
      <c r="B48" s="47" t="s">
        <v>12</v>
      </c>
      <c r="C48" s="4">
        <v>453</v>
      </c>
      <c r="D48" s="35" t="s">
        <v>530</v>
      </c>
      <c r="E48" s="47">
        <v>10</v>
      </c>
      <c r="F48" s="47" t="s">
        <v>13</v>
      </c>
      <c r="G48" s="306" t="s">
        <v>43</v>
      </c>
      <c r="H48" s="178">
        <f t="shared" ca="1" si="27"/>
        <v>96199.041223195236</v>
      </c>
      <c r="I48" s="178">
        <f t="shared" ca="1" si="27"/>
        <v>99085.012459891121</v>
      </c>
      <c r="J48" s="178">
        <f t="shared" ca="1" si="27"/>
        <v>102057.56283368784</v>
      </c>
      <c r="K48" s="178">
        <f t="shared" ca="1" si="27"/>
        <v>105119.28971869849</v>
      </c>
      <c r="N48" s="337" t="s">
        <v>611</v>
      </c>
      <c r="O48" s="337" t="str">
        <f t="shared" si="24"/>
        <v>10300C</v>
      </c>
      <c r="P48" s="339" t="str">
        <f t="shared" si="25"/>
        <v>Supervisor Towing &amp; Impound</v>
      </c>
      <c r="Q48" s="344" t="str">
        <f t="shared" si="26"/>
        <v>E40</v>
      </c>
      <c r="R48" s="345" cm="1">
        <f t="array" aca="1" ref="R48" ca="1">IF($N48="Y",VLOOKUP($O48,INDIRECT($O$3),R$6,0)*INDIRECT($N$2),VLOOKUP($O48,INDIRECT($O$3),R$6,0))</f>
        <v>96199.041223195236</v>
      </c>
      <c r="S48" s="345" cm="1">
        <f t="array" aca="1" ref="S48" ca="1">IF($N48="Y",VLOOKUP($O48,INDIRECT($O$3),S$6,0)*INDIRECT($N$2),VLOOKUP($O48,INDIRECT($O$3),S$6,0))</f>
        <v>99085.012459891121</v>
      </c>
      <c r="T48" s="345" cm="1">
        <f t="array" aca="1" ref="T48" ca="1">IF($N48="Y",VLOOKUP($O48,INDIRECT($O$3),T$6,0)*INDIRECT($N$2),VLOOKUP($O48,INDIRECT($O$3),T$6,0))</f>
        <v>102057.56283368784</v>
      </c>
      <c r="U48" s="345" cm="1">
        <f t="array" aca="1" ref="U48" ca="1">IF($N48="Y",VLOOKUP($O48,INDIRECT($O$3),U$6,0)*INDIRECT($N$2),VLOOKUP($O48,INDIRECT($O$3),U$6,0))</f>
        <v>105119.28971869849</v>
      </c>
      <c r="W48" s="218" t="str">
        <f t="shared" si="15"/>
        <v>Y</v>
      </c>
      <c r="X48" s="366" t="str">
        <f t="shared" si="16"/>
        <v>10300C</v>
      </c>
      <c r="Y48" s="218" t="str">
        <f t="shared" si="17"/>
        <v>Supervisor Towing &amp; Impound</v>
      </c>
      <c r="Z48" s="367" t="str">
        <f t="shared" si="13"/>
        <v>E40</v>
      </c>
      <c r="AA48" s="368">
        <f t="shared" ca="1" si="18"/>
        <v>46.25</v>
      </c>
      <c r="AB48" s="368">
        <f t="shared" ca="1" si="19"/>
        <v>47.637999999999998</v>
      </c>
      <c r="AC48" s="368">
        <f t="shared" ca="1" si="20"/>
        <v>49.067</v>
      </c>
      <c r="AD48" s="368">
        <f t="shared" ca="1" si="21"/>
        <v>50.538999999999994</v>
      </c>
    </row>
    <row r="49" spans="1:30">
      <c r="A49" s="3" t="s">
        <v>79</v>
      </c>
      <c r="B49" s="47" t="s">
        <v>12</v>
      </c>
      <c r="C49" s="4">
        <v>455</v>
      </c>
      <c r="D49" s="35" t="s">
        <v>80</v>
      </c>
      <c r="E49" s="47">
        <v>10</v>
      </c>
      <c r="F49" s="47" t="s">
        <v>13</v>
      </c>
      <c r="G49" s="306" t="s">
        <v>43</v>
      </c>
      <c r="H49" s="178">
        <f t="shared" ca="1" si="27"/>
        <v>96199.041223195236</v>
      </c>
      <c r="I49" s="178">
        <f t="shared" ca="1" si="27"/>
        <v>99085.012459891121</v>
      </c>
      <c r="J49" s="178">
        <f t="shared" ca="1" si="27"/>
        <v>102057.56283368784</v>
      </c>
      <c r="K49" s="178">
        <f t="shared" ca="1" si="27"/>
        <v>105119.28971869849</v>
      </c>
      <c r="N49" s="337" t="s">
        <v>611</v>
      </c>
      <c r="O49" s="337" t="str">
        <f t="shared" si="24"/>
        <v>10320C</v>
      </c>
      <c r="P49" s="339" t="str">
        <f t="shared" si="25"/>
        <v xml:space="preserve">Supervisor Traffic &amp; Equipment Maintenance  </v>
      </c>
      <c r="Q49" s="344" t="str">
        <f t="shared" si="26"/>
        <v>E40</v>
      </c>
      <c r="R49" s="345" cm="1">
        <f t="array" aca="1" ref="R49" ca="1">IF($N49="Y",VLOOKUP($O49,INDIRECT($O$3),R$6,0)*INDIRECT($N$2),VLOOKUP($O49,INDIRECT($O$3),R$6,0))</f>
        <v>96199.041223195236</v>
      </c>
      <c r="S49" s="345" cm="1">
        <f t="array" aca="1" ref="S49" ca="1">IF($N49="Y",VLOOKUP($O49,INDIRECT($O$3),S$6,0)*INDIRECT($N$2),VLOOKUP($O49,INDIRECT($O$3),S$6,0))</f>
        <v>99085.012459891121</v>
      </c>
      <c r="T49" s="345" cm="1">
        <f t="array" aca="1" ref="T49" ca="1">IF($N49="Y",VLOOKUP($O49,INDIRECT($O$3),T$6,0)*INDIRECT($N$2),VLOOKUP($O49,INDIRECT($O$3),T$6,0))</f>
        <v>102057.56283368784</v>
      </c>
      <c r="U49" s="345" cm="1">
        <f t="array" aca="1" ref="U49" ca="1">IF($N49="Y",VLOOKUP($O49,INDIRECT($O$3),U$6,0)*INDIRECT($N$2),VLOOKUP($O49,INDIRECT($O$3),U$6,0))</f>
        <v>105119.28971869849</v>
      </c>
      <c r="W49" s="218" t="str">
        <f t="shared" si="15"/>
        <v>Y</v>
      </c>
      <c r="X49" s="366" t="str">
        <f t="shared" si="16"/>
        <v>10320C</v>
      </c>
      <c r="Y49" s="218" t="str">
        <f t="shared" si="17"/>
        <v xml:space="preserve">Supervisor Traffic &amp; Equipment Maintenance  </v>
      </c>
      <c r="Z49" s="367" t="str">
        <f t="shared" si="13"/>
        <v>E40</v>
      </c>
      <c r="AA49" s="368">
        <f t="shared" ca="1" si="18"/>
        <v>46.25</v>
      </c>
      <c r="AB49" s="368">
        <f t="shared" ca="1" si="19"/>
        <v>47.637999999999998</v>
      </c>
      <c r="AC49" s="368">
        <f t="shared" ca="1" si="20"/>
        <v>49.067</v>
      </c>
      <c r="AD49" s="368">
        <f t="shared" ca="1" si="21"/>
        <v>50.538999999999994</v>
      </c>
    </row>
    <row r="50" spans="1:30">
      <c r="A50" s="3" t="s">
        <v>282</v>
      </c>
      <c r="B50" s="47" t="s">
        <v>12</v>
      </c>
      <c r="C50" s="4">
        <v>453</v>
      </c>
      <c r="D50" s="35" t="s">
        <v>532</v>
      </c>
      <c r="E50" s="47">
        <v>10</v>
      </c>
      <c r="F50" s="47" t="s">
        <v>13</v>
      </c>
      <c r="G50" s="306" t="s">
        <v>43</v>
      </c>
      <c r="H50" s="178">
        <f t="shared" ca="1" si="27"/>
        <v>96199.041223195236</v>
      </c>
      <c r="I50" s="178">
        <f t="shared" ca="1" si="27"/>
        <v>99085.012459891121</v>
      </c>
      <c r="J50" s="178">
        <f t="shared" ca="1" si="27"/>
        <v>102057.56283368784</v>
      </c>
      <c r="K50" s="178">
        <f t="shared" ca="1" si="27"/>
        <v>105119.28971869849</v>
      </c>
      <c r="N50" s="337" t="s">
        <v>611</v>
      </c>
      <c r="O50" s="337" t="str">
        <f t="shared" si="24"/>
        <v>59216C</v>
      </c>
      <c r="P50" s="339" t="str">
        <f t="shared" si="25"/>
        <v>Supervisor Water Quality Lab</v>
      </c>
      <c r="Q50" s="344" t="str">
        <f t="shared" si="26"/>
        <v>E40</v>
      </c>
      <c r="R50" s="345" cm="1">
        <f t="array" aca="1" ref="R50" ca="1">IF($N50="Y",VLOOKUP($O50,INDIRECT($O$3),R$6,0)*INDIRECT($N$2),VLOOKUP($O50,INDIRECT($O$3),R$6,0))</f>
        <v>96199.041223195236</v>
      </c>
      <c r="S50" s="345" cm="1">
        <f t="array" aca="1" ref="S50" ca="1">IF($N50="Y",VLOOKUP($O50,INDIRECT($O$3),S$6,0)*INDIRECT($N$2),VLOOKUP($O50,INDIRECT($O$3),S$6,0))</f>
        <v>99085.012459891121</v>
      </c>
      <c r="T50" s="345" cm="1">
        <f t="array" aca="1" ref="T50" ca="1">IF($N50="Y",VLOOKUP($O50,INDIRECT($O$3),T$6,0)*INDIRECT($N$2),VLOOKUP($O50,INDIRECT($O$3),T$6,0))</f>
        <v>102057.56283368784</v>
      </c>
      <c r="U50" s="345" cm="1">
        <f t="array" aca="1" ref="U50" ca="1">IF($N50="Y",VLOOKUP($O50,INDIRECT($O$3),U$6,0)*INDIRECT($N$2),VLOOKUP($O50,INDIRECT($O$3),U$6,0))</f>
        <v>105119.28971869849</v>
      </c>
      <c r="W50" s="218" t="str">
        <f t="shared" si="15"/>
        <v>Y</v>
      </c>
      <c r="X50" s="366" t="str">
        <f t="shared" si="16"/>
        <v>59216C</v>
      </c>
      <c r="Y50" s="218" t="str">
        <f t="shared" si="17"/>
        <v>Supervisor Water Quality Lab</v>
      </c>
      <c r="Z50" s="367" t="str">
        <f t="shared" si="13"/>
        <v>E40</v>
      </c>
      <c r="AA50" s="368">
        <f t="shared" ca="1" si="18"/>
        <v>46.25</v>
      </c>
      <c r="AB50" s="368">
        <f t="shared" ca="1" si="19"/>
        <v>47.637999999999998</v>
      </c>
      <c r="AC50" s="368">
        <f t="shared" ca="1" si="20"/>
        <v>49.067</v>
      </c>
      <c r="AD50" s="368">
        <f t="shared" ca="1" si="21"/>
        <v>50.538999999999994</v>
      </c>
    </row>
    <row r="51" spans="1:30">
      <c r="A51" s="3" t="s">
        <v>81</v>
      </c>
      <c r="B51" s="47" t="s">
        <v>12</v>
      </c>
      <c r="C51" s="4">
        <v>460</v>
      </c>
      <c r="D51" s="35" t="s">
        <v>82</v>
      </c>
      <c r="E51" s="47">
        <v>10</v>
      </c>
      <c r="F51" s="47" t="s">
        <v>13</v>
      </c>
      <c r="G51" s="306" t="s">
        <v>43</v>
      </c>
      <c r="H51" s="178">
        <f t="shared" ca="1" si="27"/>
        <v>96199.041223195236</v>
      </c>
      <c r="I51" s="178">
        <f t="shared" ca="1" si="27"/>
        <v>99085.012459891121</v>
      </c>
      <c r="J51" s="178">
        <f t="shared" ca="1" si="27"/>
        <v>102057.56283368784</v>
      </c>
      <c r="K51" s="178">
        <f t="shared" ca="1" si="27"/>
        <v>105119.28971869849</v>
      </c>
      <c r="N51" s="337" t="s">
        <v>611</v>
      </c>
      <c r="O51" s="337" t="str">
        <f t="shared" si="24"/>
        <v>10370C</v>
      </c>
      <c r="P51" s="339" t="str">
        <f t="shared" si="25"/>
        <v xml:space="preserve">Supervisor Water Treatment Plant  </v>
      </c>
      <c r="Q51" s="344" t="str">
        <f t="shared" si="26"/>
        <v>E40</v>
      </c>
      <c r="R51" s="345" cm="1">
        <f t="array" aca="1" ref="R51" ca="1">IF($N51="Y",VLOOKUP($O51,INDIRECT($O$3),R$6,0)*INDIRECT($N$2),VLOOKUP($O51,INDIRECT($O$3),R$6,0))</f>
        <v>96199.041223195236</v>
      </c>
      <c r="S51" s="345" cm="1">
        <f t="array" aca="1" ref="S51" ca="1">IF($N51="Y",VLOOKUP($O51,INDIRECT($O$3),S$6,0)*INDIRECT($N$2),VLOOKUP($O51,INDIRECT($O$3),S$6,0))</f>
        <v>99085.012459891121</v>
      </c>
      <c r="T51" s="345" cm="1">
        <f t="array" aca="1" ref="T51" ca="1">IF($N51="Y",VLOOKUP($O51,INDIRECT($O$3),T$6,0)*INDIRECT($N$2),VLOOKUP($O51,INDIRECT($O$3),T$6,0))</f>
        <v>102057.56283368784</v>
      </c>
      <c r="U51" s="345" cm="1">
        <f t="array" aca="1" ref="U51" ca="1">IF($N51="Y",VLOOKUP($O51,INDIRECT($O$3),U$6,0)*INDIRECT($N$2),VLOOKUP($O51,INDIRECT($O$3),U$6,0))</f>
        <v>105119.28971869849</v>
      </c>
      <c r="W51" s="218" t="str">
        <f t="shared" si="15"/>
        <v>Y</v>
      </c>
      <c r="X51" s="366" t="str">
        <f t="shared" si="16"/>
        <v>10370C</v>
      </c>
      <c r="Y51" s="218" t="str">
        <f t="shared" si="17"/>
        <v xml:space="preserve">Supervisor Water Treatment Plant  </v>
      </c>
      <c r="Z51" s="367" t="str">
        <f t="shared" si="13"/>
        <v>E40</v>
      </c>
      <c r="AA51" s="368">
        <f t="shared" ca="1" si="18"/>
        <v>46.25</v>
      </c>
      <c r="AB51" s="368">
        <f t="shared" ca="1" si="19"/>
        <v>47.637999999999998</v>
      </c>
      <c r="AC51" s="368">
        <f t="shared" ca="1" si="20"/>
        <v>49.067</v>
      </c>
      <c r="AD51" s="368">
        <f t="shared" ca="1" si="21"/>
        <v>50.538999999999994</v>
      </c>
    </row>
    <row r="52" spans="1:30">
      <c r="D52" s="35"/>
      <c r="E52" s="20"/>
      <c r="F52" s="20"/>
      <c r="G52" s="30"/>
      <c r="I52" s="32"/>
      <c r="J52" s="32"/>
      <c r="K52" s="32"/>
    </row>
    <row r="53" spans="1:30">
      <c r="D53" s="35"/>
      <c r="E53" s="20"/>
      <c r="F53" s="20"/>
      <c r="G53" s="30"/>
      <c r="I53" s="32"/>
      <c r="J53" s="32"/>
      <c r="K53" s="32"/>
    </row>
    <row r="54" spans="1:30">
      <c r="A54" s="35" t="s">
        <v>83</v>
      </c>
      <c r="D54" s="35"/>
      <c r="E54" s="20"/>
      <c r="F54" s="20"/>
      <c r="G54" s="30"/>
      <c r="I54" s="32"/>
      <c r="J54" s="32"/>
      <c r="K54" s="32"/>
    </row>
    <row r="55" spans="1:30">
      <c r="A55" s="188"/>
      <c r="B55" s="34" t="s">
        <v>84</v>
      </c>
      <c r="C55" s="34"/>
      <c r="D55" s="35"/>
      <c r="E55" s="34"/>
      <c r="G55" s="30"/>
      <c r="H55" s="76">
        <f ca="1">R55</f>
        <v>96.315180099703738</v>
      </c>
      <c r="I55" s="32" t="s">
        <v>85</v>
      </c>
      <c r="J55" s="32"/>
      <c r="K55" s="32"/>
      <c r="N55" s="337" t="s">
        <v>611</v>
      </c>
      <c r="O55" s="372" t="s">
        <v>546</v>
      </c>
      <c r="P55" s="373" t="s">
        <v>559</v>
      </c>
      <c r="R55" s="350" cm="1">
        <f t="array" aca="1" ref="R55" ca="1">IF($N55="Y",VLOOKUP($O55,INDIRECT($O$3),R$6,0)*INDIRECT($N$2),VLOOKUP($O55,INDIRECT($O$3),R$6,0))</f>
        <v>96.315180099703738</v>
      </c>
      <c r="S55" s="345"/>
      <c r="T55" s="345"/>
      <c r="U55" s="345"/>
      <c r="W55" s="213" t="str">
        <f t="shared" ref="W55:Y57" si="28">N55</f>
        <v>Y</v>
      </c>
      <c r="X55" s="213" t="str">
        <f t="shared" si="28"/>
        <v>CSUAMA</v>
      </c>
      <c r="Y55" s="213" t="str">
        <f t="shared" si="28"/>
        <v>Accredited Minnesota Assessor</v>
      </c>
      <c r="AA55" s="221">
        <f ca="1">ROUND(R55/80,3)</f>
        <v>1.204</v>
      </c>
    </row>
    <row r="56" spans="1:30">
      <c r="B56" s="34" t="s">
        <v>86</v>
      </c>
      <c r="C56" s="34"/>
      <c r="D56" s="35"/>
      <c r="E56" s="20"/>
      <c r="F56" s="20"/>
      <c r="G56" s="30"/>
      <c r="H56" s="76">
        <f ca="1">R56</f>
        <v>206.79435727289328</v>
      </c>
      <c r="I56" s="32" t="s">
        <v>85</v>
      </c>
      <c r="J56" s="32"/>
      <c r="K56" s="32"/>
      <c r="N56" s="337" t="s">
        <v>611</v>
      </c>
      <c r="O56" s="372" t="s">
        <v>547</v>
      </c>
      <c r="P56" s="373" t="s">
        <v>561</v>
      </c>
      <c r="R56" s="350" cm="1">
        <f t="array" aca="1" ref="R56" ca="1">IF($N56="Y",VLOOKUP($O56,INDIRECT($O$3),R$6,0)*INDIRECT($N$2),VLOOKUP($O56,INDIRECT($O$3),R$6,0))</f>
        <v>206.79435727289328</v>
      </c>
      <c r="S56" s="345"/>
      <c r="T56" s="345"/>
      <c r="U56" s="345"/>
      <c r="W56" s="213" t="str">
        <f t="shared" si="28"/>
        <v>Y</v>
      </c>
      <c r="X56" s="213" t="str">
        <f t="shared" si="28"/>
        <v>CSUSAM</v>
      </c>
      <c r="Y56" s="213" t="str">
        <f t="shared" si="28"/>
        <v>Senior Accredited MN Assessor</v>
      </c>
      <c r="AA56" s="221">
        <f ca="1">ROUND(R56/80,3)</f>
        <v>2.585</v>
      </c>
    </row>
    <row r="57" spans="1:30">
      <c r="B57" s="34" t="s">
        <v>87</v>
      </c>
      <c r="C57" s="34"/>
      <c r="D57" s="35"/>
      <c r="E57" s="20"/>
      <c r="F57" s="20"/>
      <c r="G57" s="30"/>
      <c r="H57" s="76">
        <f ca="1">R57</f>
        <v>206.79435727289328</v>
      </c>
      <c r="I57" s="32" t="s">
        <v>85</v>
      </c>
      <c r="N57" s="337" t="s">
        <v>611</v>
      </c>
      <c r="O57" s="372" t="s">
        <v>548</v>
      </c>
      <c r="P57" s="373" t="s">
        <v>560</v>
      </c>
      <c r="R57" s="350" cm="1">
        <f t="array" aca="1" ref="R57" ca="1">IF($N57="Y",VLOOKUP($O57,INDIRECT($O$3),R$6,0)*INDIRECT($N$2),VLOOKUP($O57,INDIRECT($O$3),R$6,0))</f>
        <v>206.79435727289328</v>
      </c>
      <c r="S57" s="345"/>
      <c r="T57" s="345"/>
      <c r="U57" s="345"/>
      <c r="W57" s="213" t="str">
        <f t="shared" si="28"/>
        <v>Y</v>
      </c>
      <c r="X57" s="213" t="str">
        <f t="shared" si="28"/>
        <v>CSUCAE</v>
      </c>
      <c r="Y57" s="213" t="str">
        <f t="shared" si="28"/>
        <v>Certified Assessment Evaluator</v>
      </c>
      <c r="AA57" s="221">
        <f ca="1">ROUND(R57/80,3)</f>
        <v>2.585</v>
      </c>
    </row>
    <row r="58" spans="1:30">
      <c r="B58" s="34"/>
      <c r="C58" s="34"/>
      <c r="D58" s="35"/>
      <c r="E58" s="20"/>
      <c r="F58" s="20"/>
      <c r="G58" s="30"/>
      <c r="H58" s="282"/>
      <c r="I58" s="32"/>
    </row>
    <row r="59" spans="1:30">
      <c r="B59" s="34"/>
      <c r="C59" s="34"/>
      <c r="D59" s="35"/>
      <c r="E59" s="20"/>
      <c r="F59" s="20"/>
      <c r="G59" s="30"/>
      <c r="H59" s="282"/>
      <c r="I59" s="32"/>
    </row>
    <row r="60" spans="1:30" ht="26.25" thickBot="1">
      <c r="A60" s="280" t="s">
        <v>2</v>
      </c>
      <c r="B60" s="280" t="s">
        <v>3</v>
      </c>
      <c r="C60" s="280"/>
      <c r="D60" s="24" t="s">
        <v>625</v>
      </c>
      <c r="E60" s="280" t="s">
        <v>617</v>
      </c>
      <c r="F60" s="280" t="s">
        <v>6</v>
      </c>
      <c r="G60" s="280" t="s">
        <v>7</v>
      </c>
      <c r="H60" s="26" t="s">
        <v>8</v>
      </c>
      <c r="I60" s="26" t="s">
        <v>9</v>
      </c>
      <c r="J60" s="26" t="s">
        <v>10</v>
      </c>
      <c r="K60" s="27" t="s">
        <v>11</v>
      </c>
      <c r="N60" s="340" t="s">
        <v>610</v>
      </c>
      <c r="O60" s="340" t="s">
        <v>2</v>
      </c>
      <c r="P60" s="341" t="s">
        <v>612</v>
      </c>
      <c r="Q60" s="341" t="s">
        <v>606</v>
      </c>
      <c r="R60" s="342" t="s">
        <v>8</v>
      </c>
      <c r="S60" s="342" t="s">
        <v>9</v>
      </c>
      <c r="T60" s="342" t="s">
        <v>10</v>
      </c>
      <c r="U60" s="340" t="s">
        <v>11</v>
      </c>
      <c r="W60" s="358" t="str">
        <f>N60</f>
        <v>Update</v>
      </c>
      <c r="X60" s="359" t="str">
        <f>A60</f>
        <v>Job Code</v>
      </c>
      <c r="Y60" s="358" t="s">
        <v>612</v>
      </c>
      <c r="Z60" s="360" t="str">
        <f>G60</f>
        <v>Salary Grade</v>
      </c>
      <c r="AA60" s="361" t="str">
        <f>R60</f>
        <v>Step 1</v>
      </c>
      <c r="AB60" s="361" t="str">
        <f>S60</f>
        <v>Step 2</v>
      </c>
      <c r="AC60" s="361" t="str">
        <f>T60</f>
        <v>Step 3</v>
      </c>
      <c r="AD60" s="361" t="str">
        <f>U60</f>
        <v>Step 4</v>
      </c>
    </row>
    <row r="61" spans="1:30" s="19" customFormat="1">
      <c r="A61" s="3" t="s">
        <v>255</v>
      </c>
      <c r="B61" s="47" t="s">
        <v>12</v>
      </c>
      <c r="C61" s="4">
        <v>493</v>
      </c>
      <c r="D61" s="100" t="s">
        <v>248</v>
      </c>
      <c r="E61" s="4">
        <v>10</v>
      </c>
      <c r="F61" s="34" t="s">
        <v>13</v>
      </c>
      <c r="G61" s="306" t="s">
        <v>90</v>
      </c>
      <c r="H61" s="178">
        <f ca="1">R61</f>
        <v>99478.124650115904</v>
      </c>
      <c r="I61" s="178">
        <f ca="1">S61</f>
        <v>102462.46838961939</v>
      </c>
      <c r="J61" s="178">
        <f ca="1">T61</f>
        <v>105536.34244130798</v>
      </c>
      <c r="K61" s="178">
        <f ca="1">U61</f>
        <v>108702.43271454719</v>
      </c>
      <c r="L61"/>
      <c r="M61"/>
      <c r="N61" s="343" t="s">
        <v>611</v>
      </c>
      <c r="O61" s="337" t="str">
        <f>A61</f>
        <v>10011C</v>
      </c>
      <c r="P61" s="339" t="str">
        <f>D61</f>
        <v>Supervisor Certified Fire Protection Specialist</v>
      </c>
      <c r="Q61" s="344" t="str">
        <f>G61</f>
        <v>E43</v>
      </c>
      <c r="R61" s="345" cm="1">
        <f t="array" aca="1" ref="R61" ca="1">IF($N61="Y",VLOOKUP($O61,INDIRECT($O$3),R$6,0)*INDIRECT($N$2),VLOOKUP($O61,INDIRECT($O$3),R$6,0))</f>
        <v>99478.124650115904</v>
      </c>
      <c r="S61" s="345" cm="1">
        <f t="array" aca="1" ref="S61" ca="1">IF($N61="Y",VLOOKUP($O61,INDIRECT($O$3),S$6,0)*INDIRECT($N$2),VLOOKUP($O61,INDIRECT($O$3),S$6,0))</f>
        <v>102462.46838961939</v>
      </c>
      <c r="T61" s="345" cm="1">
        <f t="array" aca="1" ref="T61" ca="1">IF($N61="Y",VLOOKUP($O61,INDIRECT($O$3),T$6,0)*INDIRECT($N$2),VLOOKUP($O61,INDIRECT($O$3),T$6,0))</f>
        <v>105536.34244130798</v>
      </c>
      <c r="U61" s="345" cm="1">
        <f t="array" aca="1" ref="U61" ca="1">IF($N61="Y",VLOOKUP($O61,INDIRECT($O$3),U$6,0)*INDIRECT($N$2),VLOOKUP($O61,INDIRECT($O$3),U$6,0))</f>
        <v>108702.43271454719</v>
      </c>
      <c r="W61" s="218" t="str">
        <f>N61</f>
        <v>Y</v>
      </c>
      <c r="X61" s="366" t="str">
        <f>A61</f>
        <v>10011C</v>
      </c>
      <c r="Y61" s="218" t="str">
        <f>D61</f>
        <v>Supervisor Certified Fire Protection Specialist</v>
      </c>
      <c r="Z61" s="367" t="str">
        <f>G61</f>
        <v>E43</v>
      </c>
      <c r="AA61" s="368">
        <f ca="1">ROUNDUP(R61/2080,3)</f>
        <v>47.826999999999998</v>
      </c>
      <c r="AB61" s="368">
        <f ca="1">ROUNDUP(S61/2080,3)</f>
        <v>49.260999999999996</v>
      </c>
      <c r="AC61" s="368">
        <f ca="1">ROUNDUP(T61/2080,3)</f>
        <v>50.738999999999997</v>
      </c>
      <c r="AD61" s="368">
        <f ca="1">ROUNDUP(U61/2080,3)</f>
        <v>52.260999999999996</v>
      </c>
    </row>
    <row r="62" spans="1:30" s="19" customFormat="1">
      <c r="A62" s="3"/>
      <c r="D62" s="100"/>
      <c r="H62" s="180"/>
      <c r="I62" s="180"/>
      <c r="J62" s="180"/>
      <c r="K62" s="181"/>
      <c r="L62"/>
      <c r="M62"/>
      <c r="N62" s="347"/>
      <c r="O62" s="347"/>
      <c r="P62" s="346"/>
      <c r="Q62" s="346"/>
      <c r="R62" s="346"/>
      <c r="S62" s="346"/>
      <c r="T62" s="346"/>
      <c r="U62" s="346"/>
      <c r="W62" s="214"/>
      <c r="X62" s="214"/>
      <c r="Y62" s="214"/>
      <c r="Z62" s="214"/>
      <c r="AA62" s="214"/>
      <c r="AB62" s="214"/>
      <c r="AC62" s="214"/>
      <c r="AD62" s="214"/>
    </row>
    <row r="63" spans="1:30" s="19" customFormat="1">
      <c r="D63" s="100"/>
      <c r="H63" s="17"/>
      <c r="I63" s="17"/>
      <c r="J63" s="17"/>
      <c r="K63" s="18"/>
      <c r="L63"/>
      <c r="M63"/>
      <c r="N63" s="347"/>
      <c r="O63" s="347"/>
      <c r="P63" s="346"/>
      <c r="Q63" s="346"/>
      <c r="R63" s="346"/>
      <c r="S63" s="346"/>
      <c r="T63" s="346"/>
      <c r="U63" s="346"/>
      <c r="W63" s="214"/>
      <c r="X63" s="214"/>
      <c r="Y63" s="214"/>
      <c r="Z63" s="214"/>
      <c r="AA63" s="214"/>
      <c r="AB63" s="214"/>
      <c r="AC63" s="214"/>
      <c r="AD63" s="214"/>
    </row>
    <row r="64" spans="1:30" s="19" customFormat="1" ht="26.25" thickBot="1">
      <c r="A64" s="280" t="s">
        <v>2</v>
      </c>
      <c r="B64" s="280" t="s">
        <v>3</v>
      </c>
      <c r="C64" s="280" t="s">
        <v>519</v>
      </c>
      <c r="D64" s="24" t="s">
        <v>626</v>
      </c>
      <c r="E64" s="280" t="s">
        <v>617</v>
      </c>
      <c r="F64" s="280" t="s">
        <v>6</v>
      </c>
      <c r="G64" s="280" t="s">
        <v>7</v>
      </c>
      <c r="H64" s="26" t="s">
        <v>8</v>
      </c>
      <c r="I64" s="26" t="s">
        <v>9</v>
      </c>
      <c r="J64" s="26" t="s">
        <v>10</v>
      </c>
      <c r="K64" s="27" t="s">
        <v>11</v>
      </c>
      <c r="L64"/>
      <c r="M64"/>
      <c r="N64" s="340" t="s">
        <v>610</v>
      </c>
      <c r="O64" s="340" t="s">
        <v>2</v>
      </c>
      <c r="P64" s="341" t="s">
        <v>612</v>
      </c>
      <c r="Q64" s="341" t="s">
        <v>606</v>
      </c>
      <c r="R64" s="342" t="s">
        <v>8</v>
      </c>
      <c r="S64" s="342" t="s">
        <v>9</v>
      </c>
      <c r="T64" s="342" t="s">
        <v>10</v>
      </c>
      <c r="U64" s="340" t="s">
        <v>11</v>
      </c>
      <c r="W64" s="358" t="str">
        <f>N64</f>
        <v>Update</v>
      </c>
      <c r="X64" s="359" t="str">
        <f>A64</f>
        <v>Job Code</v>
      </c>
      <c r="Y64" s="358" t="s">
        <v>612</v>
      </c>
      <c r="Z64" s="360" t="str">
        <f t="shared" ref="Z64:Z92" si="29">G64</f>
        <v>Salary Grade</v>
      </c>
      <c r="AA64" s="361" t="str">
        <f>R64</f>
        <v>Step 1</v>
      </c>
      <c r="AB64" s="361" t="str">
        <f>S64</f>
        <v>Step 2</v>
      </c>
      <c r="AC64" s="361" t="str">
        <f>T64</f>
        <v>Step 3</v>
      </c>
      <c r="AD64" s="361" t="str">
        <f>U64</f>
        <v>Step 4</v>
      </c>
    </row>
    <row r="65" spans="1:30" s="19" customFormat="1">
      <c r="A65" s="3" t="s">
        <v>97</v>
      </c>
      <c r="B65" s="47" t="s">
        <v>12</v>
      </c>
      <c r="C65" s="4">
        <v>528</v>
      </c>
      <c r="D65" s="35" t="s">
        <v>228</v>
      </c>
      <c r="E65" s="47">
        <v>11</v>
      </c>
      <c r="F65" s="47" t="s">
        <v>13</v>
      </c>
      <c r="G65" s="306" t="s">
        <v>92</v>
      </c>
      <c r="H65" s="178">
        <f t="shared" ref="H65:K69" ca="1" si="30">R65</f>
        <v>103623.04651053742</v>
      </c>
      <c r="I65" s="178">
        <f t="shared" ca="1" si="30"/>
        <v>106731.73790585353</v>
      </c>
      <c r="J65" s="178">
        <f t="shared" ca="1" si="30"/>
        <v>109933.69004302914</v>
      </c>
      <c r="K65" s="178">
        <f t="shared" ca="1" si="30"/>
        <v>113231.70074432001</v>
      </c>
      <c r="L65"/>
      <c r="M65"/>
      <c r="N65" s="343" t="s">
        <v>611</v>
      </c>
      <c r="O65" s="337" t="str">
        <f t="shared" ref="O65:O92" si="31">A65</f>
        <v>06815C</v>
      </c>
      <c r="P65" s="339" t="str">
        <f t="shared" ref="P65:P92" si="32">D65</f>
        <v>Assistant Manager Business Licensing</v>
      </c>
      <c r="Q65" s="344" t="str">
        <f t="shared" ref="Q65:Q92" si="33">G65</f>
        <v>E50</v>
      </c>
      <c r="R65" s="345" cm="1">
        <f t="array" aca="1" ref="R65" ca="1">IF($N65="Y",VLOOKUP($O65,INDIRECT($O$3),R$6,0)*INDIRECT($N$2),VLOOKUP($O65,INDIRECT($O$3),R$6,0))</f>
        <v>103623.04651053742</v>
      </c>
      <c r="S65" s="345" cm="1">
        <f t="array" aca="1" ref="S65" ca="1">IF($N65="Y",VLOOKUP($O65,INDIRECT($O$3),S$6,0)*INDIRECT($N$2),VLOOKUP($O65,INDIRECT($O$3),S$6,0))</f>
        <v>106731.73790585353</v>
      </c>
      <c r="T65" s="345" cm="1">
        <f t="array" aca="1" ref="T65" ca="1">IF($N65="Y",VLOOKUP($O65,INDIRECT($O$3),T$6,0)*INDIRECT($N$2),VLOOKUP($O65,INDIRECT($O$3),T$6,0))</f>
        <v>109933.69004302914</v>
      </c>
      <c r="U65" s="345" cm="1">
        <f t="array" aca="1" ref="U65" ca="1">IF($N65="Y",VLOOKUP($O65,INDIRECT($O$3),U$6,0)*INDIRECT($N$2),VLOOKUP($O65,INDIRECT($O$3),U$6,0))</f>
        <v>113231.70074432001</v>
      </c>
      <c r="W65" s="218" t="str">
        <f t="shared" ref="W65:W92" si="34">N65</f>
        <v>Y</v>
      </c>
      <c r="X65" s="366" t="str">
        <f t="shared" ref="X65:X92" si="35">A65</f>
        <v>06815C</v>
      </c>
      <c r="Y65" s="218" t="str">
        <f t="shared" ref="Y65:Y92" si="36">D65</f>
        <v>Assistant Manager Business Licensing</v>
      </c>
      <c r="Z65" s="367" t="str">
        <f t="shared" si="29"/>
        <v>E50</v>
      </c>
      <c r="AA65" s="368">
        <f t="shared" ref="AA65:AA92" ca="1" si="37">ROUNDUP(R65/2080,3)</f>
        <v>49.818999999999996</v>
      </c>
      <c r="AB65" s="368">
        <f t="shared" ref="AB65:AB92" ca="1" si="38">ROUNDUP(S65/2080,3)</f>
        <v>51.314</v>
      </c>
      <c r="AC65" s="368">
        <f t="shared" ref="AC65:AC92" ca="1" si="39">ROUNDUP(T65/2080,3)</f>
        <v>52.852999999999994</v>
      </c>
      <c r="AD65" s="368">
        <f t="shared" ref="AD65:AD92" ca="1" si="40">ROUNDUP(U65/2080,3)</f>
        <v>54.439</v>
      </c>
    </row>
    <row r="66" spans="1:30" s="19" customFormat="1">
      <c r="A66" s="3" t="s">
        <v>95</v>
      </c>
      <c r="B66" s="47" t="s">
        <v>12</v>
      </c>
      <c r="C66" s="4">
        <v>515</v>
      </c>
      <c r="D66" s="35" t="s">
        <v>96</v>
      </c>
      <c r="E66" s="47">
        <v>11</v>
      </c>
      <c r="F66" s="47" t="s">
        <v>13</v>
      </c>
      <c r="G66" s="306" t="s">
        <v>92</v>
      </c>
      <c r="H66" s="178">
        <f t="shared" ca="1" si="30"/>
        <v>103623.04651053742</v>
      </c>
      <c r="I66" s="178">
        <f t="shared" ca="1" si="30"/>
        <v>106731.73790585353</v>
      </c>
      <c r="J66" s="178">
        <f t="shared" ca="1" si="30"/>
        <v>109933.69004302914</v>
      </c>
      <c r="K66" s="178">
        <f t="shared" ca="1" si="30"/>
        <v>113231.70074432001</v>
      </c>
      <c r="L66"/>
      <c r="M66"/>
      <c r="N66" s="343" t="s">
        <v>611</v>
      </c>
      <c r="O66" s="337" t="str">
        <f t="shared" si="31"/>
        <v>00870C</v>
      </c>
      <c r="P66" s="339" t="str">
        <f t="shared" si="32"/>
        <v>Assistant Superintendent Water Plant Operations</v>
      </c>
      <c r="Q66" s="344" t="str">
        <f t="shared" si="33"/>
        <v>E50</v>
      </c>
      <c r="R66" s="345" cm="1">
        <f t="array" aca="1" ref="R66" ca="1">IF($N66="Y",VLOOKUP($O66,INDIRECT($O$3),R$6,0)*INDIRECT($N$2),VLOOKUP($O66,INDIRECT($O$3),R$6,0))</f>
        <v>103623.04651053742</v>
      </c>
      <c r="S66" s="345" cm="1">
        <f t="array" aca="1" ref="S66" ca="1">IF($N66="Y",VLOOKUP($O66,INDIRECT($O$3),S$6,0)*INDIRECT($N$2),VLOOKUP($O66,INDIRECT($O$3),S$6,0))</f>
        <v>106731.73790585353</v>
      </c>
      <c r="T66" s="345" cm="1">
        <f t="array" aca="1" ref="T66" ca="1">IF($N66="Y",VLOOKUP($O66,INDIRECT($O$3),T$6,0)*INDIRECT($N$2),VLOOKUP($O66,INDIRECT($O$3),T$6,0))</f>
        <v>109933.69004302914</v>
      </c>
      <c r="U66" s="345" cm="1">
        <f t="array" aca="1" ref="U66" ca="1">IF($N66="Y",VLOOKUP($O66,INDIRECT($O$3),U$6,0)*INDIRECT($N$2),VLOOKUP($O66,INDIRECT($O$3),U$6,0))</f>
        <v>113231.70074432001</v>
      </c>
      <c r="W66" s="218" t="str">
        <f t="shared" si="34"/>
        <v>Y</v>
      </c>
      <c r="X66" s="366" t="str">
        <f t="shared" si="35"/>
        <v>00870C</v>
      </c>
      <c r="Y66" s="218" t="str">
        <f t="shared" si="36"/>
        <v>Assistant Superintendent Water Plant Operations</v>
      </c>
      <c r="Z66" s="367" t="str">
        <f t="shared" si="29"/>
        <v>E50</v>
      </c>
      <c r="AA66" s="368">
        <f t="shared" ca="1" si="37"/>
        <v>49.818999999999996</v>
      </c>
      <c r="AB66" s="368">
        <f t="shared" ca="1" si="38"/>
        <v>51.314</v>
      </c>
      <c r="AC66" s="368">
        <f t="shared" ca="1" si="39"/>
        <v>52.852999999999994</v>
      </c>
      <c r="AD66" s="368">
        <f t="shared" ca="1" si="40"/>
        <v>54.439</v>
      </c>
    </row>
    <row r="67" spans="1:30" s="19" customFormat="1">
      <c r="A67" s="3" t="s">
        <v>677</v>
      </c>
      <c r="B67" s="47" t="s">
        <v>12</v>
      </c>
      <c r="C67" s="4">
        <v>523</v>
      </c>
      <c r="D67" s="35" t="s">
        <v>676</v>
      </c>
      <c r="E67" s="47">
        <v>11</v>
      </c>
      <c r="F67" s="47" t="s">
        <v>13</v>
      </c>
      <c r="G67" s="306" t="s">
        <v>92</v>
      </c>
      <c r="H67" s="178">
        <f ca="1">R67</f>
        <v>103623.04651053742</v>
      </c>
      <c r="I67" s="178">
        <f ca="1">S67</f>
        <v>106731.73790585353</v>
      </c>
      <c r="J67" s="178">
        <f ca="1">T67</f>
        <v>109933.69004302914</v>
      </c>
      <c r="K67" s="178">
        <f ca="1">U67</f>
        <v>113231.70074432001</v>
      </c>
      <c r="L67"/>
      <c r="M67"/>
      <c r="N67" s="343" t="s">
        <v>611</v>
      </c>
      <c r="O67" s="337" t="str">
        <f>A67</f>
        <v>53016C</v>
      </c>
      <c r="P67" s="339" t="str">
        <f>D67</f>
        <v>Carbon Sequestration Program Manager</v>
      </c>
      <c r="Q67" s="344" t="str">
        <f>G67</f>
        <v>E50</v>
      </c>
      <c r="R67" s="345" cm="1">
        <f t="array" aca="1" ref="R67" ca="1">IF($N67="Y",VLOOKUP($O67,INDIRECT($O$3),R$6,0)*INDIRECT($N$2),VLOOKUP($O67,INDIRECT($O$3),R$6,0))</f>
        <v>103623.04651053742</v>
      </c>
      <c r="S67" s="345" cm="1">
        <f t="array" aca="1" ref="S67" ca="1">IF($N67="Y",VLOOKUP($O67,INDIRECT($O$3),S$6,0)*INDIRECT($N$2),VLOOKUP($O67,INDIRECT($O$3),S$6,0))</f>
        <v>106731.73790585353</v>
      </c>
      <c r="T67" s="345" cm="1">
        <f t="array" aca="1" ref="T67" ca="1">IF($N67="Y",VLOOKUP($O67,INDIRECT($O$3),T$6,0)*INDIRECT($N$2),VLOOKUP($O67,INDIRECT($O$3),T$6,0))</f>
        <v>109933.69004302914</v>
      </c>
      <c r="U67" s="345" cm="1">
        <f t="array" aca="1" ref="U67" ca="1">IF($N67="Y",VLOOKUP($O67,INDIRECT($O$3),U$6,0)*INDIRECT($N$2),VLOOKUP($O67,INDIRECT($O$3),U$6,0))</f>
        <v>113231.70074432001</v>
      </c>
      <c r="W67" s="218"/>
      <c r="X67" s="366"/>
      <c r="Y67" s="218"/>
      <c r="Z67" s="367"/>
      <c r="AA67" s="368"/>
      <c r="AB67" s="368"/>
      <c r="AC67" s="368"/>
      <c r="AD67" s="368"/>
    </row>
    <row r="68" spans="1:30" s="19" customFormat="1">
      <c r="A68" s="3" t="s">
        <v>246</v>
      </c>
      <c r="B68" s="47" t="s">
        <v>12</v>
      </c>
      <c r="C68" s="4">
        <v>498</v>
      </c>
      <c r="D68" s="35" t="s">
        <v>234</v>
      </c>
      <c r="E68" s="47">
        <v>11</v>
      </c>
      <c r="F68" s="47" t="s">
        <v>13</v>
      </c>
      <c r="G68" s="306" t="s">
        <v>92</v>
      </c>
      <c r="H68" s="178">
        <f t="shared" ca="1" si="30"/>
        <v>103623.04651053742</v>
      </c>
      <c r="I68" s="178">
        <f t="shared" ca="1" si="30"/>
        <v>106731.73790585353</v>
      </c>
      <c r="J68" s="178">
        <f t="shared" ca="1" si="30"/>
        <v>109933.69004302914</v>
      </c>
      <c r="K68" s="178">
        <f t="shared" ca="1" si="30"/>
        <v>113231.70074432001</v>
      </c>
      <c r="L68"/>
      <c r="M68"/>
      <c r="N68" s="343" t="s">
        <v>611</v>
      </c>
      <c r="O68" s="337" t="str">
        <f t="shared" si="31"/>
        <v>59215C</v>
      </c>
      <c r="P68" s="339" t="str">
        <f t="shared" si="32"/>
        <v>Crime Lab Quality Administrator</v>
      </c>
      <c r="Q68" s="344" t="str">
        <f t="shared" si="33"/>
        <v>E50</v>
      </c>
      <c r="R68" s="345" cm="1">
        <f t="array" aca="1" ref="R68" ca="1">IF($N68="Y",VLOOKUP($O68,INDIRECT($O$3),R$6,0)*INDIRECT($N$2),VLOOKUP($O68,INDIRECT($O$3),R$6,0))</f>
        <v>103623.04651053742</v>
      </c>
      <c r="S68" s="345" cm="1">
        <f t="array" aca="1" ref="S68" ca="1">IF($N68="Y",VLOOKUP($O68,INDIRECT($O$3),S$6,0)*INDIRECT($N$2),VLOOKUP($O68,INDIRECT($O$3),S$6,0))</f>
        <v>106731.73790585353</v>
      </c>
      <c r="T68" s="345" cm="1">
        <f t="array" aca="1" ref="T68" ca="1">IF($N68="Y",VLOOKUP($O68,INDIRECT($O$3),T$6,0)*INDIRECT($N$2),VLOOKUP($O68,INDIRECT($O$3),T$6,0))</f>
        <v>109933.69004302914</v>
      </c>
      <c r="U68" s="345" cm="1">
        <f t="array" aca="1" ref="U68" ca="1">IF($N68="Y",VLOOKUP($O68,INDIRECT($O$3),U$6,0)*INDIRECT($N$2),VLOOKUP($O68,INDIRECT($O$3),U$6,0))</f>
        <v>113231.70074432001</v>
      </c>
      <c r="W68" s="218" t="str">
        <f t="shared" si="34"/>
        <v>Y</v>
      </c>
      <c r="X68" s="366" t="str">
        <f t="shared" si="35"/>
        <v>59215C</v>
      </c>
      <c r="Y68" s="218" t="str">
        <f t="shared" si="36"/>
        <v>Crime Lab Quality Administrator</v>
      </c>
      <c r="Z68" s="367" t="str">
        <f t="shared" si="29"/>
        <v>E50</v>
      </c>
      <c r="AA68" s="368">
        <f t="shared" ca="1" si="37"/>
        <v>49.818999999999996</v>
      </c>
      <c r="AB68" s="368">
        <f t="shared" ca="1" si="38"/>
        <v>51.314</v>
      </c>
      <c r="AC68" s="368">
        <f t="shared" ca="1" si="39"/>
        <v>52.852999999999994</v>
      </c>
      <c r="AD68" s="368">
        <f t="shared" ca="1" si="40"/>
        <v>54.439</v>
      </c>
    </row>
    <row r="69" spans="1:30" s="19" customFormat="1">
      <c r="A69" s="3" t="s">
        <v>98</v>
      </c>
      <c r="B69" s="47" t="s">
        <v>12</v>
      </c>
      <c r="C69" s="4">
        <v>503</v>
      </c>
      <c r="D69" s="35" t="s">
        <v>99</v>
      </c>
      <c r="E69" s="47">
        <v>11</v>
      </c>
      <c r="F69" s="47" t="s">
        <v>13</v>
      </c>
      <c r="G69" s="306" t="s">
        <v>92</v>
      </c>
      <c r="H69" s="178">
        <f t="shared" ca="1" si="30"/>
        <v>103623.04651053742</v>
      </c>
      <c r="I69" s="178">
        <f t="shared" ca="1" si="30"/>
        <v>106731.73790585353</v>
      </c>
      <c r="J69" s="178">
        <f t="shared" ca="1" si="30"/>
        <v>109933.69004302914</v>
      </c>
      <c r="K69" s="178">
        <f t="shared" ca="1" si="30"/>
        <v>113231.70074432001</v>
      </c>
      <c r="L69"/>
      <c r="M69"/>
      <c r="N69" s="343" t="s">
        <v>611</v>
      </c>
      <c r="O69" s="337" t="str">
        <f t="shared" si="31"/>
        <v>03610C</v>
      </c>
      <c r="P69" s="339" t="str">
        <f t="shared" si="32"/>
        <v xml:space="preserve">District Street Supervisor II  </v>
      </c>
      <c r="Q69" s="344" t="str">
        <f t="shared" si="33"/>
        <v>E50</v>
      </c>
      <c r="R69" s="345" cm="1">
        <f t="array" aca="1" ref="R69" ca="1">IF($N69="Y",VLOOKUP($O69,INDIRECT($O$3),R$6,0)*INDIRECT($N$2),VLOOKUP($O69,INDIRECT($O$3),R$6,0))</f>
        <v>103623.04651053742</v>
      </c>
      <c r="S69" s="345" cm="1">
        <f t="array" aca="1" ref="S69" ca="1">IF($N69="Y",VLOOKUP($O69,INDIRECT($O$3),S$6,0)*INDIRECT($N$2),VLOOKUP($O69,INDIRECT($O$3),S$6,0))</f>
        <v>106731.73790585353</v>
      </c>
      <c r="T69" s="345" cm="1">
        <f t="array" aca="1" ref="T69" ca="1">IF($N69="Y",VLOOKUP($O69,INDIRECT($O$3),T$6,0)*INDIRECT($N$2),VLOOKUP($O69,INDIRECT($O$3),T$6,0))</f>
        <v>109933.69004302914</v>
      </c>
      <c r="U69" s="345" cm="1">
        <f t="array" aca="1" ref="U69" ca="1">IF($N69="Y",VLOOKUP($O69,INDIRECT($O$3),U$6,0)*INDIRECT($N$2),VLOOKUP($O69,INDIRECT($O$3),U$6,0))</f>
        <v>113231.70074432001</v>
      </c>
      <c r="W69" s="218" t="str">
        <f t="shared" si="34"/>
        <v>Y</v>
      </c>
      <c r="X69" s="366" t="str">
        <f t="shared" si="35"/>
        <v>03610C</v>
      </c>
      <c r="Y69" s="218" t="str">
        <f t="shared" si="36"/>
        <v xml:space="preserve">District Street Supervisor II  </v>
      </c>
      <c r="Z69" s="367" t="str">
        <f t="shared" si="29"/>
        <v>E50</v>
      </c>
      <c r="AA69" s="368">
        <f t="shared" ca="1" si="37"/>
        <v>49.818999999999996</v>
      </c>
      <c r="AB69" s="368">
        <f t="shared" ca="1" si="38"/>
        <v>51.314</v>
      </c>
      <c r="AC69" s="368">
        <f t="shared" ca="1" si="39"/>
        <v>52.852999999999994</v>
      </c>
      <c r="AD69" s="368">
        <f t="shared" ca="1" si="40"/>
        <v>54.439</v>
      </c>
    </row>
    <row r="70" spans="1:30" s="19" customFormat="1">
      <c r="A70" s="3" t="s">
        <v>88</v>
      </c>
      <c r="B70" s="47" t="s">
        <v>12</v>
      </c>
      <c r="C70" s="4">
        <v>498</v>
      </c>
      <c r="D70" s="35" t="s">
        <v>265</v>
      </c>
      <c r="E70" s="47">
        <v>11</v>
      </c>
      <c r="F70" s="47" t="s">
        <v>13</v>
      </c>
      <c r="G70" s="306" t="s">
        <v>92</v>
      </c>
      <c r="H70" s="178">
        <f t="shared" ref="H70:K72" ca="1" si="41">R70</f>
        <v>103623.04651053742</v>
      </c>
      <c r="I70" s="178">
        <f t="shared" ca="1" si="41"/>
        <v>106731.73790585353</v>
      </c>
      <c r="J70" s="178">
        <f t="shared" ca="1" si="41"/>
        <v>109933.69004302914</v>
      </c>
      <c r="K70" s="178">
        <f t="shared" ca="1" si="41"/>
        <v>113231.70074432001</v>
      </c>
      <c r="L70"/>
      <c r="M70"/>
      <c r="N70" s="343" t="s">
        <v>611</v>
      </c>
      <c r="O70" s="337" t="str">
        <f t="shared" si="31"/>
        <v>03623C</v>
      </c>
      <c r="P70" s="339" t="str">
        <f t="shared" si="32"/>
        <v>District Supervisor Construction Code Services</v>
      </c>
      <c r="Q70" s="344" t="str">
        <f t="shared" si="33"/>
        <v>E50</v>
      </c>
      <c r="R70" s="345" cm="1">
        <f t="array" aca="1" ref="R70" ca="1">IF($N70="Y",VLOOKUP($O70,INDIRECT($O$3),R$6,0)*INDIRECT($N$2),VLOOKUP($O70,INDIRECT($O$3),R$6,0))</f>
        <v>103623.04651053742</v>
      </c>
      <c r="S70" s="345" cm="1">
        <f t="array" aca="1" ref="S70" ca="1">IF($N70="Y",VLOOKUP($O70,INDIRECT($O$3),S$6,0)*INDIRECT($N$2),VLOOKUP($O70,INDIRECT($O$3),S$6,0))</f>
        <v>106731.73790585353</v>
      </c>
      <c r="T70" s="345" cm="1">
        <f t="array" aca="1" ref="T70" ca="1">IF($N70="Y",VLOOKUP($O70,INDIRECT($O$3),T$6,0)*INDIRECT($N$2),VLOOKUP($O70,INDIRECT($O$3),T$6,0))</f>
        <v>109933.69004302914</v>
      </c>
      <c r="U70" s="345" cm="1">
        <f t="array" aca="1" ref="U70" ca="1">IF($N70="Y",VLOOKUP($O70,INDIRECT($O$3),U$6,0)*INDIRECT($N$2),VLOOKUP($O70,INDIRECT($O$3),U$6,0))</f>
        <v>113231.70074432001</v>
      </c>
      <c r="W70" s="218" t="str">
        <f t="shared" si="34"/>
        <v>Y</v>
      </c>
      <c r="X70" s="366" t="str">
        <f t="shared" si="35"/>
        <v>03623C</v>
      </c>
      <c r="Y70" s="218" t="str">
        <f t="shared" si="36"/>
        <v>District Supervisor Construction Code Services</v>
      </c>
      <c r="Z70" s="367" t="str">
        <f t="shared" si="29"/>
        <v>E50</v>
      </c>
      <c r="AA70" s="368">
        <f t="shared" ca="1" si="37"/>
        <v>49.818999999999996</v>
      </c>
      <c r="AB70" s="368">
        <f t="shared" ca="1" si="38"/>
        <v>51.314</v>
      </c>
      <c r="AC70" s="368">
        <f t="shared" ca="1" si="39"/>
        <v>52.852999999999994</v>
      </c>
      <c r="AD70" s="368">
        <f t="shared" ca="1" si="40"/>
        <v>54.439</v>
      </c>
    </row>
    <row r="71" spans="1:30" s="19" customFormat="1">
      <c r="A71" s="3" t="s">
        <v>100</v>
      </c>
      <c r="B71" s="47" t="s">
        <v>12</v>
      </c>
      <c r="C71" s="4">
        <v>520</v>
      </c>
      <c r="D71" s="35" t="s">
        <v>101</v>
      </c>
      <c r="E71" s="47">
        <v>11</v>
      </c>
      <c r="F71" s="47" t="s">
        <v>13</v>
      </c>
      <c r="G71" s="306" t="s">
        <v>92</v>
      </c>
      <c r="H71" s="178">
        <f t="shared" ca="1" si="41"/>
        <v>103623.04651053742</v>
      </c>
      <c r="I71" s="178">
        <f t="shared" ca="1" si="41"/>
        <v>106731.73790585353</v>
      </c>
      <c r="J71" s="178">
        <f t="shared" ca="1" si="41"/>
        <v>109933.69004302914</v>
      </c>
      <c r="K71" s="178">
        <f t="shared" ca="1" si="41"/>
        <v>113231.70074432001</v>
      </c>
      <c r="L71"/>
      <c r="M71"/>
      <c r="N71" s="343" t="s">
        <v>611</v>
      </c>
      <c r="O71" s="337" t="str">
        <f t="shared" si="31"/>
        <v>04299C</v>
      </c>
      <c r="P71" s="339" t="str">
        <f t="shared" si="32"/>
        <v>Facility Supervisor, Property Services</v>
      </c>
      <c r="Q71" s="344" t="str">
        <f t="shared" si="33"/>
        <v>E50</v>
      </c>
      <c r="R71" s="345" cm="1">
        <f t="array" aca="1" ref="R71" ca="1">IF($N71="Y",VLOOKUP($O71,INDIRECT($O$3),R$6,0)*INDIRECT($N$2),VLOOKUP($O71,INDIRECT($O$3),R$6,0))</f>
        <v>103623.04651053742</v>
      </c>
      <c r="S71" s="345" cm="1">
        <f t="array" aca="1" ref="S71" ca="1">IF($N71="Y",VLOOKUP($O71,INDIRECT($O$3),S$6,0)*INDIRECT($N$2),VLOOKUP($O71,INDIRECT($O$3),S$6,0))</f>
        <v>106731.73790585353</v>
      </c>
      <c r="T71" s="345" cm="1">
        <f t="array" aca="1" ref="T71" ca="1">IF($N71="Y",VLOOKUP($O71,INDIRECT($O$3),T$6,0)*INDIRECT($N$2),VLOOKUP($O71,INDIRECT($O$3),T$6,0))</f>
        <v>109933.69004302914</v>
      </c>
      <c r="U71" s="345" cm="1">
        <f t="array" aca="1" ref="U71" ca="1">IF($N71="Y",VLOOKUP($O71,INDIRECT($O$3),U$6,0)*INDIRECT($N$2),VLOOKUP($O71,INDIRECT($O$3),U$6,0))</f>
        <v>113231.70074432001</v>
      </c>
      <c r="W71" s="218" t="str">
        <f t="shared" si="34"/>
        <v>Y</v>
      </c>
      <c r="X71" s="366" t="str">
        <f t="shared" si="35"/>
        <v>04299C</v>
      </c>
      <c r="Y71" s="218" t="str">
        <f t="shared" si="36"/>
        <v>Facility Supervisor, Property Services</v>
      </c>
      <c r="Z71" s="367" t="str">
        <f t="shared" si="29"/>
        <v>E50</v>
      </c>
      <c r="AA71" s="368">
        <f t="shared" ca="1" si="37"/>
        <v>49.818999999999996</v>
      </c>
      <c r="AB71" s="368">
        <f t="shared" ca="1" si="38"/>
        <v>51.314</v>
      </c>
      <c r="AC71" s="368">
        <f t="shared" ca="1" si="39"/>
        <v>52.852999999999994</v>
      </c>
      <c r="AD71" s="368">
        <f t="shared" ca="1" si="40"/>
        <v>54.439</v>
      </c>
    </row>
    <row r="72" spans="1:30" s="19" customFormat="1" ht="12" customHeight="1">
      <c r="A72" s="3" t="s">
        <v>23</v>
      </c>
      <c r="B72" s="47" t="s">
        <v>12</v>
      </c>
      <c r="C72" s="2">
        <v>498</v>
      </c>
      <c r="D72" s="35" t="s">
        <v>577</v>
      </c>
      <c r="E72" s="47">
        <v>11</v>
      </c>
      <c r="F72" s="47" t="s">
        <v>13</v>
      </c>
      <c r="G72" s="306" t="s">
        <v>92</v>
      </c>
      <c r="H72" s="178">
        <f t="shared" si="41"/>
        <v>103623.04651053742</v>
      </c>
      <c r="I72" s="178">
        <f t="shared" si="41"/>
        <v>106731.73790585353</v>
      </c>
      <c r="J72" s="178">
        <f t="shared" si="41"/>
        <v>109933.69004302914</v>
      </c>
      <c r="K72" s="178">
        <f t="shared" si="41"/>
        <v>113231.70074432001</v>
      </c>
      <c r="L72" s="30"/>
      <c r="N72" s="343" t="s">
        <v>611</v>
      </c>
      <c r="O72" s="337" t="str">
        <f t="shared" si="31"/>
        <v>04308C</v>
      </c>
      <c r="P72" s="339" t="str">
        <f t="shared" si="32"/>
        <v>Field Operations and Investigations Manager</v>
      </c>
      <c r="Q72" s="344" t="str">
        <f t="shared" si="33"/>
        <v>E50</v>
      </c>
      <c r="R72" s="330">
        <v>103623.04651053742</v>
      </c>
      <c r="S72" s="330">
        <v>106731.73790585353</v>
      </c>
      <c r="T72" s="330">
        <v>109933.69004302914</v>
      </c>
      <c r="U72" s="330">
        <v>113231.70074432001</v>
      </c>
      <c r="V72" s="3"/>
      <c r="W72" s="218" t="str">
        <f t="shared" si="34"/>
        <v>Y</v>
      </c>
      <c r="X72" s="366" t="str">
        <f t="shared" si="35"/>
        <v>04308C</v>
      </c>
      <c r="Y72" s="218" t="str">
        <f t="shared" si="36"/>
        <v>Field Operations and Investigations Manager</v>
      </c>
      <c r="Z72" s="367" t="str">
        <f t="shared" si="29"/>
        <v>E50</v>
      </c>
      <c r="AA72" s="368">
        <f t="shared" si="37"/>
        <v>49.818999999999996</v>
      </c>
      <c r="AB72" s="368">
        <f t="shared" si="38"/>
        <v>51.314</v>
      </c>
      <c r="AC72" s="368">
        <f t="shared" si="39"/>
        <v>52.852999999999994</v>
      </c>
      <c r="AD72" s="368">
        <f t="shared" si="40"/>
        <v>54.439</v>
      </c>
    </row>
    <row r="73" spans="1:30" s="19" customFormat="1">
      <c r="A73" s="3" t="s">
        <v>102</v>
      </c>
      <c r="B73" s="47" t="s">
        <v>12</v>
      </c>
      <c r="C73" s="4">
        <v>520</v>
      </c>
      <c r="D73" s="35" t="s">
        <v>103</v>
      </c>
      <c r="E73" s="47">
        <v>11</v>
      </c>
      <c r="F73" s="47" t="s">
        <v>13</v>
      </c>
      <c r="G73" s="306" t="s">
        <v>92</v>
      </c>
      <c r="H73" s="178">
        <f t="shared" ref="H73:K90" ca="1" si="42">R73</f>
        <v>103623.04651053742</v>
      </c>
      <c r="I73" s="178">
        <f t="shared" ca="1" si="42"/>
        <v>106731.73790585353</v>
      </c>
      <c r="J73" s="178">
        <f t="shared" ca="1" si="42"/>
        <v>109933.69004302914</v>
      </c>
      <c r="K73" s="178">
        <f t="shared" ca="1" si="42"/>
        <v>113231.70074432001</v>
      </c>
      <c r="L73"/>
      <c r="M73"/>
      <c r="N73" s="343" t="s">
        <v>611</v>
      </c>
      <c r="O73" s="337" t="str">
        <f t="shared" si="31"/>
        <v>05120C</v>
      </c>
      <c r="P73" s="339" t="str">
        <f t="shared" si="32"/>
        <v xml:space="preserve">General Foreman Bridge Maintenance &amp; Repair  </v>
      </c>
      <c r="Q73" s="344" t="str">
        <f t="shared" si="33"/>
        <v>E50</v>
      </c>
      <c r="R73" s="345" cm="1">
        <f t="array" aca="1" ref="R73" ca="1">IF($N73="Y",VLOOKUP($O73,INDIRECT($O$3),R$6,0)*INDIRECT($N$2),VLOOKUP($O73,INDIRECT($O$3),R$6,0))</f>
        <v>103623.04651053742</v>
      </c>
      <c r="S73" s="345" cm="1">
        <f t="array" aca="1" ref="S73" ca="1">IF($N73="Y",VLOOKUP($O73,INDIRECT($O$3),S$6,0)*INDIRECT($N$2),VLOOKUP($O73,INDIRECT($O$3),S$6,0))</f>
        <v>106731.73790585353</v>
      </c>
      <c r="T73" s="345" cm="1">
        <f t="array" aca="1" ref="T73" ca="1">IF($N73="Y",VLOOKUP($O73,INDIRECT($O$3),T$6,0)*INDIRECT($N$2),VLOOKUP($O73,INDIRECT($O$3),T$6,0))</f>
        <v>109933.69004302914</v>
      </c>
      <c r="U73" s="345" cm="1">
        <f t="array" aca="1" ref="U73" ca="1">IF($N73="Y",VLOOKUP($O73,INDIRECT($O$3),U$6,0)*INDIRECT($N$2),VLOOKUP($O73,INDIRECT($O$3),U$6,0))</f>
        <v>113231.70074432001</v>
      </c>
      <c r="W73" s="218" t="str">
        <f t="shared" si="34"/>
        <v>Y</v>
      </c>
      <c r="X73" s="366" t="str">
        <f t="shared" si="35"/>
        <v>05120C</v>
      </c>
      <c r="Y73" s="218" t="str">
        <f t="shared" si="36"/>
        <v xml:space="preserve">General Foreman Bridge Maintenance &amp; Repair  </v>
      </c>
      <c r="Z73" s="367" t="str">
        <f t="shared" si="29"/>
        <v>E50</v>
      </c>
      <c r="AA73" s="368">
        <f t="shared" ca="1" si="37"/>
        <v>49.818999999999996</v>
      </c>
      <c r="AB73" s="368">
        <f t="shared" ca="1" si="38"/>
        <v>51.314</v>
      </c>
      <c r="AC73" s="368">
        <f t="shared" ca="1" si="39"/>
        <v>52.852999999999994</v>
      </c>
      <c r="AD73" s="368">
        <f t="shared" ca="1" si="40"/>
        <v>54.439</v>
      </c>
    </row>
    <row r="74" spans="1:30" s="19" customFormat="1">
      <c r="A74" s="3" t="s">
        <v>104</v>
      </c>
      <c r="B74" s="47" t="s">
        <v>12</v>
      </c>
      <c r="C74" s="4">
        <v>510</v>
      </c>
      <c r="D74" s="35" t="s">
        <v>105</v>
      </c>
      <c r="E74" s="47">
        <v>11</v>
      </c>
      <c r="F74" s="47" t="s">
        <v>13</v>
      </c>
      <c r="G74" s="306" t="s">
        <v>92</v>
      </c>
      <c r="H74" s="178">
        <f t="shared" ca="1" si="42"/>
        <v>103623.04651053742</v>
      </c>
      <c r="I74" s="178">
        <f t="shared" ca="1" si="42"/>
        <v>106731.73790585353</v>
      </c>
      <c r="J74" s="178">
        <f t="shared" ca="1" si="42"/>
        <v>109933.69004302914</v>
      </c>
      <c r="K74" s="178">
        <f t="shared" ca="1" si="42"/>
        <v>113231.70074432001</v>
      </c>
      <c r="L74"/>
      <c r="M74"/>
      <c r="N74" s="343" t="s">
        <v>611</v>
      </c>
      <c r="O74" s="337" t="str">
        <f t="shared" si="31"/>
        <v>05180C</v>
      </c>
      <c r="P74" s="339" t="str">
        <f t="shared" si="32"/>
        <v xml:space="preserve">General Foreman Paving Construction  </v>
      </c>
      <c r="Q74" s="344" t="str">
        <f t="shared" si="33"/>
        <v>E50</v>
      </c>
      <c r="R74" s="345" cm="1">
        <f t="array" aca="1" ref="R74" ca="1">IF($N74="Y",VLOOKUP($O74,INDIRECT($O$3),R$6,0)*INDIRECT($N$2),VLOOKUP($O74,INDIRECT($O$3),R$6,0))</f>
        <v>103623.04651053742</v>
      </c>
      <c r="S74" s="345" cm="1">
        <f t="array" aca="1" ref="S74" ca="1">IF($N74="Y",VLOOKUP($O74,INDIRECT($O$3),S$6,0)*INDIRECT($N$2),VLOOKUP($O74,INDIRECT($O$3),S$6,0))</f>
        <v>106731.73790585353</v>
      </c>
      <c r="T74" s="345" cm="1">
        <f t="array" aca="1" ref="T74" ca="1">IF($N74="Y",VLOOKUP($O74,INDIRECT($O$3),T$6,0)*INDIRECT($N$2),VLOOKUP($O74,INDIRECT($O$3),T$6,0))</f>
        <v>109933.69004302914</v>
      </c>
      <c r="U74" s="345" cm="1">
        <f t="array" aca="1" ref="U74" ca="1">IF($N74="Y",VLOOKUP($O74,INDIRECT($O$3),U$6,0)*INDIRECT($N$2),VLOOKUP($O74,INDIRECT($O$3),U$6,0))</f>
        <v>113231.70074432001</v>
      </c>
      <c r="W74" s="218" t="str">
        <f t="shared" si="34"/>
        <v>Y</v>
      </c>
      <c r="X74" s="366" t="str">
        <f t="shared" si="35"/>
        <v>05180C</v>
      </c>
      <c r="Y74" s="218" t="str">
        <f t="shared" si="36"/>
        <v xml:space="preserve">General Foreman Paving Construction  </v>
      </c>
      <c r="Z74" s="367" t="str">
        <f t="shared" si="29"/>
        <v>E50</v>
      </c>
      <c r="AA74" s="368">
        <f t="shared" ca="1" si="37"/>
        <v>49.818999999999996</v>
      </c>
      <c r="AB74" s="368">
        <f t="shared" ca="1" si="38"/>
        <v>51.314</v>
      </c>
      <c r="AC74" s="368">
        <f t="shared" ca="1" si="39"/>
        <v>52.852999999999994</v>
      </c>
      <c r="AD74" s="368">
        <f t="shared" ca="1" si="40"/>
        <v>54.439</v>
      </c>
    </row>
    <row r="75" spans="1:30" s="19" customFormat="1">
      <c r="A75" s="3" t="s">
        <v>106</v>
      </c>
      <c r="B75" s="47" t="s">
        <v>12</v>
      </c>
      <c r="C75" s="4">
        <v>520</v>
      </c>
      <c r="D75" s="35" t="s">
        <v>107</v>
      </c>
      <c r="E75" s="47">
        <v>11</v>
      </c>
      <c r="F75" s="47" t="s">
        <v>13</v>
      </c>
      <c r="G75" s="306" t="s">
        <v>92</v>
      </c>
      <c r="H75" s="178">
        <f t="shared" ca="1" si="42"/>
        <v>103623.04651053742</v>
      </c>
      <c r="I75" s="178">
        <f t="shared" ca="1" si="42"/>
        <v>106731.73790585353</v>
      </c>
      <c r="J75" s="178">
        <f t="shared" ca="1" si="42"/>
        <v>109933.69004302914</v>
      </c>
      <c r="K75" s="178">
        <f t="shared" ca="1" si="42"/>
        <v>113231.70074432001</v>
      </c>
      <c r="L75"/>
      <c r="M75"/>
      <c r="N75" s="343" t="s">
        <v>611</v>
      </c>
      <c r="O75" s="337" t="str">
        <f t="shared" si="31"/>
        <v>05200C</v>
      </c>
      <c r="P75" s="339" t="str">
        <f t="shared" si="32"/>
        <v xml:space="preserve">General Foreman Plant Maintenance &amp; New Construction </v>
      </c>
      <c r="Q75" s="344" t="str">
        <f t="shared" si="33"/>
        <v>E50</v>
      </c>
      <c r="R75" s="345" cm="1">
        <f t="array" aca="1" ref="R75" ca="1">IF($N75="Y",VLOOKUP($O75,INDIRECT($O$3),R$6,0)*INDIRECT($N$2),VLOOKUP($O75,INDIRECT($O$3),R$6,0))</f>
        <v>103623.04651053742</v>
      </c>
      <c r="S75" s="345" cm="1">
        <f t="array" aca="1" ref="S75" ca="1">IF($N75="Y",VLOOKUP($O75,INDIRECT($O$3),S$6,0)*INDIRECT($N$2),VLOOKUP($O75,INDIRECT($O$3),S$6,0))</f>
        <v>106731.73790585353</v>
      </c>
      <c r="T75" s="345" cm="1">
        <f t="array" aca="1" ref="T75" ca="1">IF($N75="Y",VLOOKUP($O75,INDIRECT($O$3),T$6,0)*INDIRECT($N$2),VLOOKUP($O75,INDIRECT($O$3),T$6,0))</f>
        <v>109933.69004302914</v>
      </c>
      <c r="U75" s="345" cm="1">
        <f t="array" aca="1" ref="U75" ca="1">IF($N75="Y",VLOOKUP($O75,INDIRECT($O$3),U$6,0)*INDIRECT($N$2),VLOOKUP($O75,INDIRECT($O$3),U$6,0))</f>
        <v>113231.70074432001</v>
      </c>
      <c r="W75" s="218" t="str">
        <f t="shared" si="34"/>
        <v>Y</v>
      </c>
      <c r="X75" s="366" t="str">
        <f t="shared" si="35"/>
        <v>05200C</v>
      </c>
      <c r="Y75" s="218" t="str">
        <f t="shared" si="36"/>
        <v xml:space="preserve">General Foreman Plant Maintenance &amp; New Construction </v>
      </c>
      <c r="Z75" s="367" t="str">
        <f t="shared" si="29"/>
        <v>E50</v>
      </c>
      <c r="AA75" s="368">
        <f t="shared" ca="1" si="37"/>
        <v>49.818999999999996</v>
      </c>
      <c r="AB75" s="368">
        <f t="shared" ca="1" si="38"/>
        <v>51.314</v>
      </c>
      <c r="AC75" s="368">
        <f t="shared" ca="1" si="39"/>
        <v>52.852999999999994</v>
      </c>
      <c r="AD75" s="368">
        <f t="shared" ca="1" si="40"/>
        <v>54.439</v>
      </c>
    </row>
    <row r="76" spans="1:30" s="19" customFormat="1">
      <c r="A76" s="3" t="s">
        <v>108</v>
      </c>
      <c r="B76" s="47" t="s">
        <v>12</v>
      </c>
      <c r="C76" s="4">
        <v>505</v>
      </c>
      <c r="D76" s="35" t="s">
        <v>109</v>
      </c>
      <c r="E76" s="47">
        <v>11</v>
      </c>
      <c r="F76" s="47" t="s">
        <v>13</v>
      </c>
      <c r="G76" s="306" t="s">
        <v>92</v>
      </c>
      <c r="H76" s="178">
        <f t="shared" ca="1" si="42"/>
        <v>103623.04651053742</v>
      </c>
      <c r="I76" s="178">
        <f t="shared" ca="1" si="42"/>
        <v>106731.73790585353</v>
      </c>
      <c r="J76" s="178">
        <f t="shared" ca="1" si="42"/>
        <v>109933.69004302914</v>
      </c>
      <c r="K76" s="178">
        <f t="shared" ca="1" si="42"/>
        <v>113231.70074432001</v>
      </c>
      <c r="L76"/>
      <c r="M76"/>
      <c r="N76" s="343" t="s">
        <v>611</v>
      </c>
      <c r="O76" s="337" t="str">
        <f t="shared" si="31"/>
        <v>05220C</v>
      </c>
      <c r="P76" s="339" t="str">
        <f t="shared" si="32"/>
        <v xml:space="preserve">General Foreman Sewer Construction  </v>
      </c>
      <c r="Q76" s="344" t="str">
        <f t="shared" si="33"/>
        <v>E50</v>
      </c>
      <c r="R76" s="345" cm="1">
        <f t="array" aca="1" ref="R76" ca="1">IF($N76="Y",VLOOKUP($O76,INDIRECT($O$3),R$6,0)*INDIRECT($N$2),VLOOKUP($O76,INDIRECT($O$3),R$6,0))</f>
        <v>103623.04651053742</v>
      </c>
      <c r="S76" s="345" cm="1">
        <f t="array" aca="1" ref="S76" ca="1">IF($N76="Y",VLOOKUP($O76,INDIRECT($O$3),S$6,0)*INDIRECT($N$2),VLOOKUP($O76,INDIRECT($O$3),S$6,0))</f>
        <v>106731.73790585353</v>
      </c>
      <c r="T76" s="345" cm="1">
        <f t="array" aca="1" ref="T76" ca="1">IF($N76="Y",VLOOKUP($O76,INDIRECT($O$3),T$6,0)*INDIRECT($N$2),VLOOKUP($O76,INDIRECT($O$3),T$6,0))</f>
        <v>109933.69004302914</v>
      </c>
      <c r="U76" s="345" cm="1">
        <f t="array" aca="1" ref="U76" ca="1">IF($N76="Y",VLOOKUP($O76,INDIRECT($O$3),U$6,0)*INDIRECT($N$2),VLOOKUP($O76,INDIRECT($O$3),U$6,0))</f>
        <v>113231.70074432001</v>
      </c>
      <c r="W76" s="218" t="str">
        <f t="shared" si="34"/>
        <v>Y</v>
      </c>
      <c r="X76" s="366" t="str">
        <f t="shared" si="35"/>
        <v>05220C</v>
      </c>
      <c r="Y76" s="218" t="str">
        <f t="shared" si="36"/>
        <v xml:space="preserve">General Foreman Sewer Construction  </v>
      </c>
      <c r="Z76" s="367" t="str">
        <f t="shared" si="29"/>
        <v>E50</v>
      </c>
      <c r="AA76" s="368">
        <f t="shared" ca="1" si="37"/>
        <v>49.818999999999996</v>
      </c>
      <c r="AB76" s="368">
        <f t="shared" ca="1" si="38"/>
        <v>51.314</v>
      </c>
      <c r="AC76" s="368">
        <f t="shared" ca="1" si="39"/>
        <v>52.852999999999994</v>
      </c>
      <c r="AD76" s="368">
        <f t="shared" ca="1" si="40"/>
        <v>54.439</v>
      </c>
    </row>
    <row r="77" spans="1:30" s="19" customFormat="1">
      <c r="A77" s="3" t="s">
        <v>110</v>
      </c>
      <c r="B77" s="47" t="s">
        <v>12</v>
      </c>
      <c r="C77" s="4">
        <v>520</v>
      </c>
      <c r="D77" s="35" t="s">
        <v>111</v>
      </c>
      <c r="E77" s="47">
        <v>11</v>
      </c>
      <c r="F77" s="47" t="s">
        <v>13</v>
      </c>
      <c r="G77" s="306" t="s">
        <v>92</v>
      </c>
      <c r="H77" s="178">
        <f t="shared" ca="1" si="42"/>
        <v>103623.04651053742</v>
      </c>
      <c r="I77" s="178">
        <f t="shared" ca="1" si="42"/>
        <v>106731.73790585353</v>
      </c>
      <c r="J77" s="178">
        <f t="shared" ca="1" si="42"/>
        <v>109933.69004302914</v>
      </c>
      <c r="K77" s="178">
        <f t="shared" ca="1" si="42"/>
        <v>113231.70074432001</v>
      </c>
      <c r="L77"/>
      <c r="M77"/>
      <c r="N77" s="343" t="s">
        <v>611</v>
      </c>
      <c r="O77" s="337" t="str">
        <f t="shared" si="31"/>
        <v>05250C</v>
      </c>
      <c r="P77" s="339" t="str">
        <f t="shared" si="32"/>
        <v xml:space="preserve">General Foreman Water Service Maintenance </v>
      </c>
      <c r="Q77" s="344" t="str">
        <f t="shared" si="33"/>
        <v>E50</v>
      </c>
      <c r="R77" s="345" cm="1">
        <f t="array" aca="1" ref="R77" ca="1">IF($N77="Y",VLOOKUP($O77,INDIRECT($O$3),R$6,0)*INDIRECT($N$2),VLOOKUP($O77,INDIRECT($O$3),R$6,0))</f>
        <v>103623.04651053742</v>
      </c>
      <c r="S77" s="345" cm="1">
        <f t="array" aca="1" ref="S77" ca="1">IF($N77="Y",VLOOKUP($O77,INDIRECT($O$3),S$6,0)*INDIRECT($N$2),VLOOKUP($O77,INDIRECT($O$3),S$6,0))</f>
        <v>106731.73790585353</v>
      </c>
      <c r="T77" s="345" cm="1">
        <f t="array" aca="1" ref="T77" ca="1">IF($N77="Y",VLOOKUP($O77,INDIRECT($O$3),T$6,0)*INDIRECT($N$2),VLOOKUP($O77,INDIRECT($O$3),T$6,0))</f>
        <v>109933.69004302914</v>
      </c>
      <c r="U77" s="345" cm="1">
        <f t="array" aca="1" ref="U77" ca="1">IF($N77="Y",VLOOKUP($O77,INDIRECT($O$3),U$6,0)*INDIRECT($N$2),VLOOKUP($O77,INDIRECT($O$3),U$6,0))</f>
        <v>113231.70074432001</v>
      </c>
      <c r="W77" s="218" t="str">
        <f t="shared" si="34"/>
        <v>Y</v>
      </c>
      <c r="X77" s="366" t="str">
        <f t="shared" si="35"/>
        <v>05250C</v>
      </c>
      <c r="Y77" s="218" t="str">
        <f t="shared" si="36"/>
        <v xml:space="preserve">General Foreman Water Service Maintenance </v>
      </c>
      <c r="Z77" s="367" t="str">
        <f t="shared" si="29"/>
        <v>E50</v>
      </c>
      <c r="AA77" s="368">
        <f t="shared" ca="1" si="37"/>
        <v>49.818999999999996</v>
      </c>
      <c r="AB77" s="368">
        <f t="shared" ca="1" si="38"/>
        <v>51.314</v>
      </c>
      <c r="AC77" s="368">
        <f t="shared" ca="1" si="39"/>
        <v>52.852999999999994</v>
      </c>
      <c r="AD77" s="368">
        <f t="shared" ca="1" si="40"/>
        <v>54.439</v>
      </c>
    </row>
    <row r="78" spans="1:30" s="19" customFormat="1">
      <c r="A78" s="111" t="s">
        <v>112</v>
      </c>
      <c r="B78" s="47" t="s">
        <v>12</v>
      </c>
      <c r="C78" s="4">
        <v>510</v>
      </c>
      <c r="D78" s="112" t="s">
        <v>113</v>
      </c>
      <c r="E78" s="47">
        <v>11</v>
      </c>
      <c r="F78" s="47" t="s">
        <v>13</v>
      </c>
      <c r="G78" s="306" t="s">
        <v>92</v>
      </c>
      <c r="H78" s="178">
        <f t="shared" ca="1" si="42"/>
        <v>103623.04651053742</v>
      </c>
      <c r="I78" s="178">
        <f t="shared" ca="1" si="42"/>
        <v>106731.73790585353</v>
      </c>
      <c r="J78" s="178">
        <f t="shared" ca="1" si="42"/>
        <v>109933.69004302914</v>
      </c>
      <c r="K78" s="178">
        <f t="shared" ca="1" si="42"/>
        <v>113231.70074432001</v>
      </c>
      <c r="L78"/>
      <c r="M78"/>
      <c r="N78" s="343" t="s">
        <v>611</v>
      </c>
      <c r="O78" s="337" t="str">
        <f t="shared" si="31"/>
        <v>05235C</v>
      </c>
      <c r="P78" s="339" t="str">
        <f t="shared" si="32"/>
        <v>General Foreman, Solid Waste &amp; Recycling</v>
      </c>
      <c r="Q78" s="344" t="str">
        <f t="shared" si="33"/>
        <v>E50</v>
      </c>
      <c r="R78" s="345" cm="1">
        <f t="array" aca="1" ref="R78" ca="1">IF($N78="Y",VLOOKUP($O78,INDIRECT($O$3),R$6,0)*INDIRECT($N$2),VLOOKUP($O78,INDIRECT($O$3),R$6,0))</f>
        <v>103623.04651053742</v>
      </c>
      <c r="S78" s="345" cm="1">
        <f t="array" aca="1" ref="S78" ca="1">IF($N78="Y",VLOOKUP($O78,INDIRECT($O$3),S$6,0)*INDIRECT($N$2),VLOOKUP($O78,INDIRECT($O$3),S$6,0))</f>
        <v>106731.73790585353</v>
      </c>
      <c r="T78" s="345" cm="1">
        <f t="array" aca="1" ref="T78" ca="1">IF($N78="Y",VLOOKUP($O78,INDIRECT($O$3),T$6,0)*INDIRECT($N$2),VLOOKUP($O78,INDIRECT($O$3),T$6,0))</f>
        <v>109933.69004302914</v>
      </c>
      <c r="U78" s="345" cm="1">
        <f t="array" aca="1" ref="U78" ca="1">IF($N78="Y",VLOOKUP($O78,INDIRECT($O$3),U$6,0)*INDIRECT($N$2),VLOOKUP($O78,INDIRECT($O$3),U$6,0))</f>
        <v>113231.70074432001</v>
      </c>
      <c r="W78" s="218" t="str">
        <f t="shared" si="34"/>
        <v>Y</v>
      </c>
      <c r="X78" s="366" t="str">
        <f t="shared" si="35"/>
        <v>05235C</v>
      </c>
      <c r="Y78" s="218" t="str">
        <f t="shared" si="36"/>
        <v>General Foreman, Solid Waste &amp; Recycling</v>
      </c>
      <c r="Z78" s="367" t="str">
        <f t="shared" si="29"/>
        <v>E50</v>
      </c>
      <c r="AA78" s="368">
        <f t="shared" ca="1" si="37"/>
        <v>49.818999999999996</v>
      </c>
      <c r="AB78" s="368">
        <f t="shared" ca="1" si="38"/>
        <v>51.314</v>
      </c>
      <c r="AC78" s="368">
        <f t="shared" ca="1" si="39"/>
        <v>52.852999999999994</v>
      </c>
      <c r="AD78" s="368">
        <f t="shared" ca="1" si="40"/>
        <v>54.439</v>
      </c>
    </row>
    <row r="79" spans="1:30" s="19" customFormat="1">
      <c r="A79" s="111" t="s">
        <v>600</v>
      </c>
      <c r="B79" s="47" t="s">
        <v>12</v>
      </c>
      <c r="C79" s="4">
        <v>498</v>
      </c>
      <c r="D79" s="112" t="s">
        <v>599</v>
      </c>
      <c r="E79" s="47">
        <v>11</v>
      </c>
      <c r="F79" s="47" t="s">
        <v>13</v>
      </c>
      <c r="G79" s="306" t="s">
        <v>92</v>
      </c>
      <c r="H79" s="178">
        <f t="shared" ca="1" si="42"/>
        <v>103623.04651053742</v>
      </c>
      <c r="I79" s="178">
        <f t="shared" ca="1" si="42"/>
        <v>106731.73790585353</v>
      </c>
      <c r="J79" s="178">
        <f t="shared" ca="1" si="42"/>
        <v>109933.69004302914</v>
      </c>
      <c r="K79" s="178">
        <f t="shared" ca="1" si="42"/>
        <v>113231.70074432001</v>
      </c>
      <c r="L79"/>
      <c r="M79"/>
      <c r="N79" s="343" t="s">
        <v>611</v>
      </c>
      <c r="O79" s="337" t="str">
        <f t="shared" si="31"/>
        <v>52998C</v>
      </c>
      <c r="P79" s="339" t="str">
        <f t="shared" si="32"/>
        <v>Housing Liaisons Manager</v>
      </c>
      <c r="Q79" s="344" t="str">
        <f t="shared" si="33"/>
        <v>E50</v>
      </c>
      <c r="R79" s="345" cm="1">
        <f t="array" aca="1" ref="R79" ca="1">IF($N79="Y",VLOOKUP($O79,INDIRECT($O$3),R$6,0)*INDIRECT($N$2),VLOOKUP($O79,INDIRECT($O$3),R$6,0))</f>
        <v>103623.04651053742</v>
      </c>
      <c r="S79" s="345" cm="1">
        <f t="array" aca="1" ref="S79" ca="1">IF($N79="Y",VLOOKUP($O79,INDIRECT($O$3),S$6,0)*INDIRECT($N$2),VLOOKUP($O79,INDIRECT($O$3),S$6,0))</f>
        <v>106731.73790585353</v>
      </c>
      <c r="T79" s="345" cm="1">
        <f t="array" aca="1" ref="T79" ca="1">IF($N79="Y",VLOOKUP($O79,INDIRECT($O$3),T$6,0)*INDIRECT($N$2),VLOOKUP($O79,INDIRECT($O$3),T$6,0))</f>
        <v>109933.69004302914</v>
      </c>
      <c r="U79" s="345" cm="1">
        <f t="array" aca="1" ref="U79" ca="1">IF($N79="Y",VLOOKUP($O79,INDIRECT($O$3),U$6,0)*INDIRECT($N$2),VLOOKUP($O79,INDIRECT($O$3),U$6,0))</f>
        <v>113231.70074432001</v>
      </c>
      <c r="W79" s="218" t="str">
        <f t="shared" si="34"/>
        <v>Y</v>
      </c>
      <c r="X79" s="366" t="str">
        <f t="shared" si="35"/>
        <v>52998C</v>
      </c>
      <c r="Y79" s="218" t="str">
        <f t="shared" si="36"/>
        <v>Housing Liaisons Manager</v>
      </c>
      <c r="Z79" s="367" t="str">
        <f t="shared" si="29"/>
        <v>E50</v>
      </c>
      <c r="AA79" s="368">
        <f t="shared" ca="1" si="37"/>
        <v>49.818999999999996</v>
      </c>
      <c r="AB79" s="368">
        <f t="shared" ca="1" si="38"/>
        <v>51.314</v>
      </c>
      <c r="AC79" s="368">
        <f t="shared" ca="1" si="39"/>
        <v>52.852999999999994</v>
      </c>
      <c r="AD79" s="368">
        <f t="shared" ca="1" si="40"/>
        <v>54.439</v>
      </c>
    </row>
    <row r="80" spans="1:30" s="19" customFormat="1">
      <c r="A80" s="111" t="s">
        <v>733</v>
      </c>
      <c r="B80" s="47" t="s">
        <v>12</v>
      </c>
      <c r="C80" s="4">
        <v>508</v>
      </c>
      <c r="D80" s="112" t="s">
        <v>734</v>
      </c>
      <c r="E80" s="47">
        <v>11</v>
      </c>
      <c r="F80" s="47" t="s">
        <v>13</v>
      </c>
      <c r="G80" s="306" t="s">
        <v>92</v>
      </c>
      <c r="H80" s="178">
        <f t="shared" si="42"/>
        <v>103623.04651053742</v>
      </c>
      <c r="I80" s="178">
        <f t="shared" si="42"/>
        <v>106731.73790585353</v>
      </c>
      <c r="J80" s="178">
        <f t="shared" si="42"/>
        <v>109933.69004302914</v>
      </c>
      <c r="K80" s="178">
        <f t="shared" si="42"/>
        <v>113231.70074432001</v>
      </c>
      <c r="L80"/>
      <c r="M80"/>
      <c r="N80" s="343" t="s">
        <v>611</v>
      </c>
      <c r="O80" s="337" t="str">
        <f t="shared" si="31"/>
        <v>59484C</v>
      </c>
      <c r="P80" s="339" t="str">
        <f t="shared" si="32"/>
        <v>Manager Environmental Health - Food, Lodging &amp; Pools</v>
      </c>
      <c r="Q80" s="344" t="str">
        <f t="shared" si="33"/>
        <v>E50</v>
      </c>
      <c r="R80" s="392">
        <v>103623.04651053742</v>
      </c>
      <c r="S80" s="392">
        <v>106731.73790585353</v>
      </c>
      <c r="T80" s="392">
        <v>109933.69004302914</v>
      </c>
      <c r="U80" s="392">
        <v>113231.70074432001</v>
      </c>
      <c r="W80" s="218" t="str">
        <f t="shared" si="34"/>
        <v>Y</v>
      </c>
      <c r="X80" s="366" t="str">
        <f t="shared" si="35"/>
        <v>59484C</v>
      </c>
      <c r="Y80" s="218" t="str">
        <f t="shared" si="36"/>
        <v>Manager Environmental Health - Food, Lodging &amp; Pools</v>
      </c>
      <c r="Z80" s="367" t="str">
        <f t="shared" si="29"/>
        <v>E50</v>
      </c>
      <c r="AA80" s="368">
        <f t="shared" si="37"/>
        <v>49.818999999999996</v>
      </c>
      <c r="AB80" s="368">
        <f t="shared" si="38"/>
        <v>51.314</v>
      </c>
      <c r="AC80" s="368">
        <f t="shared" si="39"/>
        <v>52.852999999999994</v>
      </c>
      <c r="AD80" s="368">
        <f t="shared" si="40"/>
        <v>54.439</v>
      </c>
    </row>
    <row r="81" spans="1:35" s="19" customFormat="1">
      <c r="A81" s="3" t="s">
        <v>114</v>
      </c>
      <c r="B81" s="47" t="s">
        <v>12</v>
      </c>
      <c r="C81" s="4">
        <v>523</v>
      </c>
      <c r="D81" s="35" t="s">
        <v>115</v>
      </c>
      <c r="E81" s="47">
        <v>11</v>
      </c>
      <c r="F81" s="47" t="s">
        <v>13</v>
      </c>
      <c r="G81" s="306" t="s">
        <v>92</v>
      </c>
      <c r="H81" s="178">
        <f t="shared" ca="1" si="42"/>
        <v>103623.04651053742</v>
      </c>
      <c r="I81" s="178">
        <f t="shared" ca="1" si="42"/>
        <v>106731.73790585353</v>
      </c>
      <c r="J81" s="178">
        <f t="shared" ca="1" si="42"/>
        <v>109933.69004302914</v>
      </c>
      <c r="K81" s="178">
        <f t="shared" ca="1" si="42"/>
        <v>113231.70074432001</v>
      </c>
      <c r="L81"/>
      <c r="M81"/>
      <c r="N81" s="343" t="s">
        <v>611</v>
      </c>
      <c r="O81" s="337" t="str">
        <f t="shared" si="31"/>
        <v>06657C</v>
      </c>
      <c r="P81" s="339" t="str">
        <f t="shared" si="32"/>
        <v>Manager Environmental Initiatives</v>
      </c>
      <c r="Q81" s="344" t="str">
        <f t="shared" si="33"/>
        <v>E50</v>
      </c>
      <c r="R81" s="345" cm="1">
        <f t="array" aca="1" ref="R81" ca="1">IF($N81="Y",VLOOKUP($O81,INDIRECT($O$3),R$6,0)*INDIRECT($N$2),VLOOKUP($O81,INDIRECT($O$3),R$6,0))</f>
        <v>103623.04651053742</v>
      </c>
      <c r="S81" s="345" cm="1">
        <f t="array" aca="1" ref="S81" ca="1">IF($N81="Y",VLOOKUP($O81,INDIRECT($O$3),S$6,0)*INDIRECT($N$2),VLOOKUP($O81,INDIRECT($O$3),S$6,0))</f>
        <v>106731.73790585353</v>
      </c>
      <c r="T81" s="345" cm="1">
        <f t="array" aca="1" ref="T81" ca="1">IF($N81="Y",VLOOKUP($O81,INDIRECT($O$3),T$6,0)*INDIRECT($N$2),VLOOKUP($O81,INDIRECT($O$3),T$6,0))</f>
        <v>109933.69004302914</v>
      </c>
      <c r="U81" s="345" cm="1">
        <f t="array" aca="1" ref="U81" ca="1">IF($N81="Y",VLOOKUP($O81,INDIRECT($O$3),U$6,0)*INDIRECT($N$2),VLOOKUP($O81,INDIRECT($O$3),U$6,0))</f>
        <v>113231.70074432001</v>
      </c>
      <c r="W81" s="218" t="str">
        <f t="shared" si="34"/>
        <v>Y</v>
      </c>
      <c r="X81" s="366" t="str">
        <f t="shared" si="35"/>
        <v>06657C</v>
      </c>
      <c r="Y81" s="218" t="str">
        <f t="shared" si="36"/>
        <v>Manager Environmental Initiatives</v>
      </c>
      <c r="Z81" s="367" t="str">
        <f t="shared" si="29"/>
        <v>E50</v>
      </c>
      <c r="AA81" s="368">
        <f t="shared" ca="1" si="37"/>
        <v>49.818999999999996</v>
      </c>
      <c r="AB81" s="368">
        <f t="shared" ca="1" si="38"/>
        <v>51.314</v>
      </c>
      <c r="AC81" s="368">
        <f t="shared" ca="1" si="39"/>
        <v>52.852999999999994</v>
      </c>
      <c r="AD81" s="368">
        <f t="shared" ca="1" si="40"/>
        <v>54.439</v>
      </c>
    </row>
    <row r="82" spans="1:35" s="19" customFormat="1">
      <c r="A82" s="3" t="s">
        <v>116</v>
      </c>
      <c r="B82" s="47" t="s">
        <v>12</v>
      </c>
      <c r="C82" s="4">
        <v>508</v>
      </c>
      <c r="D82" s="35" t="s">
        <v>117</v>
      </c>
      <c r="E82" s="47">
        <v>11</v>
      </c>
      <c r="F82" s="47" t="s">
        <v>13</v>
      </c>
      <c r="G82" s="306" t="s">
        <v>92</v>
      </c>
      <c r="H82" s="178">
        <f t="shared" ca="1" si="42"/>
        <v>103623.04651053742</v>
      </c>
      <c r="I82" s="178">
        <f t="shared" ca="1" si="42"/>
        <v>106731.73790585353</v>
      </c>
      <c r="J82" s="178">
        <f t="shared" ca="1" si="42"/>
        <v>109933.69004302914</v>
      </c>
      <c r="K82" s="178">
        <f t="shared" ca="1" si="42"/>
        <v>113231.70074432001</v>
      </c>
      <c r="L82"/>
      <c r="M82"/>
      <c r="N82" s="343" t="s">
        <v>611</v>
      </c>
      <c r="O82" s="337" t="str">
        <f t="shared" si="31"/>
        <v>06675C</v>
      </c>
      <c r="P82" s="339" t="str">
        <f t="shared" si="32"/>
        <v>Manager Environmental Services</v>
      </c>
      <c r="Q82" s="344" t="str">
        <f t="shared" si="33"/>
        <v>E50</v>
      </c>
      <c r="R82" s="345" cm="1">
        <f t="array" aca="1" ref="R82" ca="1">IF($N82="Y",VLOOKUP($O82,INDIRECT($O$3),R$6,0)*INDIRECT($N$2),VLOOKUP($O82,INDIRECT($O$3),R$6,0))</f>
        <v>103623.04651053742</v>
      </c>
      <c r="S82" s="345" cm="1">
        <f t="array" aca="1" ref="S82" ca="1">IF($N82="Y",VLOOKUP($O82,INDIRECT($O$3),S$6,0)*INDIRECT($N$2),VLOOKUP($O82,INDIRECT($O$3),S$6,0))</f>
        <v>106731.73790585353</v>
      </c>
      <c r="T82" s="345" cm="1">
        <f t="array" aca="1" ref="T82" ca="1">IF($N82="Y",VLOOKUP($O82,INDIRECT($O$3),T$6,0)*INDIRECT($N$2),VLOOKUP($O82,INDIRECT($O$3),T$6,0))</f>
        <v>109933.69004302914</v>
      </c>
      <c r="U82" s="345" cm="1">
        <f t="array" aca="1" ref="U82" ca="1">IF($N82="Y",VLOOKUP($O82,INDIRECT($O$3),U$6,0)*INDIRECT($N$2),VLOOKUP($O82,INDIRECT($O$3),U$6,0))</f>
        <v>113231.70074432001</v>
      </c>
      <c r="W82" s="218" t="str">
        <f t="shared" si="34"/>
        <v>Y</v>
      </c>
      <c r="X82" s="366" t="str">
        <f t="shared" si="35"/>
        <v>06675C</v>
      </c>
      <c r="Y82" s="218" t="str">
        <f t="shared" si="36"/>
        <v>Manager Environmental Services</v>
      </c>
      <c r="Z82" s="367" t="str">
        <f t="shared" si="29"/>
        <v>E50</v>
      </c>
      <c r="AA82" s="368">
        <f t="shared" ca="1" si="37"/>
        <v>49.818999999999996</v>
      </c>
      <c r="AB82" s="368">
        <f t="shared" ca="1" si="38"/>
        <v>51.314</v>
      </c>
      <c r="AC82" s="368">
        <f t="shared" ca="1" si="39"/>
        <v>52.852999999999994</v>
      </c>
      <c r="AD82" s="368">
        <f t="shared" ca="1" si="40"/>
        <v>54.439</v>
      </c>
    </row>
    <row r="83" spans="1:35" s="19" customFormat="1">
      <c r="A83" s="3" t="s">
        <v>575</v>
      </c>
      <c r="B83" s="2" t="s">
        <v>12</v>
      </c>
      <c r="C83" s="2">
        <v>503</v>
      </c>
      <c r="D83" s="35" t="s">
        <v>571</v>
      </c>
      <c r="E83" s="47">
        <v>11</v>
      </c>
      <c r="F83" s="47" t="s">
        <v>13</v>
      </c>
      <c r="G83" s="306" t="s">
        <v>92</v>
      </c>
      <c r="H83" s="178">
        <f t="shared" ca="1" si="42"/>
        <v>103623.04651053742</v>
      </c>
      <c r="I83" s="178">
        <f t="shared" ca="1" si="42"/>
        <v>106731.73790585353</v>
      </c>
      <c r="J83" s="178">
        <f t="shared" ca="1" si="42"/>
        <v>109933.69004302914</v>
      </c>
      <c r="K83" s="178">
        <f t="shared" ca="1" si="42"/>
        <v>113231.70074432001</v>
      </c>
      <c r="L83"/>
      <c r="M83"/>
      <c r="N83" s="343" t="s">
        <v>611</v>
      </c>
      <c r="O83" s="337" t="str">
        <f t="shared" si="31"/>
        <v>52987C</v>
      </c>
      <c r="P83" s="339" t="str">
        <f t="shared" si="32"/>
        <v>Manager Field Operations Inspections</v>
      </c>
      <c r="Q83" s="344" t="str">
        <f t="shared" si="33"/>
        <v>E50</v>
      </c>
      <c r="R83" s="345" cm="1">
        <f t="array" aca="1" ref="R83" ca="1">IF($N83="Y",VLOOKUP($O83,INDIRECT($O$3),R$6,0)*INDIRECT($N$2),VLOOKUP($O83,INDIRECT($O$3),R$6,0))</f>
        <v>103623.04651053742</v>
      </c>
      <c r="S83" s="345" cm="1">
        <f t="array" aca="1" ref="S83" ca="1">IF($N83="Y",VLOOKUP($O83,INDIRECT($O$3),S$6,0)*INDIRECT($N$2),VLOOKUP($O83,INDIRECT($O$3),S$6,0))</f>
        <v>106731.73790585353</v>
      </c>
      <c r="T83" s="345" cm="1">
        <f t="array" aca="1" ref="T83" ca="1">IF($N83="Y",VLOOKUP($O83,INDIRECT($O$3),T$6,0)*INDIRECT($N$2),VLOOKUP($O83,INDIRECT($O$3),T$6,0))</f>
        <v>109933.69004302914</v>
      </c>
      <c r="U83" s="345" cm="1">
        <f t="array" aca="1" ref="U83" ca="1">IF($N83="Y",VLOOKUP($O83,INDIRECT($O$3),U$6,0)*INDIRECT($N$2),VLOOKUP($O83,INDIRECT($O$3),U$6,0))</f>
        <v>113231.70074432001</v>
      </c>
      <c r="W83" s="218" t="str">
        <f t="shared" si="34"/>
        <v>Y</v>
      </c>
      <c r="X83" s="366" t="str">
        <f t="shared" si="35"/>
        <v>52987C</v>
      </c>
      <c r="Y83" s="218" t="str">
        <f t="shared" si="36"/>
        <v>Manager Field Operations Inspections</v>
      </c>
      <c r="Z83" s="367" t="str">
        <f t="shared" si="29"/>
        <v>E50</v>
      </c>
      <c r="AA83" s="368">
        <f t="shared" ca="1" si="37"/>
        <v>49.818999999999996</v>
      </c>
      <c r="AB83" s="368">
        <f t="shared" ca="1" si="38"/>
        <v>51.314</v>
      </c>
      <c r="AC83" s="368">
        <f t="shared" ca="1" si="39"/>
        <v>52.852999999999994</v>
      </c>
      <c r="AD83" s="368">
        <f t="shared" ca="1" si="40"/>
        <v>54.439</v>
      </c>
    </row>
    <row r="84" spans="1:35" s="19" customFormat="1">
      <c r="A84" s="3" t="s">
        <v>118</v>
      </c>
      <c r="B84" s="47" t="s">
        <v>12</v>
      </c>
      <c r="C84" s="4">
        <v>513</v>
      </c>
      <c r="D84" s="35" t="s">
        <v>119</v>
      </c>
      <c r="E84" s="47">
        <v>11</v>
      </c>
      <c r="F84" s="47" t="s">
        <v>13</v>
      </c>
      <c r="G84" s="306" t="s">
        <v>92</v>
      </c>
      <c r="H84" s="178">
        <f t="shared" ca="1" si="42"/>
        <v>103623.04651053742</v>
      </c>
      <c r="I84" s="178">
        <f t="shared" ca="1" si="42"/>
        <v>106731.73790585353</v>
      </c>
      <c r="J84" s="178">
        <f t="shared" ca="1" si="42"/>
        <v>109933.69004302914</v>
      </c>
      <c r="K84" s="178">
        <f t="shared" ca="1" si="42"/>
        <v>113231.70074432001</v>
      </c>
      <c r="L84"/>
      <c r="M84"/>
      <c r="N84" s="343" t="s">
        <v>611</v>
      </c>
      <c r="O84" s="337" t="str">
        <f t="shared" si="31"/>
        <v>06685C</v>
      </c>
      <c r="P84" s="339" t="str">
        <f t="shared" si="32"/>
        <v>Manager Field Operations Housing Inspections</v>
      </c>
      <c r="Q84" s="344" t="str">
        <f t="shared" si="33"/>
        <v>E50</v>
      </c>
      <c r="R84" s="345" cm="1">
        <f t="array" aca="1" ref="R84" ca="1">IF($N84="Y",VLOOKUP($O84,INDIRECT($O$3),R$6,0)*INDIRECT($N$2),VLOOKUP($O84,INDIRECT($O$3),R$6,0))</f>
        <v>103623.04651053742</v>
      </c>
      <c r="S84" s="345" cm="1">
        <f t="array" aca="1" ref="S84" ca="1">IF($N84="Y",VLOOKUP($O84,INDIRECT($O$3),S$6,0)*INDIRECT($N$2),VLOOKUP($O84,INDIRECT($O$3),S$6,0))</f>
        <v>106731.73790585353</v>
      </c>
      <c r="T84" s="345" cm="1">
        <f t="array" aca="1" ref="T84" ca="1">IF($N84="Y",VLOOKUP($O84,INDIRECT($O$3),T$6,0)*INDIRECT($N$2),VLOOKUP($O84,INDIRECT($O$3),T$6,0))</f>
        <v>109933.69004302914</v>
      </c>
      <c r="U84" s="345" cm="1">
        <f t="array" aca="1" ref="U84" ca="1">IF($N84="Y",VLOOKUP($O84,INDIRECT($O$3),U$6,0)*INDIRECT($N$2),VLOOKUP($O84,INDIRECT($O$3),U$6,0))</f>
        <v>113231.70074432001</v>
      </c>
      <c r="W84" s="218" t="str">
        <f t="shared" si="34"/>
        <v>Y</v>
      </c>
      <c r="X84" s="366" t="str">
        <f t="shared" si="35"/>
        <v>06685C</v>
      </c>
      <c r="Y84" s="218" t="str">
        <f t="shared" si="36"/>
        <v>Manager Field Operations Housing Inspections</v>
      </c>
      <c r="Z84" s="367" t="str">
        <f t="shared" si="29"/>
        <v>E50</v>
      </c>
      <c r="AA84" s="368">
        <f t="shared" ca="1" si="37"/>
        <v>49.818999999999996</v>
      </c>
      <c r="AB84" s="368">
        <f t="shared" ca="1" si="38"/>
        <v>51.314</v>
      </c>
      <c r="AC84" s="368">
        <f t="shared" ca="1" si="39"/>
        <v>52.852999999999994</v>
      </c>
      <c r="AD84" s="368">
        <f t="shared" ca="1" si="40"/>
        <v>54.439</v>
      </c>
    </row>
    <row r="85" spans="1:35" s="19" customFormat="1">
      <c r="A85" s="3" t="s">
        <v>120</v>
      </c>
      <c r="B85" s="47" t="s">
        <v>12</v>
      </c>
      <c r="C85" s="4">
        <v>503</v>
      </c>
      <c r="D85" s="35" t="s">
        <v>229</v>
      </c>
      <c r="E85" s="47">
        <v>11</v>
      </c>
      <c r="F85" s="47" t="s">
        <v>13</v>
      </c>
      <c r="G85" s="306" t="s">
        <v>92</v>
      </c>
      <c r="H85" s="178">
        <f t="shared" ca="1" si="42"/>
        <v>103623.04651053742</v>
      </c>
      <c r="I85" s="178">
        <f t="shared" ca="1" si="42"/>
        <v>106731.73790585353</v>
      </c>
      <c r="J85" s="178">
        <f t="shared" ca="1" si="42"/>
        <v>109933.69004302914</v>
      </c>
      <c r="K85" s="178">
        <f t="shared" ca="1" si="42"/>
        <v>113231.70074432001</v>
      </c>
      <c r="L85"/>
      <c r="M85"/>
      <c r="N85" s="343" t="s">
        <v>611</v>
      </c>
      <c r="O85" s="337" t="str">
        <f t="shared" si="31"/>
        <v>06732C</v>
      </c>
      <c r="P85" s="339" t="str">
        <f t="shared" si="32"/>
        <v>Manager Financial Analysis and Systems Support</v>
      </c>
      <c r="Q85" s="344" t="str">
        <f t="shared" si="33"/>
        <v>E50</v>
      </c>
      <c r="R85" s="345" cm="1">
        <f t="array" aca="1" ref="R85" ca="1">IF($N85="Y",VLOOKUP($O85,INDIRECT($O$3),R$6,0)*INDIRECT($N$2),VLOOKUP($O85,INDIRECT($O$3),R$6,0))</f>
        <v>103623.04651053742</v>
      </c>
      <c r="S85" s="345" cm="1">
        <f t="array" aca="1" ref="S85" ca="1">IF($N85="Y",VLOOKUP($O85,INDIRECT($O$3),S$6,0)*INDIRECT($N$2),VLOOKUP($O85,INDIRECT($O$3),S$6,0))</f>
        <v>106731.73790585353</v>
      </c>
      <c r="T85" s="345" cm="1">
        <f t="array" aca="1" ref="T85" ca="1">IF($N85="Y",VLOOKUP($O85,INDIRECT($O$3),T$6,0)*INDIRECT($N$2),VLOOKUP($O85,INDIRECT($O$3),T$6,0))</f>
        <v>109933.69004302914</v>
      </c>
      <c r="U85" s="345" cm="1">
        <f t="array" aca="1" ref="U85" ca="1">IF($N85="Y",VLOOKUP($O85,INDIRECT($O$3),U$6,0)*INDIRECT($N$2),VLOOKUP($O85,INDIRECT($O$3),U$6,0))</f>
        <v>113231.70074432001</v>
      </c>
      <c r="W85" s="218" t="str">
        <f t="shared" si="34"/>
        <v>Y</v>
      </c>
      <c r="X85" s="366" t="str">
        <f t="shared" si="35"/>
        <v>06732C</v>
      </c>
      <c r="Y85" s="218" t="str">
        <f t="shared" si="36"/>
        <v>Manager Financial Analysis and Systems Support</v>
      </c>
      <c r="Z85" s="367" t="str">
        <f t="shared" si="29"/>
        <v>E50</v>
      </c>
      <c r="AA85" s="368">
        <f t="shared" ca="1" si="37"/>
        <v>49.818999999999996</v>
      </c>
      <c r="AB85" s="368">
        <f t="shared" ca="1" si="38"/>
        <v>51.314</v>
      </c>
      <c r="AC85" s="368">
        <f t="shared" ca="1" si="39"/>
        <v>52.852999999999994</v>
      </c>
      <c r="AD85" s="368">
        <f t="shared" ca="1" si="40"/>
        <v>54.439</v>
      </c>
    </row>
    <row r="86" spans="1:35" s="19" customFormat="1">
      <c r="A86" s="3" t="s">
        <v>127</v>
      </c>
      <c r="B86" s="47" t="s">
        <v>12</v>
      </c>
      <c r="C86" s="4">
        <v>500</v>
      </c>
      <c r="D86" s="35" t="s">
        <v>128</v>
      </c>
      <c r="E86" s="47">
        <v>11</v>
      </c>
      <c r="F86" s="47" t="s">
        <v>13</v>
      </c>
      <c r="G86" s="306" t="s">
        <v>92</v>
      </c>
      <c r="H86" s="178">
        <f t="shared" ca="1" si="42"/>
        <v>103623.04651053742</v>
      </c>
      <c r="I86" s="178">
        <f t="shared" ca="1" si="42"/>
        <v>106731.73790585353</v>
      </c>
      <c r="J86" s="178">
        <f t="shared" ca="1" si="42"/>
        <v>109933.69004302914</v>
      </c>
      <c r="K86" s="178">
        <f t="shared" ca="1" si="42"/>
        <v>113231.70074432001</v>
      </c>
      <c r="L86"/>
      <c r="M86"/>
      <c r="N86" s="343" t="s">
        <v>611</v>
      </c>
      <c r="O86" s="337" t="str">
        <f t="shared" si="31"/>
        <v>10360C</v>
      </c>
      <c r="P86" s="339" t="str">
        <f t="shared" si="32"/>
        <v>Manager Water Quality and Lab Operations</v>
      </c>
      <c r="Q86" s="344" t="str">
        <f t="shared" si="33"/>
        <v>E50</v>
      </c>
      <c r="R86" s="345" cm="1">
        <f t="array" aca="1" ref="R86" ca="1">IF($N86="Y",VLOOKUP($O86,INDIRECT($O$3),R$6,0)*INDIRECT($N$2),VLOOKUP($O86,INDIRECT($O$3),R$6,0))</f>
        <v>103623.04651053742</v>
      </c>
      <c r="S86" s="345" cm="1">
        <f t="array" aca="1" ref="S86" ca="1">IF($N86="Y",VLOOKUP($O86,INDIRECT($O$3),S$6,0)*INDIRECT($N$2),VLOOKUP($O86,INDIRECT($O$3),S$6,0))</f>
        <v>106731.73790585353</v>
      </c>
      <c r="T86" s="345" cm="1">
        <f t="array" aca="1" ref="T86" ca="1">IF($N86="Y",VLOOKUP($O86,INDIRECT($O$3),T$6,0)*INDIRECT($N$2),VLOOKUP($O86,INDIRECT($O$3),T$6,0))</f>
        <v>109933.69004302914</v>
      </c>
      <c r="U86" s="345" cm="1">
        <f t="array" aca="1" ref="U86" ca="1">IF($N86="Y",VLOOKUP($O86,INDIRECT($O$3),U$6,0)*INDIRECT($N$2),VLOOKUP($O86,INDIRECT($O$3),U$6,0))</f>
        <v>113231.70074432001</v>
      </c>
      <c r="W86" s="218" t="str">
        <f t="shared" si="34"/>
        <v>Y</v>
      </c>
      <c r="X86" s="366" t="str">
        <f t="shared" si="35"/>
        <v>10360C</v>
      </c>
      <c r="Y86" s="218" t="str">
        <f t="shared" si="36"/>
        <v>Manager Water Quality and Lab Operations</v>
      </c>
      <c r="Z86" s="367" t="str">
        <f t="shared" si="29"/>
        <v>E50</v>
      </c>
      <c r="AA86" s="368">
        <f t="shared" ca="1" si="37"/>
        <v>49.818999999999996</v>
      </c>
      <c r="AB86" s="368">
        <f t="shared" ca="1" si="38"/>
        <v>51.314</v>
      </c>
      <c r="AC86" s="368">
        <f t="shared" ca="1" si="39"/>
        <v>52.852999999999994</v>
      </c>
      <c r="AD86" s="368">
        <f t="shared" ca="1" si="40"/>
        <v>54.439</v>
      </c>
    </row>
    <row r="87" spans="1:35" s="19" customFormat="1">
      <c r="A87" s="3" t="s">
        <v>129</v>
      </c>
      <c r="B87" s="47" t="s">
        <v>12</v>
      </c>
      <c r="C87" s="4">
        <v>511</v>
      </c>
      <c r="D87" s="35" t="s">
        <v>130</v>
      </c>
      <c r="E87" s="47">
        <v>11</v>
      </c>
      <c r="F87" s="47" t="s">
        <v>13</v>
      </c>
      <c r="G87" s="306" t="s">
        <v>92</v>
      </c>
      <c r="H87" s="178">
        <f t="shared" ca="1" si="42"/>
        <v>103623.04651053742</v>
      </c>
      <c r="I87" s="178">
        <f t="shared" ca="1" si="42"/>
        <v>106731.73790585353</v>
      </c>
      <c r="J87" s="178">
        <f t="shared" ca="1" si="42"/>
        <v>109933.69004302914</v>
      </c>
      <c r="K87" s="178">
        <f t="shared" ca="1" si="42"/>
        <v>113231.70074432001</v>
      </c>
      <c r="L87"/>
      <c r="M87"/>
      <c r="N87" s="343" t="s">
        <v>611</v>
      </c>
      <c r="O87" s="337" t="str">
        <f t="shared" si="31"/>
        <v>09145C</v>
      </c>
      <c r="P87" s="339" t="str">
        <f t="shared" si="32"/>
        <v>Security Manager</v>
      </c>
      <c r="Q87" s="344" t="str">
        <f t="shared" si="33"/>
        <v>E50</v>
      </c>
      <c r="R87" s="345" cm="1">
        <f t="array" aca="1" ref="R87" ca="1">IF($N87="Y",VLOOKUP($O87,INDIRECT($O$3),R$6,0)*INDIRECT($N$2),VLOOKUP($O87,INDIRECT($O$3),R$6,0))</f>
        <v>103623.04651053742</v>
      </c>
      <c r="S87" s="345" cm="1">
        <f t="array" aca="1" ref="S87" ca="1">IF($N87="Y",VLOOKUP($O87,INDIRECT($O$3),S$6,0)*INDIRECT($N$2),VLOOKUP($O87,INDIRECT($O$3),S$6,0))</f>
        <v>106731.73790585353</v>
      </c>
      <c r="T87" s="345" cm="1">
        <f t="array" aca="1" ref="T87" ca="1">IF($N87="Y",VLOOKUP($O87,INDIRECT($O$3),T$6,0)*INDIRECT($N$2),VLOOKUP($O87,INDIRECT($O$3),T$6,0))</f>
        <v>109933.69004302914</v>
      </c>
      <c r="U87" s="345" cm="1">
        <f t="array" aca="1" ref="U87" ca="1">IF($N87="Y",VLOOKUP($O87,INDIRECT($O$3),U$6,0)*INDIRECT($N$2),VLOOKUP($O87,INDIRECT($O$3),U$6,0))</f>
        <v>113231.70074432001</v>
      </c>
      <c r="W87" s="218" t="str">
        <f t="shared" si="34"/>
        <v>Y</v>
      </c>
      <c r="X87" s="366" t="str">
        <f t="shared" si="35"/>
        <v>09145C</v>
      </c>
      <c r="Y87" s="218" t="str">
        <f t="shared" si="36"/>
        <v>Security Manager</v>
      </c>
      <c r="Z87" s="367" t="str">
        <f t="shared" si="29"/>
        <v>E50</v>
      </c>
      <c r="AA87" s="368">
        <f t="shared" ca="1" si="37"/>
        <v>49.818999999999996</v>
      </c>
      <c r="AB87" s="368">
        <f t="shared" ca="1" si="38"/>
        <v>51.314</v>
      </c>
      <c r="AC87" s="368">
        <f t="shared" ca="1" si="39"/>
        <v>52.852999999999994</v>
      </c>
      <c r="AD87" s="368">
        <f t="shared" ca="1" si="40"/>
        <v>54.439</v>
      </c>
    </row>
    <row r="88" spans="1:35" s="19" customFormat="1">
      <c r="A88" s="3" t="s">
        <v>131</v>
      </c>
      <c r="B88" s="47" t="s">
        <v>12</v>
      </c>
      <c r="C88" s="4">
        <v>535</v>
      </c>
      <c r="D88" s="35" t="s">
        <v>132</v>
      </c>
      <c r="E88" s="47">
        <v>11</v>
      </c>
      <c r="F88" s="47" t="s">
        <v>13</v>
      </c>
      <c r="G88" s="306" t="s">
        <v>92</v>
      </c>
      <c r="H88" s="178">
        <f t="shared" ca="1" si="42"/>
        <v>103623.04651053742</v>
      </c>
      <c r="I88" s="178">
        <f t="shared" ca="1" si="42"/>
        <v>106731.73790585353</v>
      </c>
      <c r="J88" s="178">
        <f t="shared" ca="1" si="42"/>
        <v>109933.69004302914</v>
      </c>
      <c r="K88" s="178">
        <f t="shared" ca="1" si="42"/>
        <v>113231.70074432001</v>
      </c>
      <c r="L88"/>
      <c r="M88"/>
      <c r="N88" s="343" t="s">
        <v>611</v>
      </c>
      <c r="O88" s="337" t="str">
        <f t="shared" si="31"/>
        <v>10000C</v>
      </c>
      <c r="P88" s="339" t="str">
        <f t="shared" si="32"/>
        <v xml:space="preserve">Supervisor Equipment </v>
      </c>
      <c r="Q88" s="344" t="str">
        <f t="shared" si="33"/>
        <v>E50</v>
      </c>
      <c r="R88" s="345" cm="1">
        <f t="array" aca="1" ref="R88" ca="1">IF($N88="Y",VLOOKUP($O88,INDIRECT($O$3),R$6,0)*INDIRECT($N$2),VLOOKUP($O88,INDIRECT($O$3),R$6,0))</f>
        <v>103623.04651053742</v>
      </c>
      <c r="S88" s="345" cm="1">
        <f t="array" aca="1" ref="S88" ca="1">IF($N88="Y",VLOOKUP($O88,INDIRECT($O$3),S$6,0)*INDIRECT($N$2),VLOOKUP($O88,INDIRECT($O$3),S$6,0))</f>
        <v>106731.73790585353</v>
      </c>
      <c r="T88" s="345" cm="1">
        <f t="array" aca="1" ref="T88" ca="1">IF($N88="Y",VLOOKUP($O88,INDIRECT($O$3),T$6,0)*INDIRECT($N$2),VLOOKUP($O88,INDIRECT($O$3),T$6,0))</f>
        <v>109933.69004302914</v>
      </c>
      <c r="U88" s="345" cm="1">
        <f t="array" aca="1" ref="U88" ca="1">IF($N88="Y",VLOOKUP($O88,INDIRECT($O$3),U$6,0)*INDIRECT($N$2),VLOOKUP($O88,INDIRECT($O$3),U$6,0))</f>
        <v>113231.70074432001</v>
      </c>
      <c r="W88" s="218" t="str">
        <f t="shared" si="34"/>
        <v>Y</v>
      </c>
      <c r="X88" s="366" t="str">
        <f t="shared" si="35"/>
        <v>10000C</v>
      </c>
      <c r="Y88" s="218" t="str">
        <f t="shared" si="36"/>
        <v xml:space="preserve">Supervisor Equipment </v>
      </c>
      <c r="Z88" s="367" t="str">
        <f t="shared" si="29"/>
        <v>E50</v>
      </c>
      <c r="AA88" s="368">
        <f t="shared" ca="1" si="37"/>
        <v>49.818999999999996</v>
      </c>
      <c r="AB88" s="368">
        <f t="shared" ca="1" si="38"/>
        <v>51.314</v>
      </c>
      <c r="AC88" s="368">
        <f t="shared" ca="1" si="39"/>
        <v>52.852999999999994</v>
      </c>
      <c r="AD88" s="368">
        <f t="shared" ca="1" si="40"/>
        <v>54.439</v>
      </c>
    </row>
    <row r="89" spans="1:35" s="19" customFormat="1">
      <c r="A89" s="3" t="s">
        <v>133</v>
      </c>
      <c r="B89" s="47" t="s">
        <v>12</v>
      </c>
      <c r="C89" s="4">
        <v>503</v>
      </c>
      <c r="D89" s="35" t="s">
        <v>134</v>
      </c>
      <c r="E89" s="47">
        <v>11</v>
      </c>
      <c r="F89" s="47" t="s">
        <v>13</v>
      </c>
      <c r="G89" s="306" t="s">
        <v>92</v>
      </c>
      <c r="H89" s="178">
        <f t="shared" ca="1" si="42"/>
        <v>103623.04651053742</v>
      </c>
      <c r="I89" s="178">
        <f t="shared" ca="1" si="42"/>
        <v>106731.73790585353</v>
      </c>
      <c r="J89" s="178">
        <f t="shared" ca="1" si="42"/>
        <v>109933.69004302914</v>
      </c>
      <c r="K89" s="178">
        <f t="shared" ca="1" si="42"/>
        <v>113231.70074432001</v>
      </c>
      <c r="L89"/>
      <c r="M89"/>
      <c r="N89" s="343" t="s">
        <v>611</v>
      </c>
      <c r="O89" s="337" t="str">
        <f t="shared" si="31"/>
        <v>10230C</v>
      </c>
      <c r="P89" s="339" t="str">
        <f t="shared" si="32"/>
        <v>Supervisor Ramp Repair and Restoration</v>
      </c>
      <c r="Q89" s="344" t="str">
        <f t="shared" si="33"/>
        <v>E50</v>
      </c>
      <c r="R89" s="345" cm="1">
        <f t="array" aca="1" ref="R89" ca="1">IF($N89="Y",VLOOKUP($O89,INDIRECT($O$3),R$6,0)*INDIRECT($N$2),VLOOKUP($O89,INDIRECT($O$3),R$6,0))</f>
        <v>103623.04651053742</v>
      </c>
      <c r="S89" s="345" cm="1">
        <f t="array" aca="1" ref="S89" ca="1">IF($N89="Y",VLOOKUP($O89,INDIRECT($O$3),S$6,0)*INDIRECT($N$2),VLOOKUP($O89,INDIRECT($O$3),S$6,0))</f>
        <v>106731.73790585353</v>
      </c>
      <c r="T89" s="345" cm="1">
        <f t="array" aca="1" ref="T89" ca="1">IF($N89="Y",VLOOKUP($O89,INDIRECT($O$3),T$6,0)*INDIRECT($N$2),VLOOKUP($O89,INDIRECT($O$3),T$6,0))</f>
        <v>109933.69004302914</v>
      </c>
      <c r="U89" s="345" cm="1">
        <f t="array" aca="1" ref="U89" ca="1">IF($N89="Y",VLOOKUP($O89,INDIRECT($O$3),U$6,0)*INDIRECT($N$2),VLOOKUP($O89,INDIRECT($O$3),U$6,0))</f>
        <v>113231.70074432001</v>
      </c>
      <c r="W89" s="218" t="str">
        <f t="shared" si="34"/>
        <v>Y</v>
      </c>
      <c r="X89" s="366" t="str">
        <f t="shared" si="35"/>
        <v>10230C</v>
      </c>
      <c r="Y89" s="218" t="str">
        <f t="shared" si="36"/>
        <v>Supervisor Ramp Repair and Restoration</v>
      </c>
      <c r="Z89" s="367" t="str">
        <f t="shared" si="29"/>
        <v>E50</v>
      </c>
      <c r="AA89" s="368">
        <f t="shared" ca="1" si="37"/>
        <v>49.818999999999996</v>
      </c>
      <c r="AB89" s="368">
        <f t="shared" ca="1" si="38"/>
        <v>51.314</v>
      </c>
      <c r="AC89" s="368">
        <f t="shared" ca="1" si="39"/>
        <v>52.852999999999994</v>
      </c>
      <c r="AD89" s="368">
        <f t="shared" ca="1" si="40"/>
        <v>54.439</v>
      </c>
    </row>
    <row r="90" spans="1:35" s="19" customFormat="1">
      <c r="A90" s="3" t="s">
        <v>137</v>
      </c>
      <c r="B90" s="47" t="s">
        <v>12</v>
      </c>
      <c r="C90" s="4">
        <v>513</v>
      </c>
      <c r="D90" s="35" t="s">
        <v>138</v>
      </c>
      <c r="E90" s="47">
        <v>11</v>
      </c>
      <c r="F90" s="47" t="s">
        <v>13</v>
      </c>
      <c r="G90" s="306" t="s">
        <v>92</v>
      </c>
      <c r="H90" s="178">
        <f t="shared" ca="1" si="42"/>
        <v>103623.04651053742</v>
      </c>
      <c r="I90" s="178">
        <f t="shared" ca="1" si="42"/>
        <v>106731.73790585353</v>
      </c>
      <c r="J90" s="178">
        <f t="shared" ca="1" si="42"/>
        <v>109933.69004302914</v>
      </c>
      <c r="K90" s="178">
        <f t="shared" ca="1" si="42"/>
        <v>113231.70074432001</v>
      </c>
      <c r="L90"/>
      <c r="M90"/>
      <c r="N90" s="343" t="s">
        <v>611</v>
      </c>
      <c r="O90" s="337" t="str">
        <f t="shared" si="31"/>
        <v>09001C</v>
      </c>
      <c r="P90" s="339" t="str">
        <f t="shared" si="32"/>
        <v>Supervisor Shelter Veterinarian</v>
      </c>
      <c r="Q90" s="344" t="str">
        <f t="shared" si="33"/>
        <v>E50</v>
      </c>
      <c r="R90" s="345" cm="1">
        <f t="array" aca="1" ref="R90" ca="1">IF($N90="Y",VLOOKUP($O90,INDIRECT($O$3),R$6,0)*INDIRECT($N$2),VLOOKUP($O90,INDIRECT($O$3),R$6,0))</f>
        <v>103623.04651053742</v>
      </c>
      <c r="S90" s="345" cm="1">
        <f t="array" aca="1" ref="S90" ca="1">IF($N90="Y",VLOOKUP($O90,INDIRECT($O$3),S$6,0)*INDIRECT($N$2),VLOOKUP($O90,INDIRECT($O$3),S$6,0))</f>
        <v>106731.73790585353</v>
      </c>
      <c r="T90" s="345" cm="1">
        <f t="array" aca="1" ref="T90" ca="1">IF($N90="Y",VLOOKUP($O90,INDIRECT($O$3),T$6,0)*INDIRECT($N$2),VLOOKUP($O90,INDIRECT($O$3),T$6,0))</f>
        <v>109933.69004302914</v>
      </c>
      <c r="U90" s="345" cm="1">
        <f t="array" aca="1" ref="U90" ca="1">IF($N90="Y",VLOOKUP($O90,INDIRECT($O$3),U$6,0)*INDIRECT($N$2),VLOOKUP($O90,INDIRECT($O$3),U$6,0))</f>
        <v>113231.70074432001</v>
      </c>
      <c r="W90" s="218" t="str">
        <f t="shared" si="34"/>
        <v>Y</v>
      </c>
      <c r="X90" s="366" t="str">
        <f t="shared" si="35"/>
        <v>09001C</v>
      </c>
      <c r="Y90" s="218" t="str">
        <f t="shared" si="36"/>
        <v>Supervisor Shelter Veterinarian</v>
      </c>
      <c r="Z90" s="367" t="str">
        <f t="shared" si="29"/>
        <v>E50</v>
      </c>
      <c r="AA90" s="368">
        <f t="shared" ca="1" si="37"/>
        <v>49.818999999999996</v>
      </c>
      <c r="AB90" s="368">
        <f t="shared" ca="1" si="38"/>
        <v>51.314</v>
      </c>
      <c r="AC90" s="368">
        <f t="shared" ca="1" si="39"/>
        <v>52.852999999999994</v>
      </c>
      <c r="AD90" s="368">
        <f t="shared" ca="1" si="40"/>
        <v>54.439</v>
      </c>
    </row>
    <row r="91" spans="1:35" s="19" customFormat="1">
      <c r="A91" s="3" t="s">
        <v>139</v>
      </c>
      <c r="B91" s="47" t="s">
        <v>12</v>
      </c>
      <c r="C91" s="4">
        <v>505</v>
      </c>
      <c r="D91" s="35" t="s">
        <v>140</v>
      </c>
      <c r="E91" s="47">
        <v>11</v>
      </c>
      <c r="F91" s="47" t="s">
        <v>13</v>
      </c>
      <c r="G91" s="306" t="s">
        <v>92</v>
      </c>
      <c r="H91" s="178">
        <f t="shared" ref="H91:K92" ca="1" si="43">R91</f>
        <v>103623.04651053742</v>
      </c>
      <c r="I91" s="178">
        <f t="shared" ca="1" si="43"/>
        <v>106731.73790585353</v>
      </c>
      <c r="J91" s="178">
        <f t="shared" ca="1" si="43"/>
        <v>109933.69004302914</v>
      </c>
      <c r="K91" s="178">
        <f t="shared" ca="1" si="43"/>
        <v>113231.70074432001</v>
      </c>
      <c r="L91"/>
      <c r="M91"/>
      <c r="N91" s="343" t="s">
        <v>611</v>
      </c>
      <c r="O91" s="337" t="str">
        <f t="shared" si="31"/>
        <v>10095C</v>
      </c>
      <c r="P91" s="339" t="str">
        <f t="shared" si="32"/>
        <v>Supervisor Water Distribution</v>
      </c>
      <c r="Q91" s="344" t="str">
        <f t="shared" si="33"/>
        <v>E50</v>
      </c>
      <c r="R91" s="345" cm="1">
        <f t="array" aca="1" ref="R91" ca="1">IF($N91="Y",VLOOKUP($O91,INDIRECT($O$3),R$6,0)*INDIRECT($N$2),VLOOKUP($O91,INDIRECT($O$3),R$6,0))</f>
        <v>103623.04651053742</v>
      </c>
      <c r="S91" s="345" cm="1">
        <f t="array" aca="1" ref="S91" ca="1">IF($N91="Y",VLOOKUP($O91,INDIRECT($O$3),S$6,0)*INDIRECT($N$2),VLOOKUP($O91,INDIRECT($O$3),S$6,0))</f>
        <v>106731.73790585353</v>
      </c>
      <c r="T91" s="345" cm="1">
        <f t="array" aca="1" ref="T91" ca="1">IF($N91="Y",VLOOKUP($O91,INDIRECT($O$3),T$6,0)*INDIRECT($N$2),VLOOKUP($O91,INDIRECT($O$3),T$6,0))</f>
        <v>109933.69004302914</v>
      </c>
      <c r="U91" s="345" cm="1">
        <f t="array" aca="1" ref="U91" ca="1">IF($N91="Y",VLOOKUP($O91,INDIRECT($O$3),U$6,0)*INDIRECT($N$2),VLOOKUP($O91,INDIRECT($O$3),U$6,0))</f>
        <v>113231.70074432001</v>
      </c>
      <c r="W91" s="218" t="str">
        <f t="shared" si="34"/>
        <v>Y</v>
      </c>
      <c r="X91" s="366" t="str">
        <f t="shared" si="35"/>
        <v>10095C</v>
      </c>
      <c r="Y91" s="218" t="str">
        <f t="shared" si="36"/>
        <v>Supervisor Water Distribution</v>
      </c>
      <c r="Z91" s="367" t="str">
        <f t="shared" si="29"/>
        <v>E50</v>
      </c>
      <c r="AA91" s="368">
        <f t="shared" ca="1" si="37"/>
        <v>49.818999999999996</v>
      </c>
      <c r="AB91" s="368">
        <f t="shared" ca="1" si="38"/>
        <v>51.314</v>
      </c>
      <c r="AC91" s="368">
        <f t="shared" ca="1" si="39"/>
        <v>52.852999999999994</v>
      </c>
      <c r="AD91" s="368">
        <f t="shared" ca="1" si="40"/>
        <v>54.439</v>
      </c>
    </row>
    <row r="92" spans="1:35" s="19" customFormat="1">
      <c r="A92" s="3" t="s">
        <v>141</v>
      </c>
      <c r="B92" s="47" t="s">
        <v>12</v>
      </c>
      <c r="C92" s="4">
        <v>498</v>
      </c>
      <c r="D92" s="35" t="s">
        <v>142</v>
      </c>
      <c r="E92" s="47">
        <v>11</v>
      </c>
      <c r="F92" s="47" t="s">
        <v>13</v>
      </c>
      <c r="G92" s="306" t="s">
        <v>92</v>
      </c>
      <c r="H92" s="178">
        <f t="shared" ca="1" si="43"/>
        <v>103623.04651053742</v>
      </c>
      <c r="I92" s="178">
        <f t="shared" ca="1" si="43"/>
        <v>106731.73790585353</v>
      </c>
      <c r="J92" s="178">
        <f t="shared" ca="1" si="43"/>
        <v>109933.69004302914</v>
      </c>
      <c r="K92" s="178">
        <f t="shared" ca="1" si="43"/>
        <v>113231.70074432001</v>
      </c>
      <c r="L92"/>
      <c r="M92"/>
      <c r="N92" s="343" t="s">
        <v>611</v>
      </c>
      <c r="O92" s="337" t="str">
        <f t="shared" si="31"/>
        <v>10907C</v>
      </c>
      <c r="P92" s="339" t="str">
        <f t="shared" si="32"/>
        <v>Water Resources Regulatory Coordinator</v>
      </c>
      <c r="Q92" s="344" t="str">
        <f t="shared" si="33"/>
        <v>E50</v>
      </c>
      <c r="R92" s="345" cm="1">
        <f t="array" aca="1" ref="R92" ca="1">IF($N92="Y",VLOOKUP($O92,INDIRECT($O$3),R$6,0)*INDIRECT($N$2),VLOOKUP($O92,INDIRECT($O$3),R$6,0))</f>
        <v>103623.04651053742</v>
      </c>
      <c r="S92" s="345" cm="1">
        <f t="array" aca="1" ref="S92" ca="1">IF($N92="Y",VLOOKUP($O92,INDIRECT($O$3),S$6,0)*INDIRECT($N$2),VLOOKUP($O92,INDIRECT($O$3),S$6,0))</f>
        <v>106731.73790585353</v>
      </c>
      <c r="T92" s="345" cm="1">
        <f t="array" aca="1" ref="T92" ca="1">IF($N92="Y",VLOOKUP($O92,INDIRECT($O$3),T$6,0)*INDIRECT($N$2),VLOOKUP($O92,INDIRECT($O$3),T$6,0))</f>
        <v>109933.69004302914</v>
      </c>
      <c r="U92" s="345" cm="1">
        <f t="array" aca="1" ref="U92" ca="1">IF($N92="Y",VLOOKUP($O92,INDIRECT($O$3),U$6,0)*INDIRECT($N$2),VLOOKUP($O92,INDIRECT($O$3),U$6,0))</f>
        <v>113231.70074432001</v>
      </c>
      <c r="W92" s="218" t="str">
        <f t="shared" si="34"/>
        <v>Y</v>
      </c>
      <c r="X92" s="366" t="str">
        <f t="shared" si="35"/>
        <v>10907C</v>
      </c>
      <c r="Y92" s="218" t="str">
        <f t="shared" si="36"/>
        <v>Water Resources Regulatory Coordinator</v>
      </c>
      <c r="Z92" s="367" t="str">
        <f t="shared" si="29"/>
        <v>E50</v>
      </c>
      <c r="AA92" s="368">
        <f t="shared" ca="1" si="37"/>
        <v>49.818999999999996</v>
      </c>
      <c r="AB92" s="368">
        <f t="shared" ca="1" si="38"/>
        <v>51.314</v>
      </c>
      <c r="AC92" s="368">
        <f t="shared" ca="1" si="39"/>
        <v>52.852999999999994</v>
      </c>
      <c r="AD92" s="368">
        <f t="shared" ca="1" si="40"/>
        <v>54.439</v>
      </c>
    </row>
    <row r="93" spans="1:35" s="19" customFormat="1">
      <c r="A93" s="3"/>
      <c r="B93" s="4"/>
      <c r="C93" s="4"/>
      <c r="D93" s="35"/>
      <c r="E93" s="4"/>
      <c r="F93" s="4"/>
      <c r="G93" s="30"/>
      <c r="H93" s="179"/>
      <c r="I93" s="179"/>
      <c r="J93" s="179"/>
      <c r="K93" s="179"/>
      <c r="L93"/>
      <c r="M93"/>
      <c r="N93" s="347"/>
      <c r="O93" s="347"/>
      <c r="P93" s="346"/>
      <c r="Q93" s="346"/>
      <c r="R93" s="346"/>
      <c r="S93" s="346"/>
      <c r="T93" s="346"/>
      <c r="U93" s="346"/>
      <c r="W93" s="214"/>
      <c r="X93" s="214"/>
      <c r="Y93" s="214"/>
      <c r="Z93" s="214"/>
      <c r="AA93" s="214"/>
      <c r="AB93" s="214"/>
      <c r="AC93" s="214"/>
      <c r="AD93" s="214"/>
    </row>
    <row r="94" spans="1:35" s="19" customFormat="1" ht="26.25" thickBot="1">
      <c r="A94" s="280" t="s">
        <v>2</v>
      </c>
      <c r="B94" s="280" t="s">
        <v>3</v>
      </c>
      <c r="C94" s="280" t="s">
        <v>519</v>
      </c>
      <c r="D94" s="24" t="s">
        <v>626</v>
      </c>
      <c r="E94" s="280" t="s">
        <v>617</v>
      </c>
      <c r="F94" s="280" t="s">
        <v>6</v>
      </c>
      <c r="G94" s="280" t="s">
        <v>7</v>
      </c>
      <c r="H94" s="26" t="s">
        <v>8</v>
      </c>
      <c r="I94" s="26" t="s">
        <v>9</v>
      </c>
      <c r="J94" s="26" t="s">
        <v>10</v>
      </c>
      <c r="K94" s="27" t="s">
        <v>11</v>
      </c>
      <c r="L94"/>
      <c r="M94"/>
      <c r="N94" s="340" t="s">
        <v>610</v>
      </c>
      <c r="O94" s="340" t="s">
        <v>2</v>
      </c>
      <c r="P94" s="341" t="s">
        <v>612</v>
      </c>
      <c r="Q94" s="341" t="s">
        <v>606</v>
      </c>
      <c r="R94" s="342" t="s">
        <v>8</v>
      </c>
      <c r="S94" s="342" t="s">
        <v>9</v>
      </c>
      <c r="T94" s="342" t="s">
        <v>10</v>
      </c>
      <c r="U94" s="340" t="s">
        <v>11</v>
      </c>
      <c r="W94" s="358" t="str">
        <f>N94</f>
        <v>Update</v>
      </c>
      <c r="X94" s="359" t="str">
        <f>A94</f>
        <v>Job Code</v>
      </c>
      <c r="Y94" s="358" t="s">
        <v>612</v>
      </c>
      <c r="Z94" s="360" t="str">
        <f>G94</f>
        <v>Salary Grade</v>
      </c>
      <c r="AA94" s="361" t="str">
        <f>R94</f>
        <v>Step 1</v>
      </c>
      <c r="AB94" s="361" t="str">
        <f>S94</f>
        <v>Step 2</v>
      </c>
      <c r="AC94" s="361" t="str">
        <f>T94</f>
        <v>Step 3</v>
      </c>
      <c r="AD94" s="361" t="str">
        <f>U94</f>
        <v>Step 4</v>
      </c>
    </row>
    <row r="95" spans="1:35" s="19" customFormat="1">
      <c r="A95" s="3" t="s">
        <v>93</v>
      </c>
      <c r="B95" s="47" t="s">
        <v>12</v>
      </c>
      <c r="C95" s="4">
        <v>506</v>
      </c>
      <c r="D95" s="35" t="s">
        <v>94</v>
      </c>
      <c r="E95" s="47">
        <v>11</v>
      </c>
      <c r="F95" s="47" t="s">
        <v>13</v>
      </c>
      <c r="G95" s="306">
        <v>48</v>
      </c>
      <c r="H95" s="178">
        <f ca="1">R95</f>
        <v>120242.95698593749</v>
      </c>
      <c r="I95" s="178">
        <f ca="1">S95</f>
        <v>123850.34096093749</v>
      </c>
      <c r="J95" s="178">
        <f ca="1">T95</f>
        <v>127565.69241406249</v>
      </c>
      <c r="K95" s="178">
        <f ca="1">U95</f>
        <v>131393.24536406249</v>
      </c>
      <c r="L95"/>
      <c r="M95"/>
      <c r="N95" s="343" t="s">
        <v>611</v>
      </c>
      <c r="O95" s="337" t="str">
        <f>A95</f>
        <v>00484C</v>
      </c>
      <c r="P95" s="339" t="str">
        <f>D95</f>
        <v>Appraisal Supervisor</v>
      </c>
      <c r="Q95" s="344">
        <f>G95</f>
        <v>48</v>
      </c>
      <c r="R95" s="345" cm="1">
        <f t="array" aca="1" ref="R95" ca="1">IF($N95="Y",VLOOKUP($O95,INDIRECT($O$3),R$6,0)*INDIRECT($N$2),VLOOKUP($O95,INDIRECT($O$3),R$6,0))</f>
        <v>120242.95698593749</v>
      </c>
      <c r="S95" s="345" cm="1">
        <f t="array" aca="1" ref="S95" ca="1">IF($N95="Y",VLOOKUP($O95,INDIRECT($O$3),S$6,0)*INDIRECT($N$2),VLOOKUP($O95,INDIRECT($O$3),S$6,0))</f>
        <v>123850.34096093749</v>
      </c>
      <c r="T95" s="345" cm="1">
        <f t="array" aca="1" ref="T95" ca="1">IF($N95="Y",VLOOKUP($O95,INDIRECT($O$3),T$6,0)*INDIRECT($N$2),VLOOKUP($O95,INDIRECT($O$3),T$6,0))</f>
        <v>127565.69241406249</v>
      </c>
      <c r="U95" s="345" cm="1">
        <f t="array" aca="1" ref="U95" ca="1">IF($N95="Y",VLOOKUP($O95,INDIRECT($O$3),U$6,0)*INDIRECT($N$2),VLOOKUP($O95,INDIRECT($O$3),U$6,0))</f>
        <v>131393.24536406249</v>
      </c>
      <c r="W95" s="218" t="str">
        <f>N95</f>
        <v>Y</v>
      </c>
      <c r="X95" s="366" t="str">
        <f>A95</f>
        <v>00484C</v>
      </c>
      <c r="Y95" s="218" t="str">
        <f>D95</f>
        <v>Appraisal Supervisor</v>
      </c>
      <c r="Z95" s="367">
        <f>G95</f>
        <v>48</v>
      </c>
      <c r="AA95" s="368">
        <f ca="1">ROUNDUP(R95/2080,3)</f>
        <v>57.809999999999995</v>
      </c>
      <c r="AB95" s="368">
        <f ca="1">ROUNDUP(S95/2080,3)</f>
        <v>59.543999999999997</v>
      </c>
      <c r="AC95" s="368">
        <f ca="1">ROUNDUP(T95/2080,3)</f>
        <v>61.33</v>
      </c>
      <c r="AD95" s="368">
        <f ca="1">ROUNDUP(U95/2080,3)</f>
        <v>63.169999999999995</v>
      </c>
      <c r="AI95" s="331"/>
    </row>
    <row r="96" spans="1:35" s="19" customFormat="1">
      <c r="A96" s="3"/>
      <c r="B96" s="4"/>
      <c r="C96" s="4"/>
      <c r="D96" s="35"/>
      <c r="E96" s="4"/>
      <c r="F96" s="4"/>
      <c r="G96" s="30"/>
      <c r="H96" s="179"/>
      <c r="I96" s="179"/>
      <c r="J96" s="179"/>
      <c r="K96" s="179"/>
      <c r="L96"/>
      <c r="M96"/>
      <c r="N96" s="347"/>
      <c r="O96" s="347"/>
      <c r="P96" s="346"/>
      <c r="Q96" s="346"/>
      <c r="R96" s="346"/>
      <c r="S96" s="346"/>
      <c r="T96" s="346"/>
      <c r="U96" s="346"/>
      <c r="W96" s="214"/>
      <c r="X96" s="214"/>
      <c r="Y96" s="214"/>
      <c r="Z96" s="214"/>
      <c r="AA96" s="214"/>
      <c r="AB96" s="214"/>
      <c r="AC96" s="214"/>
      <c r="AD96" s="214"/>
    </row>
    <row r="97" spans="1:30" s="19" customFormat="1" ht="26.25" thickBot="1">
      <c r="A97" s="280" t="s">
        <v>2</v>
      </c>
      <c r="B97" s="280" t="s">
        <v>3</v>
      </c>
      <c r="C97" s="280" t="s">
        <v>519</v>
      </c>
      <c r="D97" s="24" t="s">
        <v>627</v>
      </c>
      <c r="E97" s="280" t="s">
        <v>617</v>
      </c>
      <c r="F97" s="280" t="s">
        <v>6</v>
      </c>
      <c r="G97" s="280" t="s">
        <v>7</v>
      </c>
      <c r="H97" s="26" t="s">
        <v>8</v>
      </c>
      <c r="I97" s="26" t="s">
        <v>9</v>
      </c>
      <c r="J97" s="26" t="s">
        <v>10</v>
      </c>
      <c r="K97" s="27" t="s">
        <v>11</v>
      </c>
      <c r="L97"/>
      <c r="M97"/>
      <c r="N97" s="340" t="s">
        <v>610</v>
      </c>
      <c r="O97" s="340" t="s">
        <v>2</v>
      </c>
      <c r="P97" s="341" t="s">
        <v>612</v>
      </c>
      <c r="Q97" s="341" t="s">
        <v>606</v>
      </c>
      <c r="R97" s="342" t="s">
        <v>8</v>
      </c>
      <c r="S97" s="342" t="s">
        <v>9</v>
      </c>
      <c r="T97" s="342" t="s">
        <v>10</v>
      </c>
      <c r="U97" s="340" t="s">
        <v>11</v>
      </c>
      <c r="W97" s="358" t="str">
        <f>N97</f>
        <v>Update</v>
      </c>
      <c r="X97" s="359" t="str">
        <f>A97</f>
        <v>Job Code</v>
      </c>
      <c r="Y97" s="358" t="s">
        <v>612</v>
      </c>
      <c r="Z97" s="360" t="str">
        <f t="shared" ref="Z97:Z105" si="44">G97</f>
        <v>Salary Grade</v>
      </c>
      <c r="AA97" s="361" t="str">
        <f>R97</f>
        <v>Step 1</v>
      </c>
      <c r="AB97" s="361" t="str">
        <f>S97</f>
        <v>Step 2</v>
      </c>
      <c r="AC97" s="361" t="str">
        <f>T97</f>
        <v>Step 3</v>
      </c>
      <c r="AD97" s="361" t="str">
        <f>U97</f>
        <v>Step 4</v>
      </c>
    </row>
    <row r="98" spans="1:30" s="19" customFormat="1">
      <c r="A98" s="3" t="s">
        <v>145</v>
      </c>
      <c r="B98" s="47" t="s">
        <v>12</v>
      </c>
      <c r="C98" s="4">
        <v>550</v>
      </c>
      <c r="D98" s="35" t="s">
        <v>146</v>
      </c>
      <c r="E98" s="47">
        <v>12</v>
      </c>
      <c r="F98" s="47" t="s">
        <v>13</v>
      </c>
      <c r="G98" s="306" t="s">
        <v>144</v>
      </c>
      <c r="H98" s="178">
        <f t="shared" ref="H98:K104" ca="1" si="45">R98</f>
        <v>111044.43909146135</v>
      </c>
      <c r="I98" s="178">
        <f t="shared" ca="1" si="45"/>
        <v>114375.7722642052</v>
      </c>
      <c r="J98" s="178">
        <f t="shared" ca="1" si="45"/>
        <v>117807.04543213137</v>
      </c>
      <c r="K98" s="178">
        <f t="shared" ca="1" si="45"/>
        <v>121341.25679509531</v>
      </c>
      <c r="L98"/>
      <c r="M98"/>
      <c r="N98" s="343" t="s">
        <v>611</v>
      </c>
      <c r="O98" s="337" t="str">
        <f>A98</f>
        <v>03620C</v>
      </c>
      <c r="P98" s="339" t="str">
        <f>D98</f>
        <v xml:space="preserve">District Street Supervisor III  </v>
      </c>
      <c r="Q98" s="344" t="str">
        <f>G98</f>
        <v>E60</v>
      </c>
      <c r="R98" s="345" cm="1">
        <f t="array" aca="1" ref="R98" ca="1">IF($N98="Y",VLOOKUP($O98,INDIRECT($O$3),R$6,0)*INDIRECT($N$2),VLOOKUP($O98,INDIRECT($O$3),R$6,0))</f>
        <v>111044.43909146135</v>
      </c>
      <c r="S98" s="345" cm="1">
        <f t="array" aca="1" ref="S98" ca="1">IF($N98="Y",VLOOKUP($O98,INDIRECT($O$3),S$6,0)*INDIRECT($N$2),VLOOKUP($O98,INDIRECT($O$3),S$6,0))</f>
        <v>114375.7722642052</v>
      </c>
      <c r="T98" s="345" cm="1">
        <f t="array" aca="1" ref="T98" ca="1">IF($N98="Y",VLOOKUP($O98,INDIRECT($O$3),T$6,0)*INDIRECT($N$2),VLOOKUP($O98,INDIRECT($O$3),T$6,0))</f>
        <v>117807.04543213137</v>
      </c>
      <c r="U98" s="345" cm="1">
        <f t="array" aca="1" ref="U98" ca="1">IF($N98="Y",VLOOKUP($O98,INDIRECT($O$3),U$6,0)*INDIRECT($N$2),VLOOKUP($O98,INDIRECT($O$3),U$6,0))</f>
        <v>121341.25679509531</v>
      </c>
      <c r="W98" s="218" t="str">
        <f>N98</f>
        <v>Y</v>
      </c>
      <c r="X98" s="366" t="str">
        <f>A98</f>
        <v>03620C</v>
      </c>
      <c r="Y98" s="218" t="str">
        <f>D98</f>
        <v xml:space="preserve">District Street Supervisor III  </v>
      </c>
      <c r="Z98" s="367" t="str">
        <f t="shared" si="44"/>
        <v>E60</v>
      </c>
      <c r="AA98" s="368">
        <f ca="1">ROUNDUP(R98/2080,3)</f>
        <v>53.387</v>
      </c>
      <c r="AB98" s="368">
        <f ca="1">ROUNDUP(S98/2080,3)</f>
        <v>54.988999999999997</v>
      </c>
      <c r="AC98" s="368">
        <f ca="1">ROUNDUP(T98/2080,3)</f>
        <v>56.638999999999996</v>
      </c>
      <c r="AD98" s="368">
        <f ca="1">ROUNDUP(U98/2080,3)</f>
        <v>58.338000000000001</v>
      </c>
    </row>
    <row r="99" spans="1:30">
      <c r="A99" s="3" t="s">
        <v>147</v>
      </c>
      <c r="B99" s="47" t="s">
        <v>12</v>
      </c>
      <c r="C99" s="4">
        <v>543</v>
      </c>
      <c r="D99" s="35" t="s">
        <v>148</v>
      </c>
      <c r="E99" s="47">
        <v>12</v>
      </c>
      <c r="F99" s="47" t="s">
        <v>13</v>
      </c>
      <c r="G99" s="306" t="s">
        <v>144</v>
      </c>
      <c r="H99" s="178">
        <f t="shared" ca="1" si="45"/>
        <v>111044.43909146135</v>
      </c>
      <c r="I99" s="178">
        <f t="shared" ca="1" si="45"/>
        <v>114375.7722642052</v>
      </c>
      <c r="J99" s="178">
        <f t="shared" ca="1" si="45"/>
        <v>117807.04543213137</v>
      </c>
      <c r="K99" s="178">
        <f t="shared" ca="1" si="45"/>
        <v>121341.25679509531</v>
      </c>
      <c r="N99" s="343" t="s">
        <v>611</v>
      </c>
      <c r="O99" s="337" t="str">
        <f t="shared" ref="O99:O105" si="46">A99</f>
        <v>06637C</v>
      </c>
      <c r="P99" s="339" t="str">
        <f t="shared" ref="P99:P105" si="47">D99</f>
        <v>Manager Crime Lab</v>
      </c>
      <c r="Q99" s="344" t="str">
        <f t="shared" ref="Q99:Q105" si="48">G99</f>
        <v>E60</v>
      </c>
      <c r="R99" s="345" cm="1">
        <f t="array" aca="1" ref="R99" ca="1">IF($N99="Y",VLOOKUP($O99,INDIRECT($O$3),R$6,0)*INDIRECT($N$2),VLOOKUP($O99,INDIRECT($O$3),R$6,0))</f>
        <v>111044.43909146135</v>
      </c>
      <c r="S99" s="345" cm="1">
        <f t="array" aca="1" ref="S99" ca="1">IF($N99="Y",VLOOKUP($O99,INDIRECT($O$3),S$6,0)*INDIRECT($N$2),VLOOKUP($O99,INDIRECT($O$3),S$6,0))</f>
        <v>114375.7722642052</v>
      </c>
      <c r="T99" s="345" cm="1">
        <f t="array" aca="1" ref="T99" ca="1">IF($N99="Y",VLOOKUP($O99,INDIRECT($O$3),T$6,0)*INDIRECT($N$2),VLOOKUP($O99,INDIRECT($O$3),T$6,0))</f>
        <v>117807.04543213137</v>
      </c>
      <c r="U99" s="345" cm="1">
        <f t="array" aca="1" ref="U99" ca="1">IF($N99="Y",VLOOKUP($O99,INDIRECT($O$3),U$6,0)*INDIRECT($N$2),VLOOKUP($O99,INDIRECT($O$3),U$6,0))</f>
        <v>121341.25679509531</v>
      </c>
      <c r="W99" s="218" t="str">
        <f t="shared" ref="W99:W105" si="49">N99</f>
        <v>Y</v>
      </c>
      <c r="X99" s="366" t="str">
        <f t="shared" ref="X99:X105" si="50">A99</f>
        <v>06637C</v>
      </c>
      <c r="Y99" s="218" t="str">
        <f t="shared" ref="Y99:Y105" si="51">D99</f>
        <v>Manager Crime Lab</v>
      </c>
      <c r="Z99" s="367" t="str">
        <f t="shared" si="44"/>
        <v>E60</v>
      </c>
      <c r="AA99" s="368">
        <f t="shared" ref="AA99:AA104" ca="1" si="52">ROUNDUP(R99/2080,3)</f>
        <v>53.387</v>
      </c>
      <c r="AB99" s="368">
        <f t="shared" ref="AB99:AB104" ca="1" si="53">ROUNDUP(S99/2080,3)</f>
        <v>54.988999999999997</v>
      </c>
      <c r="AC99" s="368">
        <f t="shared" ref="AC99:AC104" ca="1" si="54">ROUNDUP(T99/2080,3)</f>
        <v>56.638999999999996</v>
      </c>
      <c r="AD99" s="368">
        <f t="shared" ref="AD99:AD104" ca="1" si="55">ROUNDUP(U99/2080,3)</f>
        <v>58.338000000000001</v>
      </c>
    </row>
    <row r="100" spans="1:30">
      <c r="A100" s="3" t="s">
        <v>149</v>
      </c>
      <c r="B100" s="47" t="s">
        <v>12</v>
      </c>
      <c r="C100" s="4">
        <v>548</v>
      </c>
      <c r="D100" s="3" t="s">
        <v>150</v>
      </c>
      <c r="E100" s="47">
        <v>12</v>
      </c>
      <c r="F100" s="47" t="s">
        <v>13</v>
      </c>
      <c r="G100" s="306" t="s">
        <v>144</v>
      </c>
      <c r="H100" s="178">
        <f t="shared" ca="1" si="45"/>
        <v>111044.43909146135</v>
      </c>
      <c r="I100" s="178">
        <f t="shared" ca="1" si="45"/>
        <v>114375.7722642052</v>
      </c>
      <c r="J100" s="178">
        <f t="shared" ca="1" si="45"/>
        <v>117807.04543213137</v>
      </c>
      <c r="K100" s="178">
        <f t="shared" ca="1" si="45"/>
        <v>121341.25679509531</v>
      </c>
      <c r="N100" s="343" t="s">
        <v>611</v>
      </c>
      <c r="O100" s="337" t="str">
        <f t="shared" si="46"/>
        <v>06641C</v>
      </c>
      <c r="P100" s="339" t="str">
        <f t="shared" si="47"/>
        <v>Manager Construction Code Inspection Services</v>
      </c>
      <c r="Q100" s="344" t="str">
        <f t="shared" si="48"/>
        <v>E60</v>
      </c>
      <c r="R100" s="345" cm="1">
        <f t="array" aca="1" ref="R100" ca="1">IF($N100="Y",VLOOKUP($O100,INDIRECT($O$3),R$6,0)*INDIRECT($N$2),VLOOKUP($O100,INDIRECT($O$3),R$6,0))</f>
        <v>111044.43909146135</v>
      </c>
      <c r="S100" s="345" cm="1">
        <f t="array" aca="1" ref="S100" ca="1">IF($N100="Y",VLOOKUP($O100,INDIRECT($O$3),S$6,0)*INDIRECT($N$2),VLOOKUP($O100,INDIRECT($O$3),S$6,0))</f>
        <v>114375.7722642052</v>
      </c>
      <c r="T100" s="345" cm="1">
        <f t="array" aca="1" ref="T100" ca="1">IF($N100="Y",VLOOKUP($O100,INDIRECT($O$3),T$6,0)*INDIRECT($N$2),VLOOKUP($O100,INDIRECT($O$3),T$6,0))</f>
        <v>117807.04543213137</v>
      </c>
      <c r="U100" s="345" cm="1">
        <f t="array" aca="1" ref="U100" ca="1">IF($N100="Y",VLOOKUP($O100,INDIRECT($O$3),U$6,0)*INDIRECT($N$2),VLOOKUP($O100,INDIRECT($O$3),U$6,0))</f>
        <v>121341.25679509531</v>
      </c>
      <c r="W100" s="218" t="str">
        <f t="shared" si="49"/>
        <v>Y</v>
      </c>
      <c r="X100" s="366" t="str">
        <f t="shared" si="50"/>
        <v>06641C</v>
      </c>
      <c r="Y100" s="218" t="str">
        <f t="shared" si="51"/>
        <v>Manager Construction Code Inspection Services</v>
      </c>
      <c r="Z100" s="367" t="str">
        <f t="shared" si="44"/>
        <v>E60</v>
      </c>
      <c r="AA100" s="368">
        <f t="shared" ca="1" si="52"/>
        <v>53.387</v>
      </c>
      <c r="AB100" s="368">
        <f t="shared" ca="1" si="53"/>
        <v>54.988999999999997</v>
      </c>
      <c r="AC100" s="368">
        <f t="shared" ca="1" si="54"/>
        <v>56.638999999999996</v>
      </c>
      <c r="AD100" s="368">
        <f t="shared" ca="1" si="55"/>
        <v>58.338000000000001</v>
      </c>
    </row>
    <row r="101" spans="1:30" s="19" customFormat="1">
      <c r="A101" s="3" t="s">
        <v>121</v>
      </c>
      <c r="B101" s="47" t="s">
        <v>12</v>
      </c>
      <c r="C101" s="4">
        <v>545</v>
      </c>
      <c r="D101" s="35" t="s">
        <v>122</v>
      </c>
      <c r="E101" s="47">
        <v>12</v>
      </c>
      <c r="F101" s="47" t="s">
        <v>13</v>
      </c>
      <c r="G101" s="306" t="s">
        <v>144</v>
      </c>
      <c r="H101" s="178">
        <f t="shared" ca="1" si="45"/>
        <v>111044.43909146135</v>
      </c>
      <c r="I101" s="178">
        <f t="shared" ca="1" si="45"/>
        <v>114375.7722642052</v>
      </c>
      <c r="J101" s="178">
        <f t="shared" ca="1" si="45"/>
        <v>117807.04543213137</v>
      </c>
      <c r="K101" s="178">
        <f t="shared" ca="1" si="45"/>
        <v>121341.25679509531</v>
      </c>
      <c r="L101"/>
      <c r="M101"/>
      <c r="N101" s="343" t="s">
        <v>611</v>
      </c>
      <c r="O101" s="337" t="str">
        <f t="shared" si="46"/>
        <v>00560C</v>
      </c>
      <c r="P101" s="339" t="str">
        <f t="shared" si="47"/>
        <v>Manager Fire Inspection Services</v>
      </c>
      <c r="Q101" s="344" t="str">
        <f t="shared" si="48"/>
        <v>E60</v>
      </c>
      <c r="R101" s="345" cm="1">
        <f t="array" aca="1" ref="R101" ca="1">IF($N101="Y",VLOOKUP($O101,INDIRECT($O$3),R$6,0)*INDIRECT($N$2),VLOOKUP($O101,INDIRECT($O$3),R$6,0))</f>
        <v>111044.43909146135</v>
      </c>
      <c r="S101" s="345" cm="1">
        <f t="array" aca="1" ref="S101" ca="1">IF($N101="Y",VLOOKUP($O101,INDIRECT($O$3),S$6,0)*INDIRECT($N$2),VLOOKUP($O101,INDIRECT($O$3),S$6,0))</f>
        <v>114375.7722642052</v>
      </c>
      <c r="T101" s="345" cm="1">
        <f t="array" aca="1" ref="T101" ca="1">IF($N101="Y",VLOOKUP($O101,INDIRECT($O$3),T$6,0)*INDIRECT($N$2),VLOOKUP($O101,INDIRECT($O$3),T$6,0))</f>
        <v>117807.04543213137</v>
      </c>
      <c r="U101" s="345" cm="1">
        <f t="array" aca="1" ref="U101" ca="1">IF($N101="Y",VLOOKUP($O101,INDIRECT($O$3),U$6,0)*INDIRECT($N$2),VLOOKUP($O101,INDIRECT($O$3),U$6,0))</f>
        <v>121341.25679509531</v>
      </c>
      <c r="W101" s="218" t="str">
        <f t="shared" si="49"/>
        <v>Y</v>
      </c>
      <c r="X101" s="366" t="str">
        <f t="shared" si="50"/>
        <v>00560C</v>
      </c>
      <c r="Y101" s="218" t="str">
        <f t="shared" si="51"/>
        <v>Manager Fire Inspection Services</v>
      </c>
      <c r="Z101" s="367" t="str">
        <f t="shared" si="44"/>
        <v>E60</v>
      </c>
      <c r="AA101" s="368">
        <f t="shared" ca="1" si="52"/>
        <v>53.387</v>
      </c>
      <c r="AB101" s="368">
        <f t="shared" ca="1" si="53"/>
        <v>54.988999999999997</v>
      </c>
      <c r="AC101" s="368">
        <f t="shared" ca="1" si="54"/>
        <v>56.638999999999996</v>
      </c>
      <c r="AD101" s="368">
        <f t="shared" ca="1" si="55"/>
        <v>58.338000000000001</v>
      </c>
    </row>
    <row r="102" spans="1:30" s="19" customFormat="1">
      <c r="A102" s="3" t="s">
        <v>387</v>
      </c>
      <c r="B102" s="47" t="s">
        <v>12</v>
      </c>
      <c r="C102" s="4">
        <v>548</v>
      </c>
      <c r="D102" s="35" t="s">
        <v>524</v>
      </c>
      <c r="E102" s="47">
        <v>12</v>
      </c>
      <c r="F102" s="47" t="s">
        <v>13</v>
      </c>
      <c r="G102" s="306" t="s">
        <v>144</v>
      </c>
      <c r="H102" s="178">
        <f t="shared" ca="1" si="45"/>
        <v>111044.43909146135</v>
      </c>
      <c r="I102" s="178">
        <f t="shared" ca="1" si="45"/>
        <v>114375.7722642052</v>
      </c>
      <c r="J102" s="178">
        <f t="shared" ca="1" si="45"/>
        <v>117807.04543213137</v>
      </c>
      <c r="K102" s="178">
        <f t="shared" ca="1" si="45"/>
        <v>121341.25679509531</v>
      </c>
      <c r="L102"/>
      <c r="M102"/>
      <c r="N102" s="343" t="s">
        <v>611</v>
      </c>
      <c r="O102" s="337" t="str">
        <f t="shared" si="46"/>
        <v>06917C</v>
      </c>
      <c r="P102" s="339" t="str">
        <f t="shared" si="47"/>
        <v>Manager Problem Properties</v>
      </c>
      <c r="Q102" s="344" t="str">
        <f t="shared" si="48"/>
        <v>E60</v>
      </c>
      <c r="R102" s="345" cm="1">
        <f t="array" aca="1" ref="R102" ca="1">IF($N102="Y",VLOOKUP($O102,INDIRECT($O$3),R$6,0)*INDIRECT($N$2),VLOOKUP($O102,INDIRECT($O$3),R$6,0))</f>
        <v>111044.43909146135</v>
      </c>
      <c r="S102" s="345" cm="1">
        <f t="array" aca="1" ref="S102" ca="1">IF($N102="Y",VLOOKUP($O102,INDIRECT($O$3),S$6,0)*INDIRECT($N$2),VLOOKUP($O102,INDIRECT($O$3),S$6,0))</f>
        <v>114375.7722642052</v>
      </c>
      <c r="T102" s="345" cm="1">
        <f t="array" aca="1" ref="T102" ca="1">IF($N102="Y",VLOOKUP($O102,INDIRECT($O$3),T$6,0)*INDIRECT($N$2),VLOOKUP($O102,INDIRECT($O$3),T$6,0))</f>
        <v>117807.04543213137</v>
      </c>
      <c r="U102" s="345" cm="1">
        <f t="array" aca="1" ref="U102" ca="1">IF($N102="Y",VLOOKUP($O102,INDIRECT($O$3),U$6,0)*INDIRECT($N$2),VLOOKUP($O102,INDIRECT($O$3),U$6,0))</f>
        <v>121341.25679509531</v>
      </c>
      <c r="W102" s="218" t="str">
        <f t="shared" si="49"/>
        <v>Y</v>
      </c>
      <c r="X102" s="366" t="str">
        <f t="shared" si="50"/>
        <v>06917C</v>
      </c>
      <c r="Y102" s="218" t="str">
        <f t="shared" si="51"/>
        <v>Manager Problem Properties</v>
      </c>
      <c r="Z102" s="367" t="str">
        <f t="shared" si="44"/>
        <v>E60</v>
      </c>
      <c r="AA102" s="368">
        <f t="shared" ca="1" si="52"/>
        <v>53.387</v>
      </c>
      <c r="AB102" s="368">
        <f t="shared" ca="1" si="53"/>
        <v>54.988999999999997</v>
      </c>
      <c r="AC102" s="368">
        <f t="shared" ca="1" si="54"/>
        <v>56.638999999999996</v>
      </c>
      <c r="AD102" s="368">
        <f t="shared" ca="1" si="55"/>
        <v>58.338000000000001</v>
      </c>
    </row>
    <row r="103" spans="1:30" s="19" customFormat="1">
      <c r="A103" s="3" t="s">
        <v>123</v>
      </c>
      <c r="B103" s="47" t="s">
        <v>12</v>
      </c>
      <c r="C103" s="4">
        <v>565</v>
      </c>
      <c r="D103" s="35" t="s">
        <v>124</v>
      </c>
      <c r="E103" s="47">
        <v>12</v>
      </c>
      <c r="F103" s="47" t="s">
        <v>13</v>
      </c>
      <c r="G103" s="306" t="s">
        <v>144</v>
      </c>
      <c r="H103" s="178">
        <f ca="1">R103</f>
        <v>111044.43909146135</v>
      </c>
      <c r="I103" s="178">
        <f ca="1">S103</f>
        <v>114375.7722642052</v>
      </c>
      <c r="J103" s="178">
        <f ca="1">T103</f>
        <v>117807.04543213137</v>
      </c>
      <c r="K103" s="178">
        <f ca="1">U103</f>
        <v>121341.25679509531</v>
      </c>
      <c r="L103"/>
      <c r="M103"/>
      <c r="N103" s="343" t="s">
        <v>611</v>
      </c>
      <c r="O103" s="337" t="str">
        <f>A103</f>
        <v>06931C</v>
      </c>
      <c r="P103" s="339" t="str">
        <f>D103</f>
        <v>Manager Radio Communications and Electronics</v>
      </c>
      <c r="Q103" s="344" t="str">
        <f>G103</f>
        <v>E60</v>
      </c>
      <c r="R103" s="345" cm="1">
        <f t="array" aca="1" ref="R103" ca="1">IF($N103="Y",VLOOKUP($O103,INDIRECT($O$3),R$6,0)*INDIRECT($N$2),VLOOKUP($O103,INDIRECT($O$3),R$6,0))</f>
        <v>111044.43909146135</v>
      </c>
      <c r="S103" s="345" cm="1">
        <f t="array" aca="1" ref="S103" ca="1">IF($N103="Y",VLOOKUP($O103,INDIRECT($O$3),S$6,0)*INDIRECT($N$2),VLOOKUP($O103,INDIRECT($O$3),S$6,0))</f>
        <v>114375.7722642052</v>
      </c>
      <c r="T103" s="345" cm="1">
        <f t="array" aca="1" ref="T103" ca="1">IF($N103="Y",VLOOKUP($O103,INDIRECT($O$3),T$6,0)*INDIRECT($N$2),VLOOKUP($O103,INDIRECT($O$3),T$6,0))</f>
        <v>117807.04543213137</v>
      </c>
      <c r="U103" s="345" cm="1">
        <f t="array" aca="1" ref="U103" ca="1">IF($N103="Y",VLOOKUP($O103,INDIRECT($O$3),U$6,0)*INDIRECT($N$2),VLOOKUP($O103,INDIRECT($O$3),U$6,0))</f>
        <v>121341.25679509531</v>
      </c>
      <c r="W103" s="218" t="str">
        <f>N103</f>
        <v>Y</v>
      </c>
      <c r="X103" s="366" t="str">
        <f>A103</f>
        <v>06931C</v>
      </c>
      <c r="Y103" s="218" t="str">
        <f>D103</f>
        <v>Manager Radio Communications and Electronics</v>
      </c>
      <c r="Z103" s="367" t="str">
        <f>G103</f>
        <v>E60</v>
      </c>
      <c r="AA103" s="368">
        <f ca="1">ROUNDUP(R103/2080,3)</f>
        <v>53.387</v>
      </c>
      <c r="AB103" s="368">
        <f ca="1">ROUNDUP(S103/2080,3)</f>
        <v>54.988999999999997</v>
      </c>
      <c r="AC103" s="368">
        <f ca="1">ROUNDUP(T103/2080,3)</f>
        <v>56.638999999999996</v>
      </c>
      <c r="AD103" s="368">
        <f ca="1">ROUNDUP(U103/2080,3)</f>
        <v>58.338000000000001</v>
      </c>
    </row>
    <row r="104" spans="1:30" s="19" customFormat="1">
      <c r="A104" s="3" t="s">
        <v>151</v>
      </c>
      <c r="B104" s="47" t="s">
        <v>12</v>
      </c>
      <c r="C104" s="4">
        <v>568</v>
      </c>
      <c r="D104" s="35" t="s">
        <v>152</v>
      </c>
      <c r="E104" s="47">
        <v>12</v>
      </c>
      <c r="F104" s="47" t="s">
        <v>13</v>
      </c>
      <c r="G104" s="306" t="s">
        <v>144</v>
      </c>
      <c r="H104" s="178">
        <f t="shared" ca="1" si="45"/>
        <v>111044.43909146135</v>
      </c>
      <c r="I104" s="178">
        <f t="shared" ca="1" si="45"/>
        <v>114375.7722642052</v>
      </c>
      <c r="J104" s="178">
        <f t="shared" ca="1" si="45"/>
        <v>117807.04543213137</v>
      </c>
      <c r="K104" s="178">
        <f t="shared" ca="1" si="45"/>
        <v>121341.25679509531</v>
      </c>
      <c r="L104"/>
      <c r="M104"/>
      <c r="N104" s="343" t="s">
        <v>611</v>
      </c>
      <c r="O104" s="337" t="str">
        <f t="shared" si="46"/>
        <v>10903C</v>
      </c>
      <c r="P104" s="339" t="str">
        <f t="shared" si="47"/>
        <v xml:space="preserve">Manager Water Resources Programs </v>
      </c>
      <c r="Q104" s="344" t="str">
        <f t="shared" si="48"/>
        <v>E60</v>
      </c>
      <c r="R104" s="345" cm="1">
        <f t="array" aca="1" ref="R104" ca="1">IF($N104="Y",VLOOKUP($O104,INDIRECT($O$3),R$6,0)*INDIRECT($N$2),VLOOKUP($O104,INDIRECT($O$3),R$6,0))</f>
        <v>111044.43909146135</v>
      </c>
      <c r="S104" s="345" cm="1">
        <f t="array" aca="1" ref="S104" ca="1">IF($N104="Y",VLOOKUP($O104,INDIRECT($O$3),S$6,0)*INDIRECT($N$2),VLOOKUP($O104,INDIRECT($O$3),S$6,0))</f>
        <v>114375.7722642052</v>
      </c>
      <c r="T104" s="345" cm="1">
        <f t="array" aca="1" ref="T104" ca="1">IF($N104="Y",VLOOKUP($O104,INDIRECT($O$3),T$6,0)*INDIRECT($N$2),VLOOKUP($O104,INDIRECT($O$3),T$6,0))</f>
        <v>117807.04543213137</v>
      </c>
      <c r="U104" s="345" cm="1">
        <f t="array" aca="1" ref="U104" ca="1">IF($N104="Y",VLOOKUP($O104,INDIRECT($O$3),U$6,0)*INDIRECT($N$2),VLOOKUP($O104,INDIRECT($O$3),U$6,0))</f>
        <v>121341.25679509531</v>
      </c>
      <c r="W104" s="218" t="str">
        <f t="shared" si="49"/>
        <v>Y</v>
      </c>
      <c r="X104" s="366" t="str">
        <f t="shared" si="50"/>
        <v>10903C</v>
      </c>
      <c r="Y104" s="218" t="str">
        <f t="shared" si="51"/>
        <v xml:space="preserve">Manager Water Resources Programs </v>
      </c>
      <c r="Z104" s="367" t="str">
        <f t="shared" si="44"/>
        <v>E60</v>
      </c>
      <c r="AA104" s="368">
        <f t="shared" ca="1" si="52"/>
        <v>53.387</v>
      </c>
      <c r="AB104" s="368">
        <f t="shared" ca="1" si="53"/>
        <v>54.988999999999997</v>
      </c>
      <c r="AC104" s="368">
        <f t="shared" ca="1" si="54"/>
        <v>56.638999999999996</v>
      </c>
      <c r="AD104" s="368">
        <f t="shared" ca="1" si="55"/>
        <v>58.338000000000001</v>
      </c>
    </row>
    <row r="105" spans="1:30" s="19" customFormat="1">
      <c r="A105" s="3" t="s">
        <v>706</v>
      </c>
      <c r="B105" s="47" t="s">
        <v>12</v>
      </c>
      <c r="C105" s="4">
        <v>550</v>
      </c>
      <c r="D105" s="35" t="s">
        <v>705</v>
      </c>
      <c r="E105" s="47">
        <v>12</v>
      </c>
      <c r="F105" s="47" t="s">
        <v>13</v>
      </c>
      <c r="G105" s="306" t="s">
        <v>144</v>
      </c>
      <c r="H105" s="178">
        <f t="shared" ref="H105:K106" ca="1" si="56">R105</f>
        <v>111044.43909146135</v>
      </c>
      <c r="I105" s="178">
        <f t="shared" ca="1" si="56"/>
        <v>114375.7722642052</v>
      </c>
      <c r="J105" s="178">
        <f t="shared" ca="1" si="56"/>
        <v>117807.04543213137</v>
      </c>
      <c r="K105" s="178">
        <f t="shared" ca="1" si="56"/>
        <v>121341.25679509531</v>
      </c>
      <c r="L105"/>
      <c r="M105"/>
      <c r="N105" s="343" t="s">
        <v>611</v>
      </c>
      <c r="O105" s="337" t="str">
        <f t="shared" si="46"/>
        <v>53057C</v>
      </c>
      <c r="P105" s="339" t="str">
        <f t="shared" si="47"/>
        <v>Senior Environmental Project Manager - Supervisory</v>
      </c>
      <c r="Q105" s="344" t="str">
        <f t="shared" si="48"/>
        <v>E60</v>
      </c>
      <c r="R105" s="345" cm="1">
        <f t="array" aca="1" ref="R105" ca="1">IF($N105="Y",VLOOKUP($O105,INDIRECT($O$3),R$6,0)*INDIRECT($N$2),VLOOKUP($O105,INDIRECT($O$3),R$6,0))</f>
        <v>111044.43909146135</v>
      </c>
      <c r="S105" s="345" cm="1">
        <f t="array" aca="1" ref="S105" ca="1">IF($N105="Y",VLOOKUP($O105,INDIRECT($O$3),S$6,0)*INDIRECT($N$2),VLOOKUP($O105,INDIRECT($O$3),S$6,0))</f>
        <v>114375.7722642052</v>
      </c>
      <c r="T105" s="345" cm="1">
        <f t="array" aca="1" ref="T105" ca="1">IF($N105="Y",VLOOKUP($O105,INDIRECT($O$3),T$6,0)*INDIRECT($N$2),VLOOKUP($O105,INDIRECT($O$3),T$6,0))</f>
        <v>117807.04543213137</v>
      </c>
      <c r="U105" s="345" cm="1">
        <f t="array" aca="1" ref="U105" ca="1">IF($N105="Y",VLOOKUP($O105,INDIRECT($O$3),U$6,0)*INDIRECT($N$2),VLOOKUP($O105,INDIRECT($O$3),U$6,0))</f>
        <v>121341.25679509531</v>
      </c>
      <c r="W105" s="218" t="str">
        <f t="shared" si="49"/>
        <v>Y</v>
      </c>
      <c r="X105" s="366" t="str">
        <f t="shared" si="50"/>
        <v>53057C</v>
      </c>
      <c r="Y105" s="218" t="str">
        <f t="shared" si="51"/>
        <v>Senior Environmental Project Manager - Supervisory</v>
      </c>
      <c r="Z105" s="367" t="str">
        <f t="shared" si="44"/>
        <v>E60</v>
      </c>
      <c r="AA105" s="368">
        <f t="shared" ref="AA105:AD106" ca="1" si="57">ROUNDUP(R105/2080,3)</f>
        <v>53.387</v>
      </c>
      <c r="AB105" s="368">
        <f t="shared" ca="1" si="57"/>
        <v>54.988999999999997</v>
      </c>
      <c r="AC105" s="368">
        <f t="shared" ca="1" si="57"/>
        <v>56.638999999999996</v>
      </c>
      <c r="AD105" s="368">
        <f t="shared" ca="1" si="57"/>
        <v>58.338000000000001</v>
      </c>
    </row>
    <row r="106" spans="1:30" s="19" customFormat="1">
      <c r="A106" s="3" t="s">
        <v>135</v>
      </c>
      <c r="B106" s="47" t="s">
        <v>12</v>
      </c>
      <c r="C106" s="4">
        <v>550</v>
      </c>
      <c r="D106" s="35" t="s">
        <v>136</v>
      </c>
      <c r="E106" s="47">
        <v>12</v>
      </c>
      <c r="F106" s="47" t="s">
        <v>13</v>
      </c>
      <c r="G106" s="306" t="s">
        <v>144</v>
      </c>
      <c r="H106" s="178">
        <f t="shared" ca="1" si="56"/>
        <v>111044.43909146135</v>
      </c>
      <c r="I106" s="178">
        <f t="shared" ca="1" si="56"/>
        <v>114375.7722642052</v>
      </c>
      <c r="J106" s="178">
        <f t="shared" ca="1" si="56"/>
        <v>117807.04543213137</v>
      </c>
      <c r="K106" s="178">
        <f t="shared" ca="1" si="56"/>
        <v>121341.25679509531</v>
      </c>
      <c r="L106"/>
      <c r="M106"/>
      <c r="N106" s="343" t="s">
        <v>611</v>
      </c>
      <c r="O106" s="337" t="str">
        <f>A106</f>
        <v>10270C</v>
      </c>
      <c r="P106" s="339" t="str">
        <f>D106</f>
        <v xml:space="preserve">Supervisor Sewer Maintenance </v>
      </c>
      <c r="Q106" s="344" t="str">
        <f>G106</f>
        <v>E60</v>
      </c>
      <c r="R106" s="345" cm="1">
        <f t="array" aca="1" ref="R106" ca="1">IF($N106="Y",VLOOKUP($O106,INDIRECT($O$3),R$6,0)*INDIRECT($N$2),VLOOKUP($O106,INDIRECT($O$3),R$6,0))</f>
        <v>111044.43909146135</v>
      </c>
      <c r="S106" s="345" cm="1">
        <f t="array" aca="1" ref="S106" ca="1">IF($N106="Y",VLOOKUP($O106,INDIRECT($O$3),S$6,0)*INDIRECT($N$2),VLOOKUP($O106,INDIRECT($O$3),S$6,0))</f>
        <v>114375.7722642052</v>
      </c>
      <c r="T106" s="345" cm="1">
        <f t="array" aca="1" ref="T106" ca="1">IF($N106="Y",VLOOKUP($O106,INDIRECT($O$3),T$6,0)*INDIRECT($N$2),VLOOKUP($O106,INDIRECT($O$3),T$6,0))</f>
        <v>117807.04543213137</v>
      </c>
      <c r="U106" s="345" cm="1">
        <f t="array" aca="1" ref="U106" ca="1">IF($N106="Y",VLOOKUP($O106,INDIRECT($O$3),U$6,0)*INDIRECT($N$2),VLOOKUP($O106,INDIRECT($O$3),U$6,0))</f>
        <v>121341.25679509531</v>
      </c>
      <c r="W106" s="218" t="str">
        <f>N106</f>
        <v>Y</v>
      </c>
      <c r="X106" s="366" t="str">
        <f>A106</f>
        <v>10270C</v>
      </c>
      <c r="Y106" s="218" t="str">
        <f>D106</f>
        <v xml:space="preserve">Supervisor Sewer Maintenance </v>
      </c>
      <c r="Z106" s="367" t="str">
        <f>G106</f>
        <v>E60</v>
      </c>
      <c r="AA106" s="368">
        <f t="shared" ca="1" si="57"/>
        <v>53.387</v>
      </c>
      <c r="AB106" s="368">
        <f t="shared" ca="1" si="57"/>
        <v>54.988999999999997</v>
      </c>
      <c r="AC106" s="368">
        <f t="shared" ca="1" si="57"/>
        <v>56.638999999999996</v>
      </c>
      <c r="AD106" s="368">
        <f t="shared" ca="1" si="57"/>
        <v>58.338000000000001</v>
      </c>
    </row>
    <row r="107" spans="1:30" s="19" customFormat="1">
      <c r="A107" s="3"/>
      <c r="B107" s="4"/>
      <c r="C107" s="4"/>
      <c r="D107" s="35"/>
      <c r="E107" s="4"/>
      <c r="F107" s="4"/>
      <c r="G107" s="30"/>
      <c r="H107" s="179"/>
      <c r="I107" s="179"/>
      <c r="J107" s="179"/>
      <c r="K107" s="179"/>
      <c r="L107"/>
      <c r="M107"/>
      <c r="N107" s="347"/>
      <c r="O107" s="347"/>
      <c r="P107" s="346"/>
      <c r="Q107" s="346"/>
      <c r="R107" s="346"/>
      <c r="S107" s="346"/>
      <c r="T107" s="346"/>
      <c r="U107" s="346"/>
      <c r="W107" s="214"/>
      <c r="X107" s="214"/>
      <c r="Y107" s="214"/>
      <c r="Z107" s="214"/>
      <c r="AA107" s="214"/>
      <c r="AB107" s="214"/>
      <c r="AC107" s="214"/>
      <c r="AD107" s="214"/>
    </row>
    <row r="108" spans="1:30" s="19" customFormat="1">
      <c r="A108" s="3"/>
      <c r="B108" s="4"/>
      <c r="C108" s="4"/>
      <c r="D108" s="35"/>
      <c r="E108" s="4"/>
      <c r="F108" s="4"/>
      <c r="G108" s="30"/>
      <c r="H108" s="179"/>
      <c r="I108" s="179"/>
      <c r="J108" s="179"/>
      <c r="K108" s="179"/>
      <c r="L108"/>
      <c r="M108"/>
      <c r="N108" s="347"/>
      <c r="O108" s="347"/>
      <c r="P108" s="346"/>
      <c r="Q108" s="346"/>
      <c r="R108" s="346"/>
      <c r="S108" s="346"/>
      <c r="T108" s="346"/>
      <c r="U108" s="346"/>
      <c r="W108" s="214"/>
      <c r="X108" s="214"/>
      <c r="Y108" s="214"/>
      <c r="Z108" s="214"/>
      <c r="AA108" s="214"/>
      <c r="AB108" s="214"/>
      <c r="AC108" s="214"/>
      <c r="AD108" s="214"/>
    </row>
    <row r="109" spans="1:30">
      <c r="A109" s="7" t="s">
        <v>153</v>
      </c>
      <c r="B109" s="19"/>
      <c r="C109" s="19"/>
      <c r="D109" s="281"/>
      <c r="E109" s="19"/>
      <c r="F109" s="19"/>
      <c r="G109" s="19"/>
      <c r="H109" s="17"/>
      <c r="I109" s="17"/>
      <c r="J109" s="17"/>
      <c r="K109" s="18"/>
    </row>
    <row r="110" spans="1:30" s="19" customFormat="1" ht="26.25" thickBot="1">
      <c r="A110" s="280" t="s">
        <v>2</v>
      </c>
      <c r="B110" s="280" t="s">
        <v>3</v>
      </c>
      <c r="C110" s="280"/>
      <c r="D110" s="24" t="s">
        <v>628</v>
      </c>
      <c r="E110" s="280" t="s">
        <v>617</v>
      </c>
      <c r="F110" s="280" t="s">
        <v>6</v>
      </c>
      <c r="G110" s="280" t="s">
        <v>7</v>
      </c>
      <c r="H110" s="26" t="s">
        <v>8</v>
      </c>
      <c r="I110" s="26" t="s">
        <v>9</v>
      </c>
      <c r="J110" s="26" t="s">
        <v>10</v>
      </c>
      <c r="K110" s="26" t="s">
        <v>11</v>
      </c>
      <c r="L110"/>
      <c r="M110"/>
      <c r="N110" s="340" t="s">
        <v>610</v>
      </c>
      <c r="O110" s="340" t="s">
        <v>2</v>
      </c>
      <c r="P110" s="341" t="s">
        <v>612</v>
      </c>
      <c r="Q110" s="341" t="s">
        <v>606</v>
      </c>
      <c r="R110" s="342" t="s">
        <v>8</v>
      </c>
      <c r="S110" s="342" t="s">
        <v>9</v>
      </c>
      <c r="T110" s="342" t="s">
        <v>10</v>
      </c>
      <c r="U110" s="340" t="s">
        <v>11</v>
      </c>
      <c r="W110" s="358" t="str">
        <f t="shared" ref="W110:W115" si="58">N110</f>
        <v>Update</v>
      </c>
      <c r="X110" s="359" t="str">
        <f t="shared" ref="X110:X115" si="59">A110</f>
        <v>Job Code</v>
      </c>
      <c r="Y110" s="358" t="s">
        <v>612</v>
      </c>
      <c r="Z110" s="360" t="str">
        <f t="shared" ref="Z110:Z115" si="60">G110</f>
        <v>Salary Grade</v>
      </c>
      <c r="AA110" s="361" t="str">
        <f>R110</f>
        <v>Step 1</v>
      </c>
      <c r="AB110" s="361" t="str">
        <f>S110</f>
        <v>Step 2</v>
      </c>
      <c r="AC110" s="361" t="str">
        <f>T110</f>
        <v>Step 3</v>
      </c>
      <c r="AD110" s="361" t="str">
        <f>U110</f>
        <v>Step 4</v>
      </c>
    </row>
    <row r="111" spans="1:30">
      <c r="A111" s="34" t="s">
        <v>521</v>
      </c>
      <c r="B111" s="47" t="s">
        <v>155</v>
      </c>
      <c r="C111" s="4">
        <v>338</v>
      </c>
      <c r="D111" s="34" t="s">
        <v>323</v>
      </c>
      <c r="E111" s="47">
        <v>7</v>
      </c>
      <c r="F111" s="47" t="s">
        <v>156</v>
      </c>
      <c r="G111" s="247" t="s">
        <v>157</v>
      </c>
      <c r="H111" s="76">
        <f t="shared" ref="H111:K115" ca="1" si="61">R111</f>
        <v>34.565034345417821</v>
      </c>
      <c r="I111" s="76">
        <f t="shared" ca="1" si="61"/>
        <v>35.601985375780352</v>
      </c>
      <c r="J111" s="76">
        <f t="shared" ca="1" si="61"/>
        <v>36.670044937053753</v>
      </c>
      <c r="K111" s="76">
        <f t="shared" ca="1" si="61"/>
        <v>37.770146285165374</v>
      </c>
      <c r="N111" s="343" t="s">
        <v>611</v>
      </c>
      <c r="O111" s="337" t="str">
        <f>A111</f>
        <v xml:space="preserve">52949C </v>
      </c>
      <c r="P111" s="339" t="str">
        <f>D111</f>
        <v>Shop Repair Supervisor</v>
      </c>
      <c r="Q111" s="344" t="str">
        <f>G111</f>
        <v>N10</v>
      </c>
      <c r="R111" s="350" cm="1">
        <f t="array" aca="1" ref="R111" ca="1">IF($N111="Y",VLOOKUP($O111,INDIRECT($O$3),R$6,0)*INDIRECT($N$2),VLOOKUP($O111,INDIRECT($O$3),R$6,0))</f>
        <v>34.565034345417821</v>
      </c>
      <c r="S111" s="350" cm="1">
        <f t="array" aca="1" ref="S111" ca="1">IF($N111="Y",VLOOKUP($O111,INDIRECT($O$3),S$6,0)*INDIRECT($N$2),VLOOKUP($O111,INDIRECT($O$3),S$6,0))</f>
        <v>35.601985375780352</v>
      </c>
      <c r="T111" s="350" cm="1">
        <f t="array" aca="1" ref="T111" ca="1">IF($N111="Y",VLOOKUP($O111,INDIRECT($O$3),T$6,0)*INDIRECT($N$2),VLOOKUP($O111,INDIRECT($O$3),T$6,0))</f>
        <v>36.670044937053753</v>
      </c>
      <c r="U111" s="350" cm="1">
        <f t="array" aca="1" ref="U111" ca="1">IF($N111="Y",VLOOKUP($O111,INDIRECT($O$3),U$6,0)*INDIRECT($N$2),VLOOKUP($O111,INDIRECT($O$3),U$6,0))</f>
        <v>37.770146285165374</v>
      </c>
      <c r="W111" s="218" t="str">
        <f t="shared" si="58"/>
        <v>Y</v>
      </c>
      <c r="X111" s="366" t="str">
        <f t="shared" si="59"/>
        <v xml:space="preserve">52949C </v>
      </c>
      <c r="Y111" s="218" t="str">
        <f>D111</f>
        <v>Shop Repair Supervisor</v>
      </c>
      <c r="Z111" s="367" t="str">
        <f t="shared" si="60"/>
        <v>N10</v>
      </c>
      <c r="AA111" s="368">
        <f t="shared" ref="AA111:AD115" ca="1" si="62">ROUND(R111,3)</f>
        <v>34.564999999999998</v>
      </c>
      <c r="AB111" s="368">
        <f t="shared" ca="1" si="62"/>
        <v>35.601999999999997</v>
      </c>
      <c r="AC111" s="368">
        <f t="shared" ca="1" si="62"/>
        <v>36.67</v>
      </c>
      <c r="AD111" s="368">
        <f t="shared" ca="1" si="62"/>
        <v>37.770000000000003</v>
      </c>
    </row>
    <row r="112" spans="1:30" s="19" customFormat="1">
      <c r="A112" s="3" t="s">
        <v>160</v>
      </c>
      <c r="B112" s="47" t="s">
        <v>155</v>
      </c>
      <c r="C112" s="4">
        <v>328</v>
      </c>
      <c r="D112" s="35" t="s">
        <v>161</v>
      </c>
      <c r="E112" s="47">
        <v>7</v>
      </c>
      <c r="F112" s="47" t="s">
        <v>156</v>
      </c>
      <c r="G112" s="247" t="s">
        <v>157</v>
      </c>
      <c r="H112" s="76">
        <f t="shared" ca="1" si="61"/>
        <v>34.565034345417821</v>
      </c>
      <c r="I112" s="76">
        <f t="shared" ca="1" si="61"/>
        <v>35.601985375780352</v>
      </c>
      <c r="J112" s="76">
        <f t="shared" ca="1" si="61"/>
        <v>36.670044937053753</v>
      </c>
      <c r="K112" s="76">
        <f t="shared" ca="1" si="61"/>
        <v>37.770146285165374</v>
      </c>
      <c r="L112"/>
      <c r="M112"/>
      <c r="N112" s="343" t="s">
        <v>611</v>
      </c>
      <c r="O112" s="337" t="str">
        <f>A112</f>
        <v>10200C</v>
      </c>
      <c r="P112" s="339" t="str">
        <f>D112</f>
        <v xml:space="preserve">Supervisor Police Warehouse Facility  </v>
      </c>
      <c r="Q112" s="344" t="str">
        <f>G112</f>
        <v>N10</v>
      </c>
      <c r="R112" s="350" cm="1">
        <f t="array" aca="1" ref="R112" ca="1">IF($N112="Y",VLOOKUP($O112,INDIRECT($O$3),R$6,0)*INDIRECT($N$2),VLOOKUP($O112,INDIRECT($O$3),R$6,0))</f>
        <v>34.565034345417821</v>
      </c>
      <c r="S112" s="350" cm="1">
        <f t="array" aca="1" ref="S112" ca="1">IF($N112="Y",VLOOKUP($O112,INDIRECT($O$3),S$6,0)*INDIRECT($N$2),VLOOKUP($O112,INDIRECT($O$3),S$6,0))</f>
        <v>35.601985375780352</v>
      </c>
      <c r="T112" s="350" cm="1">
        <f t="array" aca="1" ref="T112" ca="1">IF($N112="Y",VLOOKUP($O112,INDIRECT($O$3),T$6,0)*INDIRECT($N$2),VLOOKUP($O112,INDIRECT($O$3),T$6,0))</f>
        <v>36.670044937053753</v>
      </c>
      <c r="U112" s="350" cm="1">
        <f t="array" aca="1" ref="U112" ca="1">IF($N112="Y",VLOOKUP($O112,INDIRECT($O$3),U$6,0)*INDIRECT($N$2),VLOOKUP($O112,INDIRECT($O$3),U$6,0))</f>
        <v>37.770146285165374</v>
      </c>
      <c r="W112" s="218" t="str">
        <f t="shared" si="58"/>
        <v>Y</v>
      </c>
      <c r="X112" s="366" t="str">
        <f t="shared" si="59"/>
        <v>10200C</v>
      </c>
      <c r="Y112" s="218" t="str">
        <f>D112</f>
        <v xml:space="preserve">Supervisor Police Warehouse Facility  </v>
      </c>
      <c r="Z112" s="367" t="str">
        <f t="shared" si="60"/>
        <v>N10</v>
      </c>
      <c r="AA112" s="368">
        <f t="shared" ca="1" si="62"/>
        <v>34.564999999999998</v>
      </c>
      <c r="AB112" s="368">
        <f t="shared" ca="1" si="62"/>
        <v>35.601999999999997</v>
      </c>
      <c r="AC112" s="368">
        <f t="shared" ca="1" si="62"/>
        <v>36.67</v>
      </c>
      <c r="AD112" s="368">
        <f t="shared" ca="1" si="62"/>
        <v>37.770000000000003</v>
      </c>
    </row>
    <row r="113" spans="1:30" s="19" customFormat="1">
      <c r="A113" s="3" t="s">
        <v>162</v>
      </c>
      <c r="B113" s="47" t="s">
        <v>155</v>
      </c>
      <c r="C113" s="4">
        <v>350</v>
      </c>
      <c r="D113" s="35" t="s">
        <v>163</v>
      </c>
      <c r="E113" s="47">
        <v>7</v>
      </c>
      <c r="F113" s="47" t="s">
        <v>156</v>
      </c>
      <c r="G113" s="247" t="s">
        <v>157</v>
      </c>
      <c r="H113" s="76">
        <f t="shared" ca="1" si="61"/>
        <v>34.565034345417821</v>
      </c>
      <c r="I113" s="76">
        <f t="shared" ca="1" si="61"/>
        <v>35.601985375780352</v>
      </c>
      <c r="J113" s="76">
        <f t="shared" ca="1" si="61"/>
        <v>36.670044937053753</v>
      </c>
      <c r="K113" s="76">
        <f t="shared" ca="1" si="61"/>
        <v>37.770146285165374</v>
      </c>
      <c r="L113"/>
      <c r="M113"/>
      <c r="N113" s="343" t="s">
        <v>611</v>
      </c>
      <c r="O113" s="337" t="str">
        <f>A113</f>
        <v>00945C</v>
      </c>
      <c r="P113" s="339" t="str">
        <f>D113</f>
        <v>Water Meter Operations Specialist</v>
      </c>
      <c r="Q113" s="344" t="str">
        <f>G113</f>
        <v>N10</v>
      </c>
      <c r="R113" s="350" cm="1">
        <f t="array" aca="1" ref="R113" ca="1">IF($N113="Y",VLOOKUP($O113,INDIRECT($O$3),R$6,0)*INDIRECT($N$2),VLOOKUP($O113,INDIRECT($O$3),R$6,0))</f>
        <v>34.565034345417821</v>
      </c>
      <c r="S113" s="350" cm="1">
        <f t="array" aca="1" ref="S113" ca="1">IF($N113="Y",VLOOKUP($O113,INDIRECT($O$3),S$6,0)*INDIRECT($N$2),VLOOKUP($O113,INDIRECT($O$3),S$6,0))</f>
        <v>35.601985375780352</v>
      </c>
      <c r="T113" s="350" cm="1">
        <f t="array" aca="1" ref="T113" ca="1">IF($N113="Y",VLOOKUP($O113,INDIRECT($O$3),T$6,0)*INDIRECT($N$2),VLOOKUP($O113,INDIRECT($O$3),T$6,0))</f>
        <v>36.670044937053753</v>
      </c>
      <c r="U113" s="350" cm="1">
        <f t="array" aca="1" ref="U113" ca="1">IF($N113="Y",VLOOKUP($O113,INDIRECT($O$3),U$6,0)*INDIRECT($N$2),VLOOKUP($O113,INDIRECT($O$3),U$6,0))</f>
        <v>37.770146285165374</v>
      </c>
      <c r="W113" s="218" t="str">
        <f t="shared" si="58"/>
        <v>Y</v>
      </c>
      <c r="X113" s="366" t="str">
        <f t="shared" si="59"/>
        <v>00945C</v>
      </c>
      <c r="Y113" s="218" t="str">
        <f>D113</f>
        <v>Water Meter Operations Specialist</v>
      </c>
      <c r="Z113" s="367" t="str">
        <f t="shared" si="60"/>
        <v>N10</v>
      </c>
      <c r="AA113" s="368">
        <f t="shared" ca="1" si="62"/>
        <v>34.564999999999998</v>
      </c>
      <c r="AB113" s="368">
        <f t="shared" ca="1" si="62"/>
        <v>35.601999999999997</v>
      </c>
      <c r="AC113" s="368">
        <f t="shared" ca="1" si="62"/>
        <v>36.67</v>
      </c>
      <c r="AD113" s="368">
        <f t="shared" ca="1" si="62"/>
        <v>37.770000000000003</v>
      </c>
    </row>
    <row r="114" spans="1:30" s="19" customFormat="1">
      <c r="A114" s="3" t="s">
        <v>164</v>
      </c>
      <c r="B114" s="47" t="s">
        <v>155</v>
      </c>
      <c r="C114" s="4">
        <v>318</v>
      </c>
      <c r="D114" s="43" t="s">
        <v>165</v>
      </c>
      <c r="E114" s="47">
        <v>7</v>
      </c>
      <c r="F114" s="47" t="s">
        <v>156</v>
      </c>
      <c r="G114" s="247" t="s">
        <v>157</v>
      </c>
      <c r="H114" s="76">
        <f t="shared" ca="1" si="61"/>
        <v>34.565034345417821</v>
      </c>
      <c r="I114" s="76">
        <f t="shared" ca="1" si="61"/>
        <v>35.601985375780352</v>
      </c>
      <c r="J114" s="76">
        <f t="shared" ca="1" si="61"/>
        <v>36.670044937053753</v>
      </c>
      <c r="K114" s="76">
        <f t="shared" ca="1" si="61"/>
        <v>37.770146285165374</v>
      </c>
      <c r="L114"/>
      <c r="M114"/>
      <c r="N114" s="343" t="s">
        <v>611</v>
      </c>
      <c r="O114" s="337" t="str">
        <f>A114</f>
        <v>10905C</v>
      </c>
      <c r="P114" s="339" t="str">
        <f>D114</f>
        <v>Water Service Maintenance Repair Coordinator</v>
      </c>
      <c r="Q114" s="344" t="str">
        <f>G114</f>
        <v>N10</v>
      </c>
      <c r="R114" s="350" cm="1">
        <f t="array" aca="1" ref="R114" ca="1">IF($N114="Y",VLOOKUP($O114,INDIRECT($O$3),R$6,0)*INDIRECT($N$2),VLOOKUP($O114,INDIRECT($O$3),R$6,0))</f>
        <v>34.565034345417821</v>
      </c>
      <c r="S114" s="350" cm="1">
        <f t="array" aca="1" ref="S114" ca="1">IF($N114="Y",VLOOKUP($O114,INDIRECT($O$3),S$6,0)*INDIRECT($N$2),VLOOKUP($O114,INDIRECT($O$3),S$6,0))</f>
        <v>35.601985375780352</v>
      </c>
      <c r="T114" s="350" cm="1">
        <f t="array" aca="1" ref="T114" ca="1">IF($N114="Y",VLOOKUP($O114,INDIRECT($O$3),T$6,0)*INDIRECT($N$2),VLOOKUP($O114,INDIRECT($O$3),T$6,0))</f>
        <v>36.670044937053753</v>
      </c>
      <c r="U114" s="350" cm="1">
        <f t="array" aca="1" ref="U114" ca="1">IF($N114="Y",VLOOKUP($O114,INDIRECT($O$3),U$6,0)*INDIRECT($N$2),VLOOKUP($O114,INDIRECT($O$3),U$6,0))</f>
        <v>37.770146285165374</v>
      </c>
      <c r="W114" s="218" t="str">
        <f t="shared" si="58"/>
        <v>Y</v>
      </c>
      <c r="X114" s="366" t="str">
        <f t="shared" si="59"/>
        <v>10905C</v>
      </c>
      <c r="Y114" s="218" t="str">
        <f>D114</f>
        <v>Water Service Maintenance Repair Coordinator</v>
      </c>
      <c r="Z114" s="367" t="str">
        <f t="shared" si="60"/>
        <v>N10</v>
      </c>
      <c r="AA114" s="368">
        <f t="shared" ca="1" si="62"/>
        <v>34.564999999999998</v>
      </c>
      <c r="AB114" s="368">
        <f t="shared" ca="1" si="62"/>
        <v>35.601999999999997</v>
      </c>
      <c r="AC114" s="368">
        <f t="shared" ca="1" si="62"/>
        <v>36.67</v>
      </c>
      <c r="AD114" s="368">
        <f t="shared" ca="1" si="62"/>
        <v>37.770000000000003</v>
      </c>
    </row>
    <row r="115" spans="1:30" s="19" customFormat="1">
      <c r="A115" s="3" t="s">
        <v>166</v>
      </c>
      <c r="B115" s="47" t="s">
        <v>155</v>
      </c>
      <c r="C115" s="4">
        <v>333</v>
      </c>
      <c r="D115" s="35" t="s">
        <v>167</v>
      </c>
      <c r="E115" s="47">
        <v>7</v>
      </c>
      <c r="F115" s="47" t="s">
        <v>156</v>
      </c>
      <c r="G115" s="247" t="s">
        <v>157</v>
      </c>
      <c r="H115" s="76">
        <f t="shared" ca="1" si="61"/>
        <v>34.565034345417821</v>
      </c>
      <c r="I115" s="76">
        <f t="shared" ca="1" si="61"/>
        <v>35.601985375780352</v>
      </c>
      <c r="J115" s="76">
        <f t="shared" ca="1" si="61"/>
        <v>36.670044937053753</v>
      </c>
      <c r="K115" s="76">
        <f t="shared" ca="1" si="61"/>
        <v>37.770146285165374</v>
      </c>
      <c r="L115"/>
      <c r="M115"/>
      <c r="N115" s="343" t="s">
        <v>611</v>
      </c>
      <c r="O115" s="337" t="str">
        <f>A115</f>
        <v>11045C</v>
      </c>
      <c r="P115" s="339" t="str">
        <f>D115</f>
        <v xml:space="preserve">Yard Supervisor Impound Lot  </v>
      </c>
      <c r="Q115" s="344" t="str">
        <f>G115</f>
        <v>N10</v>
      </c>
      <c r="R115" s="350" cm="1">
        <f t="array" aca="1" ref="R115" ca="1">IF($N115="Y",VLOOKUP($O115,INDIRECT($O$3),R$6,0)*INDIRECT($N$2),VLOOKUP($O115,INDIRECT($O$3),R$6,0))</f>
        <v>34.565034345417821</v>
      </c>
      <c r="S115" s="350" cm="1">
        <f t="array" aca="1" ref="S115" ca="1">IF($N115="Y",VLOOKUP($O115,INDIRECT($O$3),S$6,0)*INDIRECT($N$2),VLOOKUP($O115,INDIRECT($O$3),S$6,0))</f>
        <v>35.601985375780352</v>
      </c>
      <c r="T115" s="350" cm="1">
        <f t="array" aca="1" ref="T115" ca="1">IF($N115="Y",VLOOKUP($O115,INDIRECT($O$3),T$6,0)*INDIRECT($N$2),VLOOKUP($O115,INDIRECT($O$3),T$6,0))</f>
        <v>36.670044937053753</v>
      </c>
      <c r="U115" s="350" cm="1">
        <f t="array" aca="1" ref="U115" ca="1">IF($N115="Y",VLOOKUP($O115,INDIRECT($O$3),U$6,0)*INDIRECT($N$2),VLOOKUP($O115,INDIRECT($O$3),U$6,0))</f>
        <v>37.770146285165374</v>
      </c>
      <c r="W115" s="218" t="str">
        <f t="shared" si="58"/>
        <v>Y</v>
      </c>
      <c r="X115" s="366" t="str">
        <f t="shared" si="59"/>
        <v>11045C</v>
      </c>
      <c r="Y115" s="218" t="str">
        <f>D115</f>
        <v xml:space="preserve">Yard Supervisor Impound Lot  </v>
      </c>
      <c r="Z115" s="367" t="str">
        <f t="shared" si="60"/>
        <v>N10</v>
      </c>
      <c r="AA115" s="368">
        <f t="shared" ca="1" si="62"/>
        <v>34.564999999999998</v>
      </c>
      <c r="AB115" s="368">
        <f t="shared" ca="1" si="62"/>
        <v>35.601999999999997</v>
      </c>
      <c r="AC115" s="368">
        <f t="shared" ca="1" si="62"/>
        <v>36.67</v>
      </c>
      <c r="AD115" s="368">
        <f t="shared" ca="1" si="62"/>
        <v>37.770000000000003</v>
      </c>
    </row>
    <row r="116" spans="1:30" s="19" customFormat="1">
      <c r="A116" s="3"/>
      <c r="B116" s="4"/>
      <c r="C116" s="4"/>
      <c r="D116" s="35"/>
      <c r="E116" s="4"/>
      <c r="F116" s="15"/>
      <c r="G116" s="16"/>
      <c r="H116" s="39"/>
      <c r="I116" s="39"/>
      <c r="J116" s="39"/>
      <c r="L116"/>
      <c r="M116"/>
      <c r="N116" s="347"/>
      <c r="O116" s="347"/>
      <c r="P116" s="346"/>
      <c r="Q116" s="346"/>
      <c r="R116" s="346"/>
      <c r="S116" s="346"/>
      <c r="T116" s="346"/>
      <c r="U116" s="346"/>
      <c r="W116" s="214"/>
      <c r="X116" s="214"/>
      <c r="Y116" s="214"/>
      <c r="Z116" s="214"/>
      <c r="AA116" s="214"/>
      <c r="AB116" s="214"/>
      <c r="AC116" s="214"/>
      <c r="AD116" s="214"/>
    </row>
    <row r="117" spans="1:30">
      <c r="A117" s="19"/>
      <c r="B117" s="19"/>
      <c r="C117" s="19"/>
      <c r="D117" s="281"/>
      <c r="E117" s="19"/>
      <c r="F117" s="19"/>
      <c r="G117" s="19"/>
      <c r="H117" s="17"/>
      <c r="I117" s="17"/>
      <c r="J117" s="17"/>
      <c r="K117" s="18"/>
    </row>
    <row r="118" spans="1:30" s="19" customFormat="1" ht="26.25" thickBot="1">
      <c r="A118" s="280" t="s">
        <v>2</v>
      </c>
      <c r="B118" s="280" t="s">
        <v>3</v>
      </c>
      <c r="C118" s="280"/>
      <c r="D118" s="24" t="s">
        <v>629</v>
      </c>
      <c r="E118" s="280" t="s">
        <v>617</v>
      </c>
      <c r="F118" s="280" t="s">
        <v>6</v>
      </c>
      <c r="G118" s="280" t="s">
        <v>7</v>
      </c>
      <c r="H118" s="26" t="s">
        <v>8</v>
      </c>
      <c r="I118" s="26" t="s">
        <v>9</v>
      </c>
      <c r="J118" s="26" t="s">
        <v>10</v>
      </c>
      <c r="K118" s="27" t="s">
        <v>11</v>
      </c>
      <c r="L118"/>
      <c r="M118"/>
      <c r="N118" s="340" t="s">
        <v>610</v>
      </c>
      <c r="O118" s="340" t="s">
        <v>2</v>
      </c>
      <c r="P118" s="341" t="s">
        <v>612</v>
      </c>
      <c r="Q118" s="341" t="s">
        <v>606</v>
      </c>
      <c r="R118" s="342" t="s">
        <v>8</v>
      </c>
      <c r="S118" s="342" t="s">
        <v>9</v>
      </c>
      <c r="T118" s="342" t="s">
        <v>10</v>
      </c>
      <c r="U118" s="340" t="s">
        <v>11</v>
      </c>
      <c r="W118" s="358" t="str">
        <f>N118</f>
        <v>Update</v>
      </c>
      <c r="X118" s="359" t="str">
        <f>A118</f>
        <v>Job Code</v>
      </c>
      <c r="Y118" s="358" t="s">
        <v>612</v>
      </c>
      <c r="Z118" s="360" t="str">
        <f t="shared" ref="Z118:Z125" si="63">G118</f>
        <v>Salary Grade</v>
      </c>
      <c r="AA118" s="361" t="str">
        <f>R118</f>
        <v>Step 1</v>
      </c>
      <c r="AB118" s="361" t="str">
        <f>S118</f>
        <v>Step 2</v>
      </c>
      <c r="AC118" s="361" t="str">
        <f>T118</f>
        <v>Step 3</v>
      </c>
      <c r="AD118" s="361" t="str">
        <f>U118</f>
        <v>Step 4</v>
      </c>
    </row>
    <row r="119" spans="1:30" s="19" customFormat="1">
      <c r="A119" s="3" t="s">
        <v>158</v>
      </c>
      <c r="B119" s="47" t="s">
        <v>155</v>
      </c>
      <c r="C119" s="4">
        <v>365</v>
      </c>
      <c r="D119" s="35" t="s">
        <v>708</v>
      </c>
      <c r="E119" s="47">
        <v>8</v>
      </c>
      <c r="F119" s="47" t="s">
        <v>156</v>
      </c>
      <c r="G119" s="247" t="s">
        <v>169</v>
      </c>
      <c r="H119" s="76">
        <f ca="1">R119</f>
        <v>38.095980867390914</v>
      </c>
      <c r="I119" s="76">
        <f ca="1">S119</f>
        <v>39.238860293412657</v>
      </c>
      <c r="J119" s="76">
        <f ca="1">T119</f>
        <v>40.416026102215035</v>
      </c>
      <c r="K119" s="76">
        <f ca="1">U119</f>
        <v>41.628506885281482</v>
      </c>
      <c r="L119"/>
      <c r="M119"/>
      <c r="N119" s="343" t="s">
        <v>611</v>
      </c>
      <c r="O119" s="337" t="str">
        <f t="shared" ref="O119:O125" si="64">A119</f>
        <v>09932C</v>
      </c>
      <c r="P119" s="339" t="str">
        <f t="shared" ref="P119:P125" si="65">D119</f>
        <v>Customer Service Field Supervisor</v>
      </c>
      <c r="Q119" s="344" t="str">
        <f t="shared" ref="Q119:Q125" si="66">G119</f>
        <v>N20</v>
      </c>
      <c r="R119" s="350" cm="1">
        <f t="array" aca="1" ref="R119" ca="1">IF($N119="Y",VLOOKUP($O119,INDIRECT($O$3),R$6,0)*INDIRECT($N$2),VLOOKUP($O119,INDIRECT($O$3),R$6,0))</f>
        <v>38.095980867390914</v>
      </c>
      <c r="S119" s="350" cm="1">
        <f t="array" aca="1" ref="S119" ca="1">IF($N119="Y",VLOOKUP($O119,INDIRECT($O$3),S$6,0)*INDIRECT($N$2),VLOOKUP($O119,INDIRECT($O$3),S$6,0))</f>
        <v>39.238860293412657</v>
      </c>
      <c r="T119" s="350" cm="1">
        <f t="array" aca="1" ref="T119" ca="1">IF($N119="Y",VLOOKUP($O119,INDIRECT($O$3),T$6,0)*INDIRECT($N$2),VLOOKUP($O119,INDIRECT($O$3),T$6,0))</f>
        <v>40.416026102215035</v>
      </c>
      <c r="U119" s="350" cm="1">
        <f t="array" aca="1" ref="U119" ca="1">IF($N119="Y",VLOOKUP($O119,INDIRECT($O$3),U$6,0)*INDIRECT($N$2),VLOOKUP($O119,INDIRECT($O$3),U$6,0))</f>
        <v>41.628506885281482</v>
      </c>
      <c r="W119" s="218" t="str">
        <f>N119</f>
        <v>Y</v>
      </c>
      <c r="X119" s="366" t="str">
        <f>A119</f>
        <v>09932C</v>
      </c>
      <c r="Y119" s="218" t="str">
        <f t="shared" ref="Y119:Y125" si="67">D119</f>
        <v>Customer Service Field Supervisor</v>
      </c>
      <c r="Z119" s="367" t="str">
        <f>G119</f>
        <v>N20</v>
      </c>
      <c r="AA119" s="368">
        <f ca="1">ROUND(R119,3)</f>
        <v>38.095999999999997</v>
      </c>
      <c r="AB119" s="368">
        <f ca="1">ROUND(S119,3)</f>
        <v>39.238999999999997</v>
      </c>
      <c r="AC119" s="368">
        <f ca="1">ROUND(T119,3)</f>
        <v>40.415999999999997</v>
      </c>
      <c r="AD119" s="368">
        <f ca="1">ROUND(U119,3)</f>
        <v>41.628999999999998</v>
      </c>
    </row>
    <row r="120" spans="1:30" s="19" customFormat="1">
      <c r="A120" s="3" t="s">
        <v>172</v>
      </c>
      <c r="B120" s="47" t="s">
        <v>155</v>
      </c>
      <c r="C120" s="4">
        <v>393</v>
      </c>
      <c r="D120" s="35" t="s">
        <v>173</v>
      </c>
      <c r="E120" s="47">
        <v>8</v>
      </c>
      <c r="F120" s="47" t="s">
        <v>156</v>
      </c>
      <c r="G120" s="247" t="s">
        <v>169</v>
      </c>
      <c r="H120" s="76">
        <f t="shared" ref="H120:K125" ca="1" si="68">R120</f>
        <v>38.095980867390914</v>
      </c>
      <c r="I120" s="76">
        <f t="shared" ca="1" si="68"/>
        <v>39.238860293412657</v>
      </c>
      <c r="J120" s="76">
        <f t="shared" ca="1" si="68"/>
        <v>40.416026102215035</v>
      </c>
      <c r="K120" s="76">
        <f t="shared" ca="1" si="68"/>
        <v>41.628506885281482</v>
      </c>
      <c r="L120"/>
      <c r="M120"/>
      <c r="N120" s="343" t="s">
        <v>611</v>
      </c>
      <c r="O120" s="337" t="str">
        <f t="shared" si="64"/>
        <v>04315C</v>
      </c>
      <c r="P120" s="339" t="str">
        <f t="shared" si="65"/>
        <v>Field Supervisor Code Compliance (Traffic)</v>
      </c>
      <c r="Q120" s="344" t="str">
        <f t="shared" si="66"/>
        <v>N20</v>
      </c>
      <c r="R120" s="350" cm="1">
        <f t="array" aca="1" ref="R120" ca="1">IF($N120="Y",VLOOKUP($O120,INDIRECT($O$3),R$6,0)*INDIRECT($N$2),VLOOKUP($O120,INDIRECT($O$3),R$6,0))</f>
        <v>38.095980867390914</v>
      </c>
      <c r="S120" s="350" cm="1">
        <f t="array" aca="1" ref="S120" ca="1">IF($N120="Y",VLOOKUP($O120,INDIRECT($O$3),S$6,0)*INDIRECT($N$2),VLOOKUP($O120,INDIRECT($O$3),S$6,0))</f>
        <v>39.238860293412657</v>
      </c>
      <c r="T120" s="350" cm="1">
        <f t="array" aca="1" ref="T120" ca="1">IF($N120="Y",VLOOKUP($O120,INDIRECT($O$3),T$6,0)*INDIRECT($N$2),VLOOKUP($O120,INDIRECT($O$3),T$6,0))</f>
        <v>40.416026102215035</v>
      </c>
      <c r="U120" s="350" cm="1">
        <f t="array" aca="1" ref="U120" ca="1">IF($N120="Y",VLOOKUP($O120,INDIRECT($O$3),U$6,0)*INDIRECT($N$2),VLOOKUP($O120,INDIRECT($O$3),U$6,0))</f>
        <v>41.628506885281482</v>
      </c>
      <c r="W120" s="218" t="str">
        <f t="shared" ref="W120:W125" si="69">N120</f>
        <v>Y</v>
      </c>
      <c r="X120" s="366" t="str">
        <f t="shared" ref="X120:X125" si="70">A120</f>
        <v>04315C</v>
      </c>
      <c r="Y120" s="218" t="str">
        <f t="shared" si="67"/>
        <v>Field Supervisor Code Compliance (Traffic)</v>
      </c>
      <c r="Z120" s="367" t="str">
        <f t="shared" si="63"/>
        <v>N20</v>
      </c>
      <c r="AA120" s="368">
        <f t="shared" ref="AA120:AA125" ca="1" si="71">ROUND(R120,3)</f>
        <v>38.095999999999997</v>
      </c>
      <c r="AB120" s="368">
        <f t="shared" ref="AB120:AB125" ca="1" si="72">ROUND(S120,3)</f>
        <v>39.238999999999997</v>
      </c>
      <c r="AC120" s="368">
        <f t="shared" ref="AC120:AC125" ca="1" si="73">ROUND(T120,3)</f>
        <v>40.415999999999997</v>
      </c>
      <c r="AD120" s="368">
        <f t="shared" ref="AD120:AD125" ca="1" si="74">ROUND(U120,3)</f>
        <v>41.628999999999998</v>
      </c>
    </row>
    <row r="121" spans="1:30" s="19" customFormat="1">
      <c r="A121" s="34" t="s">
        <v>679</v>
      </c>
      <c r="B121" s="47" t="s">
        <v>155</v>
      </c>
      <c r="C121" s="4">
        <v>388</v>
      </c>
      <c r="D121" s="35" t="s">
        <v>680</v>
      </c>
      <c r="E121" s="47">
        <v>8</v>
      </c>
      <c r="F121" s="47" t="s">
        <v>156</v>
      </c>
      <c r="G121" s="247" t="s">
        <v>169</v>
      </c>
      <c r="H121" s="76">
        <f>R121</f>
        <v>38.095980867390914</v>
      </c>
      <c r="I121" s="76">
        <f>S121</f>
        <v>39.238860293412657</v>
      </c>
      <c r="J121" s="76">
        <f>T121</f>
        <v>40.416026102215035</v>
      </c>
      <c r="K121" s="76">
        <f>U121</f>
        <v>41.628506885281482</v>
      </c>
      <c r="L121"/>
      <c r="M121"/>
      <c r="N121" s="343" t="s">
        <v>611</v>
      </c>
      <c r="O121" s="337" t="str">
        <f t="shared" si="64"/>
        <v>53024C</v>
      </c>
      <c r="P121" s="339" t="str">
        <f t="shared" si="65"/>
        <v>Property &amp; Evidence Shift Supervisor</v>
      </c>
      <c r="Q121" s="344" t="str">
        <f t="shared" si="66"/>
        <v>N20</v>
      </c>
      <c r="R121" s="350">
        <v>38.095980867390914</v>
      </c>
      <c r="S121" s="350">
        <v>39.238860293412657</v>
      </c>
      <c r="T121" s="350">
        <v>40.416026102215035</v>
      </c>
      <c r="U121" s="350">
        <v>41.628506885281482</v>
      </c>
      <c r="W121" s="218" t="str">
        <f>N121</f>
        <v>Y</v>
      </c>
      <c r="X121" s="366" t="str">
        <f>A121</f>
        <v>53024C</v>
      </c>
      <c r="Y121" s="218" t="str">
        <f t="shared" si="67"/>
        <v>Property &amp; Evidence Shift Supervisor</v>
      </c>
      <c r="Z121" s="367" t="str">
        <f>G121</f>
        <v>N20</v>
      </c>
      <c r="AA121" s="368">
        <f t="shared" si="71"/>
        <v>38.095999999999997</v>
      </c>
      <c r="AB121" s="368">
        <f>ROUND(S121,3)</f>
        <v>39.238999999999997</v>
      </c>
      <c r="AC121" s="368">
        <f>ROUND(T121,3)</f>
        <v>40.415999999999997</v>
      </c>
      <c r="AD121" s="368">
        <f>ROUND(U121,3)</f>
        <v>41.628999999999998</v>
      </c>
    </row>
    <row r="122" spans="1:30" s="19" customFormat="1">
      <c r="A122" s="3" t="s">
        <v>178</v>
      </c>
      <c r="B122" s="47" t="s">
        <v>155</v>
      </c>
      <c r="C122" s="4">
        <v>388</v>
      </c>
      <c r="D122" s="35" t="s">
        <v>179</v>
      </c>
      <c r="E122" s="47">
        <v>8</v>
      </c>
      <c r="F122" s="47" t="s">
        <v>156</v>
      </c>
      <c r="G122" s="247" t="s">
        <v>169</v>
      </c>
      <c r="H122" s="76">
        <f t="shared" ca="1" si="68"/>
        <v>38.095980867390914</v>
      </c>
      <c r="I122" s="76">
        <f t="shared" ca="1" si="68"/>
        <v>39.238860293412657</v>
      </c>
      <c r="J122" s="76">
        <f t="shared" ca="1" si="68"/>
        <v>40.416026102215035</v>
      </c>
      <c r="K122" s="76">
        <f t="shared" ca="1" si="68"/>
        <v>41.628506885281482</v>
      </c>
      <c r="L122"/>
      <c r="M122"/>
      <c r="N122" s="343" t="s">
        <v>611</v>
      </c>
      <c r="O122" s="337" t="str">
        <f t="shared" si="64"/>
        <v>09950C</v>
      </c>
      <c r="P122" s="339" t="str">
        <f t="shared" si="65"/>
        <v xml:space="preserve">Supervisor Distribution Center  </v>
      </c>
      <c r="Q122" s="344" t="str">
        <f t="shared" si="66"/>
        <v>N20</v>
      </c>
      <c r="R122" s="350" cm="1">
        <f t="array" aca="1" ref="R122" ca="1">IF($N122="Y",VLOOKUP($O122,INDIRECT($O$3),R$6,0)*INDIRECT($N$2),VLOOKUP($O122,INDIRECT($O$3),R$6,0))</f>
        <v>38.095980867390914</v>
      </c>
      <c r="S122" s="350" cm="1">
        <f t="array" aca="1" ref="S122" ca="1">IF($N122="Y",VLOOKUP($O122,INDIRECT($O$3),S$6,0)*INDIRECT($N$2),VLOOKUP($O122,INDIRECT($O$3),S$6,0))</f>
        <v>39.238860293412657</v>
      </c>
      <c r="T122" s="350" cm="1">
        <f t="array" aca="1" ref="T122" ca="1">IF($N122="Y",VLOOKUP($O122,INDIRECT($O$3),T$6,0)*INDIRECT($N$2),VLOOKUP($O122,INDIRECT($O$3),T$6,0))</f>
        <v>40.416026102215035</v>
      </c>
      <c r="U122" s="350" cm="1">
        <f t="array" aca="1" ref="U122" ca="1">IF($N122="Y",VLOOKUP($O122,INDIRECT($O$3),U$6,0)*INDIRECT($N$2),VLOOKUP($O122,INDIRECT($O$3),U$6,0))</f>
        <v>41.628506885281482</v>
      </c>
      <c r="W122" s="218" t="str">
        <f t="shared" si="69"/>
        <v>Y</v>
      </c>
      <c r="X122" s="366" t="str">
        <f t="shared" si="70"/>
        <v>09950C</v>
      </c>
      <c r="Y122" s="218" t="str">
        <f t="shared" si="67"/>
        <v xml:space="preserve">Supervisor Distribution Center  </v>
      </c>
      <c r="Z122" s="367" t="str">
        <f t="shared" si="63"/>
        <v>N20</v>
      </c>
      <c r="AA122" s="368">
        <f t="shared" ca="1" si="71"/>
        <v>38.095999999999997</v>
      </c>
      <c r="AB122" s="368">
        <f t="shared" ca="1" si="72"/>
        <v>39.238999999999997</v>
      </c>
      <c r="AC122" s="368">
        <f t="shared" ca="1" si="73"/>
        <v>40.415999999999997</v>
      </c>
      <c r="AD122" s="368">
        <f t="shared" ca="1" si="74"/>
        <v>41.628999999999998</v>
      </c>
    </row>
    <row r="123" spans="1:30" s="19" customFormat="1">
      <c r="A123" s="3" t="s">
        <v>180</v>
      </c>
      <c r="B123" s="47" t="s">
        <v>155</v>
      </c>
      <c r="C123" s="4">
        <v>390</v>
      </c>
      <c r="D123" s="35" t="s">
        <v>181</v>
      </c>
      <c r="E123" s="47">
        <v>8</v>
      </c>
      <c r="F123" s="47" t="s">
        <v>156</v>
      </c>
      <c r="G123" s="247" t="s">
        <v>169</v>
      </c>
      <c r="H123" s="76">
        <f t="shared" ca="1" si="68"/>
        <v>38.095980867390914</v>
      </c>
      <c r="I123" s="76">
        <f t="shared" ca="1" si="68"/>
        <v>39.238860293412657</v>
      </c>
      <c r="J123" s="76">
        <f t="shared" ca="1" si="68"/>
        <v>40.416026102215035</v>
      </c>
      <c r="K123" s="76">
        <f t="shared" ca="1" si="68"/>
        <v>41.628506885281482</v>
      </c>
      <c r="L123"/>
      <c r="M123"/>
      <c r="N123" s="343" t="s">
        <v>611</v>
      </c>
      <c r="O123" s="337" t="str">
        <f t="shared" si="64"/>
        <v>09983C</v>
      </c>
      <c r="P123" s="339" t="str">
        <f t="shared" si="65"/>
        <v xml:space="preserve">Supervisor Engineering Technician I   </v>
      </c>
      <c r="Q123" s="344" t="str">
        <f t="shared" si="66"/>
        <v>N20</v>
      </c>
      <c r="R123" s="350" cm="1">
        <f t="array" aca="1" ref="R123" ca="1">IF($N123="Y",VLOOKUP($O123,INDIRECT($O$3),R$6,0)*INDIRECT($N$2),VLOOKUP($O123,INDIRECT($O$3),R$6,0))</f>
        <v>38.095980867390914</v>
      </c>
      <c r="S123" s="350" cm="1">
        <f t="array" aca="1" ref="S123" ca="1">IF($N123="Y",VLOOKUP($O123,INDIRECT($O$3),S$6,0)*INDIRECT($N$2),VLOOKUP($O123,INDIRECT($O$3),S$6,0))</f>
        <v>39.238860293412657</v>
      </c>
      <c r="T123" s="350" cm="1">
        <f t="array" aca="1" ref="T123" ca="1">IF($N123="Y",VLOOKUP($O123,INDIRECT($O$3),T$6,0)*INDIRECT($N$2),VLOOKUP($O123,INDIRECT($O$3),T$6,0))</f>
        <v>40.416026102215035</v>
      </c>
      <c r="U123" s="350" cm="1">
        <f t="array" aca="1" ref="U123" ca="1">IF($N123="Y",VLOOKUP($O123,INDIRECT($O$3),U$6,0)*INDIRECT($N$2),VLOOKUP($O123,INDIRECT($O$3),U$6,0))</f>
        <v>41.628506885281482</v>
      </c>
      <c r="W123" s="218" t="str">
        <f t="shared" si="69"/>
        <v>Y</v>
      </c>
      <c r="X123" s="366" t="str">
        <f t="shared" si="70"/>
        <v>09983C</v>
      </c>
      <c r="Y123" s="218" t="str">
        <f t="shared" si="67"/>
        <v xml:space="preserve">Supervisor Engineering Technician I   </v>
      </c>
      <c r="Z123" s="367" t="str">
        <f t="shared" si="63"/>
        <v>N20</v>
      </c>
      <c r="AA123" s="368">
        <f t="shared" ca="1" si="71"/>
        <v>38.095999999999997</v>
      </c>
      <c r="AB123" s="368">
        <f t="shared" ca="1" si="72"/>
        <v>39.238999999999997</v>
      </c>
      <c r="AC123" s="368">
        <f t="shared" ca="1" si="73"/>
        <v>40.415999999999997</v>
      </c>
      <c r="AD123" s="368">
        <f t="shared" ca="1" si="74"/>
        <v>41.628999999999998</v>
      </c>
    </row>
    <row r="124" spans="1:30" s="19" customFormat="1">
      <c r="A124" s="3" t="s">
        <v>182</v>
      </c>
      <c r="B124" s="47" t="s">
        <v>155</v>
      </c>
      <c r="C124" s="4">
        <v>390</v>
      </c>
      <c r="D124" s="35" t="s">
        <v>183</v>
      </c>
      <c r="E124" s="47">
        <v>8</v>
      </c>
      <c r="F124" s="47" t="s">
        <v>156</v>
      </c>
      <c r="G124" s="247" t="s">
        <v>169</v>
      </c>
      <c r="H124" s="76">
        <f t="shared" ca="1" si="68"/>
        <v>38.095980867390914</v>
      </c>
      <c r="I124" s="76">
        <f t="shared" ca="1" si="68"/>
        <v>39.238860293412657</v>
      </c>
      <c r="J124" s="76">
        <f t="shared" ca="1" si="68"/>
        <v>40.416026102215035</v>
      </c>
      <c r="K124" s="76">
        <f t="shared" ca="1" si="68"/>
        <v>41.628506885281482</v>
      </c>
      <c r="L124"/>
      <c r="M124"/>
      <c r="N124" s="343" t="s">
        <v>611</v>
      </c>
      <c r="O124" s="337" t="str">
        <f t="shared" si="64"/>
        <v>09984C</v>
      </c>
      <c r="P124" s="339" t="str">
        <f t="shared" si="65"/>
        <v>Supervisor Engineering Technician I - Laboratory</v>
      </c>
      <c r="Q124" s="344" t="str">
        <f t="shared" si="66"/>
        <v>N20</v>
      </c>
      <c r="R124" s="350" cm="1">
        <f t="array" aca="1" ref="R124" ca="1">IF($N124="Y",VLOOKUP($O124,INDIRECT($O$3),R$6,0)*INDIRECT($N$2),VLOOKUP($O124,INDIRECT($O$3),R$6,0))</f>
        <v>38.095980867390914</v>
      </c>
      <c r="S124" s="350" cm="1">
        <f t="array" aca="1" ref="S124" ca="1">IF($N124="Y",VLOOKUP($O124,INDIRECT($O$3),S$6,0)*INDIRECT($N$2),VLOOKUP($O124,INDIRECT($O$3),S$6,0))</f>
        <v>39.238860293412657</v>
      </c>
      <c r="T124" s="350" cm="1">
        <f t="array" aca="1" ref="T124" ca="1">IF($N124="Y",VLOOKUP($O124,INDIRECT($O$3),T$6,0)*INDIRECT($N$2),VLOOKUP($O124,INDIRECT($O$3),T$6,0))</f>
        <v>40.416026102215035</v>
      </c>
      <c r="U124" s="350" cm="1">
        <f t="array" aca="1" ref="U124" ca="1">IF($N124="Y",VLOOKUP($O124,INDIRECT($O$3),U$6,0)*INDIRECT($N$2),VLOOKUP($O124,INDIRECT($O$3),U$6,0))</f>
        <v>41.628506885281482</v>
      </c>
      <c r="W124" s="218" t="str">
        <f t="shared" si="69"/>
        <v>Y</v>
      </c>
      <c r="X124" s="366" t="str">
        <f t="shared" si="70"/>
        <v>09984C</v>
      </c>
      <c r="Y124" s="218" t="str">
        <f t="shared" si="67"/>
        <v>Supervisor Engineering Technician I - Laboratory</v>
      </c>
      <c r="Z124" s="367" t="str">
        <f t="shared" si="63"/>
        <v>N20</v>
      </c>
      <c r="AA124" s="368">
        <f t="shared" ca="1" si="71"/>
        <v>38.095999999999997</v>
      </c>
      <c r="AB124" s="368">
        <f t="shared" ca="1" si="72"/>
        <v>39.238999999999997</v>
      </c>
      <c r="AC124" s="368">
        <f t="shared" ca="1" si="73"/>
        <v>40.415999999999997</v>
      </c>
      <c r="AD124" s="368">
        <f t="shared" ca="1" si="74"/>
        <v>41.628999999999998</v>
      </c>
    </row>
    <row r="125" spans="1:30" s="19" customFormat="1">
      <c r="A125" s="3" t="s">
        <v>186</v>
      </c>
      <c r="B125" s="47" t="s">
        <v>155</v>
      </c>
      <c r="C125" s="4">
        <v>370</v>
      </c>
      <c r="D125" s="35" t="s">
        <v>187</v>
      </c>
      <c r="E125" s="47">
        <v>8</v>
      </c>
      <c r="F125" s="47" t="s">
        <v>156</v>
      </c>
      <c r="G125" s="247" t="s">
        <v>169</v>
      </c>
      <c r="H125" s="76">
        <f t="shared" ca="1" si="68"/>
        <v>38.095980867390914</v>
      </c>
      <c r="I125" s="76">
        <f t="shared" ca="1" si="68"/>
        <v>39.238860293412657</v>
      </c>
      <c r="J125" s="76">
        <f t="shared" ca="1" si="68"/>
        <v>40.416026102215035</v>
      </c>
      <c r="K125" s="76">
        <f t="shared" ca="1" si="68"/>
        <v>41.628506885281482</v>
      </c>
      <c r="L125"/>
      <c r="M125"/>
      <c r="N125" s="343" t="s">
        <v>611</v>
      </c>
      <c r="O125" s="337" t="str">
        <f t="shared" si="64"/>
        <v>10081C</v>
      </c>
      <c r="P125" s="339" t="str">
        <f t="shared" si="65"/>
        <v xml:space="preserve">Supervisor Meter Service Workers  </v>
      </c>
      <c r="Q125" s="344" t="str">
        <f t="shared" si="66"/>
        <v>N20</v>
      </c>
      <c r="R125" s="350" cm="1">
        <f t="array" aca="1" ref="R125" ca="1">IF($N125="Y",VLOOKUP($O125,INDIRECT($O$3),R$6,0)*INDIRECT($N$2),VLOOKUP($O125,INDIRECT($O$3),R$6,0))</f>
        <v>38.095980867390914</v>
      </c>
      <c r="S125" s="350" cm="1">
        <f t="array" aca="1" ref="S125" ca="1">IF($N125="Y",VLOOKUP($O125,INDIRECT($O$3),S$6,0)*INDIRECT($N$2),VLOOKUP($O125,INDIRECT($O$3),S$6,0))</f>
        <v>39.238860293412657</v>
      </c>
      <c r="T125" s="350" cm="1">
        <f t="array" aca="1" ref="T125" ca="1">IF($N125="Y",VLOOKUP($O125,INDIRECT($O$3),T$6,0)*INDIRECT($N$2),VLOOKUP($O125,INDIRECT($O$3),T$6,0))</f>
        <v>40.416026102215035</v>
      </c>
      <c r="U125" s="350" cm="1">
        <f t="array" aca="1" ref="U125" ca="1">IF($N125="Y",VLOOKUP($O125,INDIRECT($O$3),U$6,0)*INDIRECT($N$2),VLOOKUP($O125,INDIRECT($O$3),U$6,0))</f>
        <v>41.628506885281482</v>
      </c>
      <c r="W125" s="218" t="str">
        <f t="shared" si="69"/>
        <v>Y</v>
      </c>
      <c r="X125" s="366" t="str">
        <f t="shared" si="70"/>
        <v>10081C</v>
      </c>
      <c r="Y125" s="218" t="str">
        <f t="shared" si="67"/>
        <v xml:space="preserve">Supervisor Meter Service Workers  </v>
      </c>
      <c r="Z125" s="367" t="str">
        <f t="shared" si="63"/>
        <v>N20</v>
      </c>
      <c r="AA125" s="368">
        <f t="shared" ca="1" si="71"/>
        <v>38.095999999999997</v>
      </c>
      <c r="AB125" s="368">
        <f t="shared" ca="1" si="72"/>
        <v>39.238999999999997</v>
      </c>
      <c r="AC125" s="368">
        <f t="shared" ca="1" si="73"/>
        <v>40.415999999999997</v>
      </c>
      <c r="AD125" s="368">
        <f t="shared" ca="1" si="74"/>
        <v>41.628999999999998</v>
      </c>
    </row>
    <row r="127" spans="1:30" s="19" customFormat="1">
      <c r="A127" s="3"/>
      <c r="B127" s="4"/>
      <c r="C127" s="4"/>
      <c r="D127" s="35"/>
      <c r="E127" s="4"/>
      <c r="F127" s="15"/>
      <c r="G127" s="16"/>
      <c r="H127" s="39"/>
      <c r="I127" s="39"/>
      <c r="J127" s="39"/>
      <c r="K127" s="18"/>
      <c r="L127"/>
      <c r="M127"/>
      <c r="N127" s="347"/>
      <c r="O127" s="347"/>
      <c r="P127" s="346"/>
      <c r="Q127" s="346"/>
      <c r="R127" s="346"/>
      <c r="S127" s="346"/>
      <c r="T127" s="346"/>
      <c r="U127" s="346"/>
      <c r="W127" s="214"/>
      <c r="X127" s="214"/>
      <c r="Y127" s="214"/>
      <c r="Z127" s="214"/>
      <c r="AA127" s="214"/>
      <c r="AB127" s="214"/>
      <c r="AC127" s="214"/>
      <c r="AD127" s="214"/>
    </row>
    <row r="128" spans="1:30">
      <c r="A128" s="19"/>
      <c r="B128" s="19"/>
      <c r="C128" s="19"/>
      <c r="D128" s="281"/>
      <c r="E128" s="283"/>
      <c r="F128" s="281"/>
      <c r="G128" s="283"/>
      <c r="H128" s="17"/>
      <c r="I128" s="17"/>
      <c r="J128" s="17"/>
      <c r="K128" s="18"/>
    </row>
    <row r="129" spans="1:30" s="19" customFormat="1" ht="26.25" thickBot="1">
      <c r="A129" s="280" t="s">
        <v>2</v>
      </c>
      <c r="B129" s="280" t="s">
        <v>3</v>
      </c>
      <c r="C129" s="280"/>
      <c r="D129" s="24" t="s">
        <v>630</v>
      </c>
      <c r="E129" s="280" t="s">
        <v>617</v>
      </c>
      <c r="F129" s="280" t="s">
        <v>6</v>
      </c>
      <c r="G129" s="280" t="s">
        <v>7</v>
      </c>
      <c r="H129" s="26" t="s">
        <v>8</v>
      </c>
      <c r="I129" s="26" t="s">
        <v>9</v>
      </c>
      <c r="J129" s="26" t="s">
        <v>10</v>
      </c>
      <c r="K129" s="27" t="s">
        <v>11</v>
      </c>
      <c r="L129"/>
      <c r="M129"/>
      <c r="N129" s="340" t="s">
        <v>610</v>
      </c>
      <c r="O129" s="340" t="s">
        <v>2</v>
      </c>
      <c r="P129" s="341" t="s">
        <v>612</v>
      </c>
      <c r="Q129" s="341" t="s">
        <v>606</v>
      </c>
      <c r="R129" s="342" t="s">
        <v>8</v>
      </c>
      <c r="S129" s="342" t="s">
        <v>9</v>
      </c>
      <c r="T129" s="342" t="s">
        <v>10</v>
      </c>
      <c r="U129" s="340" t="s">
        <v>11</v>
      </c>
      <c r="W129" s="358" t="str">
        <f>N129</f>
        <v>Update</v>
      </c>
      <c r="X129" s="359" t="str">
        <f>A129</f>
        <v>Job Code</v>
      </c>
      <c r="Y129" s="358" t="s">
        <v>612</v>
      </c>
      <c r="Z129" s="360" t="str">
        <f>G129</f>
        <v>Salary Grade</v>
      </c>
      <c r="AA129" s="361" t="str">
        <f>R129</f>
        <v>Step 1</v>
      </c>
      <c r="AB129" s="361" t="str">
        <f>S129</f>
        <v>Step 2</v>
      </c>
      <c r="AC129" s="361" t="str">
        <f>T129</f>
        <v>Step 3</v>
      </c>
      <c r="AD129" s="361" t="str">
        <f>U129</f>
        <v>Step 4</v>
      </c>
    </row>
    <row r="130" spans="1:30">
      <c r="A130" s="3" t="s">
        <v>191</v>
      </c>
      <c r="B130" s="47" t="s">
        <v>155</v>
      </c>
      <c r="C130" s="4">
        <v>428</v>
      </c>
      <c r="D130" s="43" t="s">
        <v>192</v>
      </c>
      <c r="E130" s="47">
        <v>9</v>
      </c>
      <c r="F130" s="47" t="s">
        <v>156</v>
      </c>
      <c r="G130" s="247" t="s">
        <v>193</v>
      </c>
      <c r="H130" s="76">
        <f t="shared" ref="H130:K131" ca="1" si="75">R130</f>
        <v>42.256806860499921</v>
      </c>
      <c r="I130" s="76">
        <f t="shared" ca="1" si="75"/>
        <v>43.524511066314908</v>
      </c>
      <c r="J130" s="76">
        <f t="shared" ca="1" si="75"/>
        <v>44.830246398304361</v>
      </c>
      <c r="K130" s="76">
        <f t="shared" ca="1" si="75"/>
        <v>46.175153790253489</v>
      </c>
      <c r="N130" s="343" t="s">
        <v>611</v>
      </c>
      <c r="O130" s="337" t="str">
        <f>A130</f>
        <v>04970C</v>
      </c>
      <c r="P130" s="339" t="str">
        <f>D130</f>
        <v xml:space="preserve">Foreman Stationary Engineers </v>
      </c>
      <c r="Q130" s="344" t="str">
        <f>G130</f>
        <v>N30</v>
      </c>
      <c r="R130" s="350" cm="1">
        <f t="array" aca="1" ref="R130" ca="1">IF($N130="Y",VLOOKUP($O130,INDIRECT($O$3),R$6,0)*INDIRECT($N$2),VLOOKUP($O130,INDIRECT($O$3),R$6,0))</f>
        <v>42.256806860499921</v>
      </c>
      <c r="S130" s="350" cm="1">
        <f t="array" aca="1" ref="S130" ca="1">IF($N130="Y",VLOOKUP($O130,INDIRECT($O$3),S$6,0)*INDIRECT($N$2),VLOOKUP($O130,INDIRECT($O$3),S$6,0))</f>
        <v>43.524511066314908</v>
      </c>
      <c r="T130" s="350" cm="1">
        <f t="array" aca="1" ref="T130" ca="1">IF($N130="Y",VLOOKUP($O130,INDIRECT($O$3),T$6,0)*INDIRECT($N$2),VLOOKUP($O130,INDIRECT($O$3),T$6,0))</f>
        <v>44.830246398304361</v>
      </c>
      <c r="U130" s="350" cm="1">
        <f t="array" aca="1" ref="U130" ca="1">IF($N130="Y",VLOOKUP($O130,INDIRECT($O$3),U$6,0)*INDIRECT($N$2),VLOOKUP($O130,INDIRECT($O$3),U$6,0))</f>
        <v>46.175153790253489</v>
      </c>
      <c r="W130" s="218" t="str">
        <f>N130</f>
        <v>Y</v>
      </c>
      <c r="X130" s="366" t="str">
        <f>A130</f>
        <v>04970C</v>
      </c>
      <c r="Y130" s="218" t="str">
        <f>D130</f>
        <v xml:space="preserve">Foreman Stationary Engineers </v>
      </c>
      <c r="Z130" s="367" t="str">
        <f>G130</f>
        <v>N30</v>
      </c>
      <c r="AA130" s="368">
        <f t="shared" ref="AA130:AD131" ca="1" si="76">ROUND(R130,3)</f>
        <v>42.256999999999998</v>
      </c>
      <c r="AB130" s="368">
        <f t="shared" ca="1" si="76"/>
        <v>43.524999999999999</v>
      </c>
      <c r="AC130" s="368">
        <f t="shared" ca="1" si="76"/>
        <v>44.83</v>
      </c>
      <c r="AD130" s="368">
        <f t="shared" ca="1" si="76"/>
        <v>46.174999999999997</v>
      </c>
    </row>
    <row r="131" spans="1:30">
      <c r="A131" s="34" t="s">
        <v>273</v>
      </c>
      <c r="B131" s="47" t="s">
        <v>155</v>
      </c>
      <c r="C131" s="4">
        <v>413</v>
      </c>
      <c r="D131" s="34" t="s">
        <v>534</v>
      </c>
      <c r="E131" s="47">
        <v>9</v>
      </c>
      <c r="F131" s="47" t="s">
        <v>156</v>
      </c>
      <c r="G131" s="247" t="s">
        <v>193</v>
      </c>
      <c r="H131" s="76">
        <f t="shared" ca="1" si="75"/>
        <v>42.256806860499921</v>
      </c>
      <c r="I131" s="76">
        <f t="shared" ca="1" si="75"/>
        <v>43.524511066314908</v>
      </c>
      <c r="J131" s="76">
        <f t="shared" ca="1" si="75"/>
        <v>44.830246398304361</v>
      </c>
      <c r="K131" s="76">
        <f t="shared" ca="1" si="75"/>
        <v>46.175153790253489</v>
      </c>
      <c r="N131" s="343" t="s">
        <v>611</v>
      </c>
      <c r="O131" s="337" t="str">
        <f>A131</f>
        <v>52932C</v>
      </c>
      <c r="P131" s="339" t="str">
        <f>D131</f>
        <v>Technical Field Supervisor Parking and Traffic</v>
      </c>
      <c r="Q131" s="344" t="str">
        <f>G131</f>
        <v>N30</v>
      </c>
      <c r="R131" s="350" cm="1">
        <f t="array" aca="1" ref="R131" ca="1">IF($N131="Y",VLOOKUP($O131,INDIRECT($O$3),R$6,0)*INDIRECT($N$2),VLOOKUP($O131,INDIRECT($O$3),R$6,0))</f>
        <v>42.256806860499921</v>
      </c>
      <c r="S131" s="350" cm="1">
        <f t="array" aca="1" ref="S131" ca="1">IF($N131="Y",VLOOKUP($O131,INDIRECT($O$3),S$6,0)*INDIRECT($N$2),VLOOKUP($O131,INDIRECT($O$3),S$6,0))</f>
        <v>43.524511066314908</v>
      </c>
      <c r="T131" s="350" cm="1">
        <f t="array" aca="1" ref="T131" ca="1">IF($N131="Y",VLOOKUP($O131,INDIRECT($O$3),T$6,0)*INDIRECT($N$2),VLOOKUP($O131,INDIRECT($O$3),T$6,0))</f>
        <v>44.830246398304361</v>
      </c>
      <c r="U131" s="350" cm="1">
        <f t="array" aca="1" ref="U131" ca="1">IF($N131="Y",VLOOKUP($O131,INDIRECT($O$3),U$6,0)*INDIRECT($N$2),VLOOKUP($O131,INDIRECT($O$3),U$6,0))</f>
        <v>46.175153790253489</v>
      </c>
      <c r="W131" s="218" t="str">
        <f>N131</f>
        <v>Y</v>
      </c>
      <c r="X131" s="366" t="str">
        <f>A131</f>
        <v>52932C</v>
      </c>
      <c r="Y131" s="218" t="str">
        <f>D131</f>
        <v>Technical Field Supervisor Parking and Traffic</v>
      </c>
      <c r="Z131" s="367" t="str">
        <f>G131</f>
        <v>N30</v>
      </c>
      <c r="AA131" s="368">
        <f t="shared" ca="1" si="76"/>
        <v>42.256999999999998</v>
      </c>
      <c r="AB131" s="368">
        <f t="shared" ca="1" si="76"/>
        <v>43.524999999999999</v>
      </c>
      <c r="AC131" s="368">
        <f t="shared" ca="1" si="76"/>
        <v>44.83</v>
      </c>
      <c r="AD131" s="368">
        <f t="shared" ca="1" si="76"/>
        <v>46.174999999999997</v>
      </c>
    </row>
    <row r="132" spans="1:30" s="19" customFormat="1">
      <c r="A132" s="3" t="s">
        <v>176</v>
      </c>
      <c r="B132" s="47" t="s">
        <v>155</v>
      </c>
      <c r="C132" s="4">
        <v>415</v>
      </c>
      <c r="D132" s="35" t="s">
        <v>177</v>
      </c>
      <c r="E132" s="47">
        <v>9</v>
      </c>
      <c r="F132" s="47" t="s">
        <v>156</v>
      </c>
      <c r="G132" s="247" t="s">
        <v>193</v>
      </c>
      <c r="H132" s="76">
        <f t="shared" ref="H132:K133" ca="1" si="77">R132</f>
        <v>42.256806860499921</v>
      </c>
      <c r="I132" s="76">
        <f t="shared" ca="1" si="77"/>
        <v>43.524511066314908</v>
      </c>
      <c r="J132" s="76">
        <f t="shared" ca="1" si="77"/>
        <v>44.830246398304361</v>
      </c>
      <c r="K132" s="76">
        <f t="shared" ca="1" si="77"/>
        <v>46.175153790253489</v>
      </c>
      <c r="L132"/>
      <c r="M132"/>
      <c r="N132" s="343" t="s">
        <v>611</v>
      </c>
      <c r="O132" s="337" t="str">
        <f>A132</f>
        <v>09927C</v>
      </c>
      <c r="P132" s="339" t="str">
        <f>D132</f>
        <v>Supervisor Custodial Operations</v>
      </c>
      <c r="Q132" s="344" t="str">
        <f>G132</f>
        <v>N30</v>
      </c>
      <c r="R132" s="350" cm="1">
        <f t="array" aca="1" ref="R132" ca="1">IF($N132="Y",VLOOKUP($O132,INDIRECT($O$3),R$6,0)*INDIRECT($N$2),VLOOKUP($O132,INDIRECT($O$3),R$6,0))</f>
        <v>42.256806860499921</v>
      </c>
      <c r="S132" s="350" cm="1">
        <f t="array" aca="1" ref="S132" ca="1">IF($N132="Y",VLOOKUP($O132,INDIRECT($O$3),S$6,0)*INDIRECT($N$2),VLOOKUP($O132,INDIRECT($O$3),S$6,0))</f>
        <v>43.524511066314908</v>
      </c>
      <c r="T132" s="350" cm="1">
        <f t="array" aca="1" ref="T132" ca="1">IF($N132="Y",VLOOKUP($O132,INDIRECT($O$3),T$6,0)*INDIRECT($N$2),VLOOKUP($O132,INDIRECT($O$3),T$6,0))</f>
        <v>44.830246398304361</v>
      </c>
      <c r="U132" s="350" cm="1">
        <f t="array" aca="1" ref="U132" ca="1">IF($N132="Y",VLOOKUP($O132,INDIRECT($O$3),U$6,0)*INDIRECT($N$2),VLOOKUP($O132,INDIRECT($O$3),U$6,0))</f>
        <v>46.175153790253489</v>
      </c>
      <c r="W132" s="218" t="str">
        <f>N132</f>
        <v>Y</v>
      </c>
      <c r="X132" s="366" t="str">
        <f>A132</f>
        <v>09927C</v>
      </c>
      <c r="Y132" s="218" t="str">
        <f>D132</f>
        <v>Supervisor Custodial Operations</v>
      </c>
      <c r="Z132" s="367" t="str">
        <f>G132</f>
        <v>N30</v>
      </c>
      <c r="AA132" s="368">
        <f t="shared" ref="AA132:AD133" ca="1" si="78">ROUND(R132,3)</f>
        <v>42.256999999999998</v>
      </c>
      <c r="AB132" s="368">
        <f t="shared" ca="1" si="78"/>
        <v>43.524999999999999</v>
      </c>
      <c r="AC132" s="368">
        <f t="shared" ca="1" si="78"/>
        <v>44.83</v>
      </c>
      <c r="AD132" s="368">
        <f t="shared" ca="1" si="78"/>
        <v>46.174999999999997</v>
      </c>
    </row>
    <row r="133" spans="1:30">
      <c r="A133" s="3" t="s">
        <v>266</v>
      </c>
      <c r="B133" s="47" t="s">
        <v>155</v>
      </c>
      <c r="C133" s="4">
        <v>428</v>
      </c>
      <c r="D133" s="43" t="s">
        <v>267</v>
      </c>
      <c r="E133" s="47">
        <v>9</v>
      </c>
      <c r="F133" s="47" t="s">
        <v>156</v>
      </c>
      <c r="G133" s="247" t="s">
        <v>193</v>
      </c>
      <c r="H133" s="76">
        <f t="shared" ca="1" si="77"/>
        <v>42.256806860499921</v>
      </c>
      <c r="I133" s="76">
        <f t="shared" ca="1" si="77"/>
        <v>43.524511066314908</v>
      </c>
      <c r="J133" s="76">
        <f t="shared" ca="1" si="77"/>
        <v>44.830246398304361</v>
      </c>
      <c r="K133" s="76">
        <f t="shared" ca="1" si="77"/>
        <v>46.175153790253489</v>
      </c>
      <c r="N133" s="343" t="s">
        <v>611</v>
      </c>
      <c r="O133" s="337" t="str">
        <f>A133</f>
        <v>52911C</v>
      </c>
      <c r="P133" s="339" t="str">
        <f>D133</f>
        <v>Supervisor Water Mech Mait and Mach</v>
      </c>
      <c r="Q133" s="344" t="str">
        <f>G133</f>
        <v>N30</v>
      </c>
      <c r="R133" s="350" cm="1">
        <f t="array" aca="1" ref="R133" ca="1">IF($N133="Y",VLOOKUP($O133,INDIRECT($O$3),R$6,0)*INDIRECT($N$2),VLOOKUP($O133,INDIRECT($O$3),R$6,0))</f>
        <v>42.256806860499921</v>
      </c>
      <c r="S133" s="350" cm="1">
        <f t="array" aca="1" ref="S133" ca="1">IF($N133="Y",VLOOKUP($O133,INDIRECT($O$3),S$6,0)*INDIRECT($N$2),VLOOKUP($O133,INDIRECT($O$3),S$6,0))</f>
        <v>43.524511066314908</v>
      </c>
      <c r="T133" s="350" cm="1">
        <f t="array" aca="1" ref="T133" ca="1">IF($N133="Y",VLOOKUP($O133,INDIRECT($O$3),T$6,0)*INDIRECT($N$2),VLOOKUP($O133,INDIRECT($O$3),T$6,0))</f>
        <v>44.830246398304361</v>
      </c>
      <c r="U133" s="350" cm="1">
        <f t="array" aca="1" ref="U133" ca="1">IF($N133="Y",VLOOKUP($O133,INDIRECT($O$3),U$6,0)*INDIRECT($N$2),VLOOKUP($O133,INDIRECT($O$3),U$6,0))</f>
        <v>46.175153790253489</v>
      </c>
      <c r="W133" s="218" t="str">
        <f>N133</f>
        <v>Y</v>
      </c>
      <c r="X133" s="366" t="str">
        <f>A133</f>
        <v>52911C</v>
      </c>
      <c r="Y133" s="218" t="str">
        <f>D133</f>
        <v>Supervisor Water Mech Mait and Mach</v>
      </c>
      <c r="Z133" s="367" t="str">
        <f>G133</f>
        <v>N30</v>
      </c>
      <c r="AA133" s="368">
        <f t="shared" ca="1" si="78"/>
        <v>42.256999999999998</v>
      </c>
      <c r="AB133" s="368">
        <f t="shared" ca="1" si="78"/>
        <v>43.524999999999999</v>
      </c>
      <c r="AC133" s="368">
        <f t="shared" ca="1" si="78"/>
        <v>44.83</v>
      </c>
      <c r="AD133" s="368">
        <f t="shared" ca="1" si="78"/>
        <v>46.174999999999997</v>
      </c>
    </row>
    <row r="134" spans="1:30">
      <c r="B134" s="5"/>
      <c r="C134" s="5"/>
      <c r="D134" s="43"/>
      <c r="E134" s="5"/>
      <c r="F134" s="5"/>
      <c r="G134" s="5"/>
      <c r="H134" s="46"/>
      <c r="I134" s="5"/>
      <c r="J134" s="5"/>
      <c r="K134" s="5"/>
    </row>
    <row r="135" spans="1:30" ht="26.25" thickBot="1">
      <c r="A135" s="280" t="s">
        <v>2</v>
      </c>
      <c r="B135" s="280" t="s">
        <v>3</v>
      </c>
      <c r="C135" s="280"/>
      <c r="D135" s="24" t="s">
        <v>631</v>
      </c>
      <c r="E135" s="280" t="s">
        <v>617</v>
      </c>
      <c r="F135" s="280" t="s">
        <v>6</v>
      </c>
      <c r="G135" s="280" t="s">
        <v>7</v>
      </c>
      <c r="H135" s="26" t="s">
        <v>8</v>
      </c>
      <c r="I135" s="26" t="s">
        <v>9</v>
      </c>
      <c r="J135" s="26" t="s">
        <v>10</v>
      </c>
      <c r="K135" s="27" t="s">
        <v>11</v>
      </c>
      <c r="N135" s="340" t="s">
        <v>610</v>
      </c>
      <c r="O135" s="340" t="s">
        <v>2</v>
      </c>
      <c r="P135" s="341" t="s">
        <v>612</v>
      </c>
      <c r="Q135" s="341" t="s">
        <v>606</v>
      </c>
      <c r="R135" s="342" t="s">
        <v>8</v>
      </c>
      <c r="S135" s="342" t="s">
        <v>9</v>
      </c>
      <c r="T135" s="342" t="s">
        <v>10</v>
      </c>
      <c r="U135" s="340" t="s">
        <v>11</v>
      </c>
      <c r="W135" s="358" t="str">
        <f>N135</f>
        <v>Update</v>
      </c>
      <c r="X135" s="359" t="str">
        <f>A135</f>
        <v>Job Code</v>
      </c>
      <c r="Y135" s="358" t="s">
        <v>612</v>
      </c>
      <c r="Z135" s="360" t="str">
        <f>G135</f>
        <v>Salary Grade</v>
      </c>
      <c r="AA135" s="361" t="str">
        <f>R135</f>
        <v>Step 1</v>
      </c>
      <c r="AB135" s="361" t="str">
        <f>S135</f>
        <v>Step 2</v>
      </c>
      <c r="AC135" s="361" t="str">
        <f>T135</f>
        <v>Step 3</v>
      </c>
      <c r="AD135" s="361" t="str">
        <f>U135</f>
        <v>Step 4</v>
      </c>
    </row>
    <row r="136" spans="1:30">
      <c r="A136" s="5" t="s">
        <v>197</v>
      </c>
      <c r="B136" s="47" t="s">
        <v>155</v>
      </c>
      <c r="C136" s="4">
        <v>475</v>
      </c>
      <c r="D136" s="35" t="s">
        <v>198</v>
      </c>
      <c r="E136" s="47">
        <v>10</v>
      </c>
      <c r="F136" s="47" t="s">
        <v>156</v>
      </c>
      <c r="G136" s="306" t="s">
        <v>196</v>
      </c>
      <c r="H136" s="333">
        <f>R136</f>
        <v>58.771999999999998</v>
      </c>
      <c r="I136" s="48"/>
      <c r="J136" s="48"/>
      <c r="K136" s="48"/>
      <c r="N136" s="343" t="s">
        <v>619</v>
      </c>
      <c r="O136" s="337" t="str">
        <f>A136</f>
        <v>05140C</v>
      </c>
      <c r="P136" s="339" t="str">
        <f>D136</f>
        <v xml:space="preserve">General Foreman Electrician* </v>
      </c>
      <c r="Q136" s="344" t="str">
        <f>G136</f>
        <v>N42</v>
      </c>
      <c r="R136" s="329">
        <v>58.771999999999998</v>
      </c>
      <c r="S136" s="329" t="s">
        <v>689</v>
      </c>
      <c r="T136" s="350"/>
      <c r="U136" s="350"/>
      <c r="W136" s="218" t="s">
        <v>611</v>
      </c>
      <c r="X136" s="366" t="str">
        <f>A136</f>
        <v>05140C</v>
      </c>
      <c r="Y136" s="218" t="str">
        <f>D136</f>
        <v xml:space="preserve">General Foreman Electrician* </v>
      </c>
      <c r="Z136" s="367" t="str">
        <f>G136</f>
        <v>N42</v>
      </c>
      <c r="AA136" s="368">
        <f>ROUND(R136,3)</f>
        <v>58.771999999999998</v>
      </c>
      <c r="AB136" s="368"/>
      <c r="AC136" s="368"/>
      <c r="AD136" s="368"/>
    </row>
    <row r="137" spans="1:30" hidden="1">
      <c r="A137" s="5" t="s">
        <v>695</v>
      </c>
      <c r="B137" s="47" t="s">
        <v>155</v>
      </c>
      <c r="C137" s="4">
        <v>458</v>
      </c>
      <c r="D137" s="35" t="s">
        <v>696</v>
      </c>
      <c r="E137" s="47">
        <v>10</v>
      </c>
      <c r="F137" s="47" t="s">
        <v>156</v>
      </c>
      <c r="G137" s="306" t="s">
        <v>697</v>
      </c>
      <c r="H137" s="76">
        <f ca="1">R137</f>
        <v>45.789363750000007</v>
      </c>
      <c r="I137" s="76">
        <f ca="1">S137</f>
        <v>47.162838125</v>
      </c>
      <c r="J137" s="76">
        <f ca="1">T137</f>
        <v>48.577619999999996</v>
      </c>
      <c r="K137" s="76">
        <f ca="1">U137</f>
        <v>50.034742062499994</v>
      </c>
      <c r="N137" s="343" t="s">
        <v>611</v>
      </c>
      <c r="O137" s="337" t="s">
        <v>695</v>
      </c>
      <c r="P137" s="386" t="s">
        <v>696</v>
      </c>
      <c r="Q137" s="344" t="s">
        <v>697</v>
      </c>
      <c r="R137" s="350" cm="1">
        <f t="array" aca="1" ref="R137" ca="1">IF($N137="Y",VLOOKUP($O137,INDIRECT($O$3),R$6,0)*INDIRECT($N$2),VLOOKUP($O137,INDIRECT($O$3),R$6,0))</f>
        <v>45.789363750000007</v>
      </c>
      <c r="S137" s="350" cm="1">
        <f t="array" aca="1" ref="S137" ca="1">IF($N137="Y",VLOOKUP($O137,INDIRECT($O$3),S$6,0)*INDIRECT($N$2),VLOOKUP($O137,INDIRECT($O$3),S$6,0))</f>
        <v>47.162838125</v>
      </c>
      <c r="T137" s="350" cm="1">
        <f t="array" aca="1" ref="T137" ca="1">IF($N137="Y",VLOOKUP($O137,INDIRECT($O$3),T$6,0)*INDIRECT($N$2),VLOOKUP($O137,INDIRECT($O$3),T$6,0))</f>
        <v>48.577619999999996</v>
      </c>
      <c r="U137" s="350" cm="1">
        <f t="array" aca="1" ref="U137" ca="1">IF($N137="Y",VLOOKUP($O137,INDIRECT($O$3),U$6,0)*INDIRECT($N$2),VLOOKUP($O137,INDIRECT($O$3),U$6,0))</f>
        <v>50.034742062499994</v>
      </c>
      <c r="W137" s="218" t="s">
        <v>611</v>
      </c>
      <c r="X137" s="366" t="str">
        <f>A137</f>
        <v>59446C</v>
      </c>
      <c r="Y137" s="387" t="s">
        <v>696</v>
      </c>
      <c r="Z137" s="367" t="s">
        <v>697</v>
      </c>
      <c r="AA137" s="368">
        <f ca="1">ROUND(R137,3)</f>
        <v>45.789000000000001</v>
      </c>
      <c r="AB137" s="368">
        <f ca="1">ROUND(S137,3)</f>
        <v>47.162999999999997</v>
      </c>
      <c r="AC137" s="368">
        <f ca="1">ROUND(T137,3)</f>
        <v>48.578000000000003</v>
      </c>
      <c r="AD137" s="368">
        <f ca="1">ROUND(U137,3)</f>
        <v>50.034999999999997</v>
      </c>
    </row>
    <row r="138" spans="1:30">
      <c r="A138" s="5" t="s">
        <v>199</v>
      </c>
      <c r="B138" s="47" t="s">
        <v>155</v>
      </c>
      <c r="C138" s="4">
        <v>473</v>
      </c>
      <c r="D138" s="35" t="s">
        <v>200</v>
      </c>
      <c r="E138" s="47">
        <v>10</v>
      </c>
      <c r="F138" s="47" t="s">
        <v>156</v>
      </c>
      <c r="G138" s="306" t="s">
        <v>196</v>
      </c>
      <c r="H138" s="333">
        <f>R138</f>
        <v>58.771999999999998</v>
      </c>
      <c r="I138" s="48"/>
      <c r="J138" s="48"/>
      <c r="K138" s="48"/>
      <c r="N138" s="343" t="s">
        <v>619</v>
      </c>
      <c r="O138" s="337" t="str">
        <f>A138</f>
        <v>10375C</v>
      </c>
      <c r="P138" s="339" t="str">
        <f>D138</f>
        <v>Supervisor Water Plant Electrical and Control Systems*</v>
      </c>
      <c r="Q138" s="344" t="str">
        <f>G138</f>
        <v>N42</v>
      </c>
      <c r="R138" s="329">
        <v>58.771999999999998</v>
      </c>
      <c r="S138" s="287" t="s">
        <v>689</v>
      </c>
      <c r="W138" s="218" t="s">
        <v>611</v>
      </c>
      <c r="X138" s="366" t="str">
        <f>A138</f>
        <v>10375C</v>
      </c>
      <c r="Y138" s="218" t="str">
        <f>D138</f>
        <v>Supervisor Water Plant Electrical and Control Systems*</v>
      </c>
      <c r="Z138" s="367" t="str">
        <f>G138</f>
        <v>N42</v>
      </c>
      <c r="AA138" s="368">
        <f>ROUND(R138,3)</f>
        <v>58.771999999999998</v>
      </c>
      <c r="AB138" s="368"/>
      <c r="AC138" s="368"/>
      <c r="AD138" s="368"/>
    </row>
    <row r="139" spans="1:30">
      <c r="B139" s="3"/>
      <c r="C139" s="3"/>
    </row>
    <row r="140" spans="1:30">
      <c r="A140" s="3" t="s">
        <v>683</v>
      </c>
      <c r="E140" s="4"/>
      <c r="F140" s="4"/>
      <c r="G140" s="32"/>
      <c r="H140" s="32"/>
      <c r="I140" s="32"/>
      <c r="J140" s="32"/>
      <c r="K140" s="32"/>
    </row>
    <row r="141" spans="1:30">
      <c r="A141" s="188" t="s">
        <v>202</v>
      </c>
      <c r="H141" s="32"/>
      <c r="I141" s="32"/>
      <c r="J141" s="32"/>
      <c r="K141" s="32"/>
    </row>
    <row r="142" spans="1:30">
      <c r="A142" s="188" t="s">
        <v>674</v>
      </c>
      <c r="D142" s="35"/>
      <c r="E142" s="4"/>
      <c r="F142" s="4"/>
      <c r="G142" s="32"/>
      <c r="H142" s="15"/>
      <c r="I142" s="15"/>
      <c r="J142" s="15"/>
      <c r="K142" s="15"/>
    </row>
    <row r="143" spans="1:30">
      <c r="A143" s="188"/>
      <c r="D143" s="35"/>
      <c r="E143" s="4"/>
      <c r="F143" s="4"/>
      <c r="G143" s="32"/>
      <c r="H143" s="15"/>
      <c r="I143" s="15"/>
      <c r="J143" s="15"/>
      <c r="K143" s="15"/>
    </row>
    <row r="144" spans="1:30">
      <c r="A144" s="188"/>
      <c r="D144" s="35"/>
      <c r="E144" s="4"/>
      <c r="F144" s="4"/>
      <c r="G144" s="32"/>
      <c r="H144" s="10"/>
      <c r="I144" s="10"/>
      <c r="J144" s="10"/>
      <c r="K144" s="10"/>
    </row>
    <row r="145" spans="1:30" ht="26.25" thickBot="1">
      <c r="A145" s="280" t="s">
        <v>2</v>
      </c>
      <c r="B145" s="280" t="s">
        <v>3</v>
      </c>
      <c r="C145" s="280"/>
      <c r="D145" s="24" t="s">
        <v>632</v>
      </c>
      <c r="E145" s="280" t="s">
        <v>617</v>
      </c>
      <c r="F145" s="280" t="s">
        <v>6</v>
      </c>
      <c r="G145" s="280" t="s">
        <v>7</v>
      </c>
      <c r="H145" s="26" t="s">
        <v>8</v>
      </c>
      <c r="I145" s="26" t="s">
        <v>9</v>
      </c>
      <c r="J145" s="26" t="s">
        <v>10</v>
      </c>
      <c r="K145" s="27" t="s">
        <v>11</v>
      </c>
      <c r="N145" s="340" t="s">
        <v>610</v>
      </c>
      <c r="O145" s="340" t="s">
        <v>2</v>
      </c>
      <c r="P145" s="341" t="s">
        <v>612</v>
      </c>
      <c r="Q145" s="341" t="s">
        <v>606</v>
      </c>
      <c r="R145" s="342" t="s">
        <v>8</v>
      </c>
      <c r="S145" s="342" t="s">
        <v>9</v>
      </c>
      <c r="T145" s="342" t="s">
        <v>10</v>
      </c>
      <c r="U145" s="340" t="s">
        <v>11</v>
      </c>
      <c r="W145" s="358" t="str">
        <f>N145</f>
        <v>Update</v>
      </c>
      <c r="X145" s="359" t="str">
        <f>A145</f>
        <v>Job Code</v>
      </c>
      <c r="Y145" s="358" t="s">
        <v>612</v>
      </c>
      <c r="Z145" s="360" t="str">
        <f>G145</f>
        <v>Salary Grade</v>
      </c>
      <c r="AA145" s="361" t="str">
        <f>R145</f>
        <v>Step 1</v>
      </c>
      <c r="AB145" s="361" t="str">
        <f>S145</f>
        <v>Step 2</v>
      </c>
      <c r="AC145" s="361" t="str">
        <f>T145</f>
        <v>Step 3</v>
      </c>
      <c r="AD145" s="361" t="str">
        <f>U145</f>
        <v>Step 4</v>
      </c>
    </row>
    <row r="146" spans="1:30">
      <c r="A146" s="3" t="s">
        <v>205</v>
      </c>
      <c r="B146" s="29" t="s">
        <v>155</v>
      </c>
      <c r="C146" s="4">
        <v>498</v>
      </c>
      <c r="D146" s="35" t="s">
        <v>206</v>
      </c>
      <c r="E146" s="47">
        <v>11</v>
      </c>
      <c r="F146" s="47" t="s">
        <v>156</v>
      </c>
      <c r="G146" s="306" t="s">
        <v>256</v>
      </c>
      <c r="H146" s="76">
        <f ca="1">R146</f>
        <v>49.324296290522803</v>
      </c>
      <c r="I146" s="76">
        <f ca="1">S146</f>
        <v>50.804025179238472</v>
      </c>
      <c r="J146" s="76">
        <f ca="1">T146</f>
        <v>52.328145934615641</v>
      </c>
      <c r="K146" s="76">
        <f ca="1">U146</f>
        <v>53.897990312654116</v>
      </c>
      <c r="N146" s="343" t="s">
        <v>611</v>
      </c>
      <c r="O146" s="337" t="str">
        <f>A146</f>
        <v>10035C</v>
      </c>
      <c r="P146" s="339" t="str">
        <f>D146</f>
        <v>Supervisor Forensic Science</v>
      </c>
      <c r="Q146" s="344" t="str">
        <f>G146</f>
        <v>CSU N50</v>
      </c>
      <c r="R146" s="350" cm="1">
        <f t="array" aca="1" ref="R146" ca="1">IF($N146="Y",VLOOKUP($O146,INDIRECT($O$3),R$6,0)*INDIRECT($N$2),VLOOKUP($O146,INDIRECT($O$3),R$6,0))</f>
        <v>49.324296290522803</v>
      </c>
      <c r="S146" s="350" cm="1">
        <f t="array" aca="1" ref="S146" ca="1">IF($N146="Y",VLOOKUP($O146,INDIRECT($O$3),S$6,0)*INDIRECT($N$2),VLOOKUP($O146,INDIRECT($O$3),S$6,0))</f>
        <v>50.804025179238472</v>
      </c>
      <c r="T146" s="350" cm="1">
        <f t="array" aca="1" ref="T146" ca="1">IF($N146="Y",VLOOKUP($O146,INDIRECT($O$3),T$6,0)*INDIRECT($N$2),VLOOKUP($O146,INDIRECT($O$3),T$6,0))</f>
        <v>52.328145934615641</v>
      </c>
      <c r="U146" s="350" cm="1">
        <f t="array" aca="1" ref="U146" ca="1">IF($N146="Y",VLOOKUP($O146,INDIRECT($O$3),U$6,0)*INDIRECT($N$2),VLOOKUP($O146,INDIRECT($O$3),U$6,0))</f>
        <v>53.897990312654116</v>
      </c>
      <c r="W146" s="218" t="str">
        <f>N146</f>
        <v>Y</v>
      </c>
      <c r="X146" s="366" t="str">
        <f>A146</f>
        <v>10035C</v>
      </c>
      <c r="Y146" s="218" t="str">
        <f>D146</f>
        <v>Supervisor Forensic Science</v>
      </c>
      <c r="Z146" s="367" t="str">
        <f>G146</f>
        <v>CSU N50</v>
      </c>
      <c r="AA146" s="368">
        <f ca="1">ROUND(R146,3)</f>
        <v>49.323999999999998</v>
      </c>
      <c r="AB146" s="368">
        <f ca="1">ROUND(S146,3)</f>
        <v>50.804000000000002</v>
      </c>
      <c r="AC146" s="368">
        <f ca="1">ROUND(T146,3)</f>
        <v>52.328000000000003</v>
      </c>
      <c r="AD146" s="368">
        <f ca="1">ROUND(U146,3)</f>
        <v>53.898000000000003</v>
      </c>
    </row>
    <row r="147" spans="1:30">
      <c r="B147" s="29"/>
      <c r="C147" s="29"/>
      <c r="D147" s="35"/>
      <c r="E147" s="29"/>
      <c r="F147" s="29"/>
      <c r="G147" s="17"/>
      <c r="H147" s="39"/>
      <c r="I147" s="39"/>
      <c r="J147" s="39"/>
      <c r="K147" s="39"/>
    </row>
    <row r="148" spans="1:30" ht="13.5" thickBot="1">
      <c r="A148" s="51"/>
      <c r="B148" s="27"/>
      <c r="C148" s="27"/>
      <c r="D148" s="53"/>
      <c r="E148" s="27"/>
      <c r="F148" s="27"/>
      <c r="G148" s="54"/>
      <c r="H148" s="55"/>
      <c r="I148" s="55"/>
      <c r="J148" s="55"/>
      <c r="K148" s="55"/>
    </row>
    <row r="149" spans="1:30">
      <c r="A149" s="5"/>
      <c r="B149" s="29"/>
      <c r="C149" s="29"/>
      <c r="D149" s="43"/>
      <c r="E149" s="29"/>
      <c r="F149" s="29"/>
      <c r="G149" s="17"/>
      <c r="H149" s="39"/>
      <c r="I149" s="39"/>
      <c r="J149" s="39"/>
      <c r="K149" s="39"/>
    </row>
    <row r="150" spans="1:30">
      <c r="A150" s="18" t="s">
        <v>566</v>
      </c>
      <c r="B150" s="3"/>
      <c r="C150" s="3"/>
      <c r="H150" s="9"/>
      <c r="J150" s="39"/>
      <c r="K150" s="39"/>
    </row>
    <row r="151" spans="1:30">
      <c r="A151" s="56" t="s">
        <v>209</v>
      </c>
      <c r="B151" s="9"/>
      <c r="C151" s="9"/>
      <c r="D151" s="14"/>
      <c r="E151" s="57"/>
      <c r="F151" s="57"/>
      <c r="G151" s="9"/>
      <c r="H151" s="9"/>
      <c r="J151" s="39"/>
      <c r="K151" s="39"/>
    </row>
    <row r="152" spans="1:30">
      <c r="A152" s="58"/>
      <c r="C152" s="60">
        <f ca="1">R152</f>
        <v>18.843498979006547</v>
      </c>
      <c r="D152" s="14" t="s">
        <v>633</v>
      </c>
      <c r="F152" s="57"/>
      <c r="G152" s="9"/>
      <c r="H152" s="9"/>
      <c r="K152" s="39"/>
      <c r="N152" s="343" t="s">
        <v>611</v>
      </c>
      <c r="O152" s="337" t="s">
        <v>613</v>
      </c>
      <c r="P152" s="339" t="str">
        <f>D152</f>
        <v>Biweekly longevity at the beginning of the 10th year of service</v>
      </c>
      <c r="Q152" s="344"/>
      <c r="R152" s="350" cm="1">
        <f t="array" aca="1" ref="R152" ca="1">IF($N152="Y",VLOOKUP($O152,INDIRECT($O$3),R$6,0)*INDIRECT($N$2),VLOOKUP($O152,INDIRECT($O$3),R$6,0))</f>
        <v>18.843498979006547</v>
      </c>
      <c r="S152" s="350"/>
      <c r="T152" s="350"/>
      <c r="U152" s="350"/>
      <c r="W152" s="213" t="str">
        <f t="shared" ref="W152:Y155" si="79">N152</f>
        <v>Y</v>
      </c>
      <c r="X152" s="213" t="str">
        <f t="shared" si="79"/>
        <v>10th</v>
      </c>
      <c r="Y152" s="213" t="str">
        <f t="shared" si="79"/>
        <v>Biweekly longevity at the beginning of the 10th year of service</v>
      </c>
      <c r="AA152" s="221">
        <f ca="1">ROUND(R152/80,3)</f>
        <v>0.23599999999999999</v>
      </c>
    </row>
    <row r="153" spans="1:30">
      <c r="A153" s="58"/>
      <c r="C153" s="60">
        <f ca="1">R153</f>
        <v>36.429831384227981</v>
      </c>
      <c r="D153" s="14" t="s">
        <v>634</v>
      </c>
      <c r="F153" s="57"/>
      <c r="G153" s="9"/>
      <c r="H153" s="9"/>
      <c r="J153" s="39"/>
      <c r="K153" s="39"/>
      <c r="N153" s="337" t="s">
        <v>611</v>
      </c>
      <c r="O153" s="337" t="s">
        <v>614</v>
      </c>
      <c r="P153" s="339" t="str">
        <f>D153</f>
        <v>Biweekly longevity at the beginning of the 15th year of service</v>
      </c>
      <c r="R153" s="350" cm="1">
        <f t="array" aca="1" ref="R153" ca="1">IF($N153="Y",VLOOKUP($O153,INDIRECT($O$3),R$6,0)*INDIRECT($N$2),VLOOKUP($O153,INDIRECT($O$3),R$6,0))</f>
        <v>36.429831384227981</v>
      </c>
      <c r="S153" s="350"/>
      <c r="T153" s="350"/>
      <c r="U153" s="350"/>
      <c r="W153" s="213" t="str">
        <f t="shared" si="79"/>
        <v>Y</v>
      </c>
      <c r="X153" s="213" t="str">
        <f t="shared" si="79"/>
        <v>15th</v>
      </c>
      <c r="Y153" s="213" t="str">
        <f t="shared" si="79"/>
        <v>Biweekly longevity at the beginning of the 15th year of service</v>
      </c>
      <c r="AA153" s="221">
        <f ca="1">ROUND(R153/80,3)</f>
        <v>0.45500000000000002</v>
      </c>
    </row>
    <row r="154" spans="1:30">
      <c r="A154" s="58"/>
      <c r="C154" s="60">
        <f ca="1">R154</f>
        <v>50.719576791336685</v>
      </c>
      <c r="D154" s="14" t="s">
        <v>635</v>
      </c>
      <c r="F154" s="57"/>
      <c r="G154" s="9"/>
      <c r="H154" s="5"/>
      <c r="I154" s="5"/>
      <c r="J154" s="39"/>
      <c r="K154" s="39"/>
      <c r="N154" s="337" t="s">
        <v>611</v>
      </c>
      <c r="O154" s="337" t="s">
        <v>615</v>
      </c>
      <c r="P154" s="339" t="str">
        <f>D154</f>
        <v>Biweekly longevity at the beginning of the 20th year of service</v>
      </c>
      <c r="R154" s="350" cm="1">
        <f t="array" aca="1" ref="R154" ca="1">IF($N154="Y",VLOOKUP($O154,INDIRECT($O$3),R$6,0)*INDIRECT($N$2),VLOOKUP($O154,INDIRECT($O$3),R$6,0))</f>
        <v>50.719576791336685</v>
      </c>
      <c r="S154" s="350"/>
      <c r="T154" s="350"/>
      <c r="U154" s="350"/>
      <c r="W154" s="213" t="str">
        <f t="shared" si="79"/>
        <v>Y</v>
      </c>
      <c r="X154" s="213" t="str">
        <f t="shared" si="79"/>
        <v>20th</v>
      </c>
      <c r="Y154" s="213" t="str">
        <f t="shared" si="79"/>
        <v>Biweekly longevity at the beginning of the 20th year of service</v>
      </c>
      <c r="AA154" s="221">
        <f ca="1">ROUND(R154/80,3)</f>
        <v>0.63400000000000001</v>
      </c>
    </row>
    <row r="155" spans="1:30">
      <c r="A155" s="58"/>
      <c r="C155" s="60">
        <f ca="1">R155</f>
        <v>71.007407507871363</v>
      </c>
      <c r="D155" s="14" t="s">
        <v>636</v>
      </c>
      <c r="F155" s="57"/>
      <c r="G155" s="9"/>
      <c r="H155" s="9"/>
      <c r="J155" s="39"/>
      <c r="K155" s="39"/>
      <c r="N155" s="337" t="s">
        <v>611</v>
      </c>
      <c r="O155" s="337" t="s">
        <v>616</v>
      </c>
      <c r="P155" s="339" t="str">
        <f>D155</f>
        <v>Biweekly longevity at the beginning of the 25th year of service</v>
      </c>
      <c r="R155" s="350" cm="1">
        <f t="array" aca="1" ref="R155" ca="1">IF($N155="Y",VLOOKUP($O155,INDIRECT($O$3),R$6,0)*INDIRECT($N$2),VLOOKUP($O155,INDIRECT($O$3),R$6,0))</f>
        <v>71.007407507871363</v>
      </c>
      <c r="S155" s="350"/>
      <c r="T155" s="350"/>
      <c r="U155" s="350"/>
      <c r="W155" s="213" t="str">
        <f t="shared" si="79"/>
        <v>Y</v>
      </c>
      <c r="X155" s="213" t="str">
        <f t="shared" si="79"/>
        <v>25th</v>
      </c>
      <c r="Y155" s="213" t="str">
        <f t="shared" si="79"/>
        <v>Biweekly longevity at the beginning of the 25th year of service</v>
      </c>
      <c r="AA155" s="221">
        <f ca="1">ROUND(R155/80,3)</f>
        <v>0.88800000000000001</v>
      </c>
    </row>
    <row r="156" spans="1:30">
      <c r="A156" s="5" t="s">
        <v>214</v>
      </c>
      <c r="C156" s="5"/>
      <c r="D156" s="5"/>
      <c r="E156" s="5"/>
      <c r="F156" s="5"/>
      <c r="G156" s="5"/>
      <c r="J156" s="39"/>
      <c r="K156" s="39"/>
    </row>
    <row r="157" spans="1:30">
      <c r="A157" s="58"/>
      <c r="B157" s="3"/>
      <c r="C157" s="3"/>
      <c r="E157" s="14"/>
      <c r="F157" s="57"/>
      <c r="G157" s="9"/>
      <c r="H157" s="5"/>
      <c r="I157" s="5"/>
      <c r="J157" s="39"/>
      <c r="K157" s="39"/>
    </row>
    <row r="158" spans="1:30" ht="13.5" thickBot="1">
      <c r="A158" s="61"/>
      <c r="B158" s="61"/>
      <c r="C158" s="61"/>
      <c r="D158" s="51"/>
      <c r="E158" s="51"/>
      <c r="F158" s="51"/>
      <c r="G158" s="51"/>
      <c r="H158" s="51"/>
      <c r="I158" s="51"/>
      <c r="J158" s="51"/>
      <c r="K158" s="51"/>
    </row>
    <row r="159" spans="1:30">
      <c r="A159" s="315"/>
      <c r="B159" s="315"/>
      <c r="C159" s="315"/>
      <c r="D159" s="5"/>
      <c r="E159" s="5"/>
      <c r="F159" s="5"/>
      <c r="G159" s="5"/>
      <c r="H159" s="5"/>
      <c r="I159" s="5"/>
      <c r="J159" s="5"/>
      <c r="K159" s="5"/>
    </row>
    <row r="160" spans="1:30">
      <c r="A160" s="18" t="s">
        <v>215</v>
      </c>
      <c r="B160" s="47"/>
      <c r="C160" s="47"/>
      <c r="E160" s="5"/>
      <c r="F160" s="5"/>
      <c r="G160" s="5"/>
      <c r="H160" s="46"/>
      <c r="I160" s="46"/>
      <c r="J160" s="46"/>
      <c r="K160" s="46"/>
    </row>
    <row r="161" spans="1:30">
      <c r="A161" s="56" t="s">
        <v>216</v>
      </c>
      <c r="B161" s="9"/>
      <c r="C161" s="9"/>
      <c r="D161" s="14"/>
      <c r="E161" s="57"/>
      <c r="F161" s="57"/>
      <c r="G161" s="9"/>
      <c r="H161" s="46"/>
      <c r="I161" s="46"/>
      <c r="J161" s="46"/>
      <c r="K161" s="46"/>
      <c r="N161" s="337" t="s">
        <v>611</v>
      </c>
      <c r="O161" s="348" t="s">
        <v>549</v>
      </c>
      <c r="P161" s="349" t="s">
        <v>562</v>
      </c>
      <c r="R161" s="350" cm="1">
        <f t="array" aca="1" ref="R161" ca="1">IF($N161="Y",VLOOKUP($O161,INDIRECT($O$3),R$6,0)*INDIRECT($N$2),VLOOKUP($O161,INDIRECT($O$3),R$6,0))</f>
        <v>0.68959762408824188</v>
      </c>
      <c r="W161" s="213" t="str">
        <f>N161</f>
        <v>Y</v>
      </c>
      <c r="X161" s="213" t="str">
        <f>O161</f>
        <v>CSULDS</v>
      </c>
      <c r="Y161" s="213" t="str">
        <f>P161</f>
        <v>TL-Lead Prem (Substitute)-CSU</v>
      </c>
      <c r="AA161" s="221">
        <f ca="1">ROUND(R161,3)</f>
        <v>0.69</v>
      </c>
    </row>
    <row r="162" spans="1:30">
      <c r="A162" s="64" t="s">
        <v>217</v>
      </c>
      <c r="B162" s="46"/>
      <c r="C162" s="46"/>
      <c r="D162" s="66"/>
      <c r="E162" s="67"/>
      <c r="F162" s="67"/>
      <c r="G162" s="46"/>
      <c r="H162" s="46"/>
      <c r="I162" s="46"/>
      <c r="J162" s="46"/>
      <c r="K162" s="46"/>
    </row>
    <row r="163" spans="1:30" ht="13.5" thickBot="1">
      <c r="A163" s="68" t="str">
        <f ca="1">"Maintenance Electrician duties, shall receive a premium of "&amp;TEXT(R161,"$0.000")&amp;" cents per hour."</f>
        <v>Maintenance Electrician duties, shall receive a premium of $0.690 cents per hour.</v>
      </c>
      <c r="B163" s="72"/>
      <c r="C163" s="72"/>
      <c r="D163" s="70"/>
      <c r="E163" s="71"/>
      <c r="F163" s="71"/>
      <c r="G163" s="72"/>
      <c r="H163" s="51"/>
      <c r="I163" s="51"/>
      <c r="J163" s="51"/>
      <c r="K163" s="51"/>
    </row>
    <row r="164" spans="1:30">
      <c r="A164" s="64"/>
      <c r="B164" s="46"/>
      <c r="C164" s="46"/>
      <c r="D164" s="66"/>
      <c r="E164" s="67"/>
      <c r="F164" s="67"/>
      <c r="G164" s="46"/>
      <c r="H164" s="5"/>
      <c r="I164" s="5"/>
      <c r="J164" s="5"/>
      <c r="K164" s="5"/>
    </row>
    <row r="165" spans="1:30">
      <c r="A165" s="73" t="s">
        <v>219</v>
      </c>
      <c r="B165" s="46"/>
      <c r="C165" s="46"/>
      <c r="E165" s="67"/>
      <c r="F165" s="67"/>
      <c r="G165" s="46"/>
      <c r="H165" s="9"/>
      <c r="I165" s="9"/>
      <c r="J165" s="9"/>
      <c r="K165" s="46"/>
    </row>
    <row r="166" spans="1:30">
      <c r="A166" s="75" t="s">
        <v>251</v>
      </c>
      <c r="B166" s="9"/>
      <c r="C166" s="9"/>
      <c r="D166" s="14"/>
      <c r="E166" s="57"/>
      <c r="F166" s="57"/>
      <c r="G166" s="9"/>
      <c r="H166" s="9"/>
      <c r="I166" s="9"/>
      <c r="J166" s="39"/>
      <c r="K166" s="9"/>
      <c r="N166" s="337" t="s">
        <v>611</v>
      </c>
      <c r="O166" s="348" t="s">
        <v>550</v>
      </c>
      <c r="P166" s="349" t="s">
        <v>558</v>
      </c>
      <c r="R166" s="350" cm="1">
        <f t="array" aca="1" ref="R166" ca="1">IF($N166="Y",VLOOKUP($O166,INDIRECT($O$3),R$6,0)*INDIRECT($N$2),VLOOKUP($O166,INDIRECT($O$3),R$6,0))</f>
        <v>1.56713012330488</v>
      </c>
      <c r="W166" s="213" t="str">
        <f t="shared" ref="W166:Y168" si="80">N166</f>
        <v>Y</v>
      </c>
      <c r="X166" s="213" t="str">
        <f t="shared" si="80"/>
        <v>CSUAM1</v>
      </c>
      <c r="Y166" s="213" t="str">
        <f t="shared" si="80"/>
        <v>TL-Morning Shift Premium CSU</v>
      </c>
      <c r="AA166" s="221">
        <f ca="1">ROUND(R166,3)</f>
        <v>1.5669999999999999</v>
      </c>
    </row>
    <row r="167" spans="1:30">
      <c r="A167" s="75" t="s">
        <v>254</v>
      </c>
      <c r="B167" s="9"/>
      <c r="C167" s="9"/>
      <c r="D167" s="14"/>
      <c r="E167" s="57"/>
      <c r="F167" s="57"/>
      <c r="G167" s="9"/>
      <c r="H167" s="9"/>
      <c r="I167" s="307">
        <f ca="1">R166</f>
        <v>1.56713012330488</v>
      </c>
      <c r="J167" s="3" t="s">
        <v>220</v>
      </c>
      <c r="N167" s="337" t="s">
        <v>611</v>
      </c>
      <c r="O167" s="348" t="s">
        <v>551</v>
      </c>
      <c r="P167" s="349" t="s">
        <v>563</v>
      </c>
      <c r="R167" s="350" cm="1">
        <f t="array" aca="1" ref="R167" ca="1">IF($N167="Y",VLOOKUP($O167,INDIRECT($O$3),R$6,0)*INDIRECT($N$2),VLOOKUP($O167,INDIRECT($O$3),R$6,0))</f>
        <v>1.56713012330488</v>
      </c>
      <c r="W167" s="213" t="str">
        <f t="shared" si="80"/>
        <v>Y</v>
      </c>
      <c r="X167" s="213" t="str">
        <f t="shared" si="80"/>
        <v>CSUNIT</v>
      </c>
      <c r="Y167" s="213" t="str">
        <f t="shared" si="80"/>
        <v>TL-Night Shift Premium-CSU</v>
      </c>
      <c r="AA167" s="221">
        <f ca="1">ROUND(R167,3)</f>
        <v>1.5669999999999999</v>
      </c>
    </row>
    <row r="168" spans="1:30">
      <c r="A168" s="75"/>
      <c r="B168" s="9"/>
      <c r="C168" s="9"/>
      <c r="D168" s="14"/>
      <c r="E168" s="57"/>
      <c r="F168" s="57"/>
      <c r="G168" s="9"/>
      <c r="H168" s="9"/>
      <c r="N168" s="337" t="s">
        <v>611</v>
      </c>
      <c r="O168" s="348" t="s">
        <v>552</v>
      </c>
      <c r="P168" s="349" t="s">
        <v>564</v>
      </c>
      <c r="R168" s="350" cm="1">
        <f t="array" aca="1" ref="R168" ca="1">IF($N168="Y",VLOOKUP($O168,INDIRECT($O$3),R$6,0)*INDIRECT($N$2),VLOOKUP($O168,INDIRECT($O$3),R$6,0))</f>
        <v>1.5671662134521498</v>
      </c>
      <c r="W168" s="213" t="str">
        <f t="shared" si="80"/>
        <v>Y</v>
      </c>
      <c r="X168" s="213" t="str">
        <f t="shared" si="80"/>
        <v>CSUWKE</v>
      </c>
      <c r="Y168" s="213" t="str">
        <f t="shared" si="80"/>
        <v>CSU Weekend Shift</v>
      </c>
      <c r="AA168" s="221">
        <f ca="1">ROUND(R168,3)</f>
        <v>1.5669999999999999</v>
      </c>
    </row>
    <row r="169" spans="1:30">
      <c r="A169" s="75" t="s">
        <v>239</v>
      </c>
      <c r="B169" s="9"/>
      <c r="C169" s="9"/>
      <c r="D169" s="14"/>
      <c r="E169" s="57"/>
      <c r="F169" s="57"/>
      <c r="G169" s="9"/>
      <c r="H169" s="9"/>
    </row>
    <row r="170" spans="1:30">
      <c r="A170" s="75" t="s">
        <v>221</v>
      </c>
      <c r="B170" s="9"/>
      <c r="C170" s="9"/>
      <c r="D170" s="14"/>
      <c r="E170" s="57"/>
      <c r="F170" s="57"/>
      <c r="G170" s="9"/>
      <c r="H170" s="9"/>
      <c r="I170" s="307">
        <f ca="1">I167*40</f>
        <v>62.685204932195198</v>
      </c>
      <c r="J170" s="3" t="s">
        <v>222</v>
      </c>
    </row>
    <row r="171" spans="1:30">
      <c r="A171" s="75"/>
      <c r="B171" s="9"/>
      <c r="C171" s="9"/>
      <c r="D171" s="14"/>
      <c r="E171" s="57"/>
      <c r="F171" s="57"/>
      <c r="G171" s="9"/>
      <c r="H171" s="9"/>
    </row>
    <row r="172" spans="1:30" s="5" customFormat="1">
      <c r="A172" s="56" t="s">
        <v>240</v>
      </c>
      <c r="B172" s="9"/>
      <c r="C172" s="9"/>
      <c r="D172" s="14"/>
      <c r="E172" s="57"/>
      <c r="F172" s="57"/>
      <c r="G172" s="9"/>
      <c r="H172" s="3"/>
      <c r="I172" s="3"/>
      <c r="L172"/>
      <c r="M172"/>
      <c r="N172" s="351"/>
      <c r="O172" s="351"/>
      <c r="P172" s="352"/>
      <c r="Q172" s="352"/>
      <c r="R172" s="352"/>
      <c r="S172" s="352"/>
      <c r="T172" s="352"/>
      <c r="U172" s="352"/>
      <c r="W172" s="218"/>
      <c r="X172" s="218"/>
      <c r="Y172" s="218"/>
      <c r="Z172" s="218"/>
      <c r="AA172" s="218"/>
      <c r="AB172" s="218"/>
      <c r="AC172" s="218"/>
      <c r="AD172" s="218"/>
    </row>
    <row r="173" spans="1:30">
      <c r="A173" s="75" t="s">
        <v>238</v>
      </c>
      <c r="B173" s="9"/>
      <c r="C173" s="9"/>
      <c r="D173" s="14"/>
      <c r="E173" s="57"/>
      <c r="F173" s="57"/>
      <c r="G173" s="9"/>
      <c r="H173" s="5"/>
    </row>
    <row r="174" spans="1:30" s="5" customFormat="1">
      <c r="A174" s="3" t="s">
        <v>236</v>
      </c>
      <c r="B174" s="4"/>
      <c r="C174" s="4"/>
      <c r="D174" s="3"/>
      <c r="E174" s="3"/>
      <c r="F174" s="3"/>
      <c r="G174" s="3"/>
      <c r="I174" s="307">
        <f ca="1">R174</f>
        <v>1.56713012330488</v>
      </c>
      <c r="J174" s="3" t="s">
        <v>223</v>
      </c>
      <c r="L174"/>
      <c r="M174"/>
      <c r="N174" s="351" t="s">
        <v>611</v>
      </c>
      <c r="O174" s="348" t="s">
        <v>553</v>
      </c>
      <c r="P174" s="349" t="s">
        <v>565</v>
      </c>
      <c r="Q174" s="352"/>
      <c r="R174" s="350" cm="1">
        <f t="array" aca="1" ref="R174" ca="1">IF($N174="Y",VLOOKUP($O174,INDIRECT($O$3),R$6,0)*INDIRECT($N$2),VLOOKUP($O174,INDIRECT($O$3),R$6,0))</f>
        <v>1.56713012330488</v>
      </c>
      <c r="S174" s="352"/>
      <c r="T174" s="352"/>
      <c r="U174" s="352"/>
      <c r="W174" s="213" t="str">
        <f>N174</f>
        <v>Y</v>
      </c>
      <c r="X174" s="213" t="str">
        <f>O174</f>
        <v>CSULAW</v>
      </c>
      <c r="Y174" s="213" t="str">
        <f>P174</f>
        <v>TL-Law Enforce PM Premium</v>
      </c>
      <c r="Z174" s="213"/>
      <c r="AA174" s="221">
        <f ca="1">ROUND(R174,3)</f>
        <v>1.5669999999999999</v>
      </c>
      <c r="AB174" s="218"/>
      <c r="AC174" s="218"/>
      <c r="AD174" s="218"/>
    </row>
    <row r="175" spans="1:30" s="4" customFormat="1">
      <c r="A175" s="5"/>
      <c r="B175" s="47"/>
      <c r="C175" s="47"/>
      <c r="D175" s="5"/>
      <c r="E175" s="5"/>
      <c r="F175" s="5"/>
      <c r="G175" s="5"/>
      <c r="H175" s="110"/>
      <c r="I175" s="110"/>
      <c r="J175" s="110"/>
      <c r="K175" s="5"/>
      <c r="L175"/>
      <c r="M175"/>
      <c r="N175" s="337"/>
      <c r="O175" s="337"/>
      <c r="P175" s="337"/>
      <c r="Q175" s="337"/>
      <c r="R175" s="337"/>
      <c r="S175" s="337"/>
      <c r="T175" s="337"/>
      <c r="U175" s="337"/>
      <c r="W175" s="219"/>
      <c r="X175" s="219"/>
      <c r="Y175" s="219"/>
      <c r="Z175" s="219"/>
      <c r="AA175" s="219"/>
      <c r="AB175" s="219"/>
      <c r="AC175" s="219"/>
      <c r="AD175" s="219"/>
    </row>
    <row r="176" spans="1:30" s="4" customFormat="1">
      <c r="A176" s="56" t="s">
        <v>241</v>
      </c>
      <c r="B176" s="78"/>
      <c r="C176" s="78"/>
      <c r="D176" s="78"/>
      <c r="E176" s="78"/>
      <c r="F176" s="78"/>
      <c r="G176" s="78"/>
      <c r="H176" s="3"/>
      <c r="I176" s="3"/>
      <c r="J176" s="3"/>
      <c r="K176" s="78"/>
      <c r="L176"/>
      <c r="M176"/>
      <c r="N176" s="337"/>
      <c r="O176" s="337"/>
      <c r="P176" s="337"/>
      <c r="Q176" s="337"/>
      <c r="R176" s="337"/>
      <c r="S176" s="337"/>
      <c r="T176" s="337"/>
      <c r="U176" s="337"/>
      <c r="W176" s="219"/>
      <c r="X176" s="219"/>
      <c r="Y176" s="219"/>
      <c r="Z176" s="219"/>
      <c r="AA176" s="219"/>
      <c r="AB176" s="219"/>
      <c r="AC176" s="219"/>
      <c r="AD176" s="219"/>
    </row>
    <row r="177" spans="1:30" s="4" customFormat="1">
      <c r="A177" s="210" t="s">
        <v>242</v>
      </c>
      <c r="B177" s="78"/>
      <c r="C177" s="78"/>
      <c r="D177" s="78"/>
      <c r="E177" s="78"/>
      <c r="F177" s="78"/>
      <c r="G177" s="78"/>
      <c r="H177" s="3"/>
      <c r="I177" s="3"/>
      <c r="J177" s="3"/>
      <c r="K177" s="3"/>
      <c r="L177"/>
      <c r="M177"/>
      <c r="N177" s="337"/>
      <c r="O177" s="337"/>
      <c r="P177" s="337"/>
      <c r="Q177" s="337"/>
      <c r="R177" s="337"/>
      <c r="S177" s="337"/>
      <c r="T177" s="337"/>
      <c r="U177" s="337"/>
      <c r="W177" s="219"/>
      <c r="X177" s="219"/>
      <c r="Y177" s="219"/>
      <c r="Z177" s="219"/>
      <c r="AA177" s="219"/>
      <c r="AB177" s="219"/>
      <c r="AC177" s="219"/>
      <c r="AD177" s="219"/>
    </row>
    <row r="178" spans="1:30" s="4" customFormat="1">
      <c r="A178" s="211" t="s">
        <v>237</v>
      </c>
      <c r="B178" s="78"/>
      <c r="C178" s="78"/>
      <c r="D178" s="78"/>
      <c r="E178" s="78"/>
      <c r="F178" s="78"/>
      <c r="G178" s="78"/>
      <c r="H178" s="3"/>
      <c r="I178" s="3"/>
      <c r="J178" s="3"/>
      <c r="K178" s="3"/>
      <c r="L178"/>
      <c r="M178"/>
      <c r="N178" s="337"/>
      <c r="O178" s="337"/>
      <c r="P178" s="337"/>
      <c r="Q178" s="337"/>
      <c r="R178" s="337"/>
      <c r="S178" s="337"/>
      <c r="T178" s="337"/>
      <c r="U178" s="337"/>
      <c r="W178" s="219"/>
      <c r="X178" s="219"/>
      <c r="Y178" s="219"/>
      <c r="Z178" s="219"/>
      <c r="AA178" s="219"/>
      <c r="AB178" s="219"/>
      <c r="AC178" s="219"/>
      <c r="AD178" s="219"/>
    </row>
    <row r="179" spans="1:30" s="4" customFormat="1">
      <c r="A179" s="78"/>
      <c r="B179" s="78"/>
      <c r="C179" s="78"/>
      <c r="D179" s="78"/>
      <c r="E179" s="78"/>
      <c r="F179" s="78"/>
      <c r="G179" s="78"/>
      <c r="H179" s="3"/>
      <c r="I179" s="3"/>
      <c r="J179" s="3"/>
      <c r="K179" s="3"/>
      <c r="L179"/>
      <c r="M179"/>
      <c r="N179" s="337"/>
      <c r="O179" s="337"/>
      <c r="P179" s="337"/>
      <c r="Q179" s="337"/>
      <c r="R179" s="337"/>
      <c r="S179" s="337"/>
      <c r="T179" s="337"/>
      <c r="U179" s="337"/>
      <c r="W179" s="219"/>
      <c r="X179" s="219"/>
      <c r="Y179" s="219"/>
      <c r="Z179" s="219"/>
      <c r="AA179" s="219"/>
      <c r="AB179" s="219"/>
      <c r="AC179" s="219"/>
      <c r="AD179" s="219"/>
    </row>
    <row r="180" spans="1:30" s="4" customFormat="1">
      <c r="A180" s="56" t="s">
        <v>243</v>
      </c>
      <c r="B180" s="78"/>
      <c r="C180" s="78"/>
      <c r="D180" s="78"/>
      <c r="E180" s="78"/>
      <c r="F180" s="78"/>
      <c r="G180" s="78"/>
      <c r="H180" s="3"/>
      <c r="I180" s="3"/>
      <c r="J180" s="3"/>
      <c r="K180" s="3"/>
      <c r="L180"/>
      <c r="M180"/>
      <c r="N180" s="337"/>
      <c r="O180" s="337"/>
      <c r="P180" s="337"/>
      <c r="Q180" s="337"/>
      <c r="R180" s="337"/>
      <c r="S180" s="337"/>
      <c r="T180" s="337"/>
      <c r="U180" s="337"/>
      <c r="W180" s="219"/>
      <c r="X180" s="219"/>
      <c r="Y180" s="219"/>
      <c r="Z180" s="219"/>
      <c r="AA180" s="219"/>
      <c r="AB180" s="219"/>
      <c r="AC180" s="219"/>
      <c r="AD180" s="219"/>
    </row>
    <row r="181" spans="1:30" s="4" customFormat="1" ht="13.5" thickBot="1">
      <c r="A181" s="231" t="s">
        <v>244</v>
      </c>
      <c r="B181" s="232"/>
      <c r="C181" s="232"/>
      <c r="D181" s="232"/>
      <c r="E181" s="232"/>
      <c r="F181" s="232"/>
      <c r="G181" s="232"/>
      <c r="H181" s="24"/>
      <c r="I181" s="51"/>
      <c r="J181" s="51"/>
      <c r="K181" s="51"/>
      <c r="L181"/>
      <c r="M181"/>
      <c r="N181" s="337"/>
      <c r="O181" s="337"/>
      <c r="P181" s="337"/>
      <c r="Q181" s="337"/>
      <c r="R181" s="337"/>
      <c r="S181" s="337"/>
      <c r="T181" s="337"/>
      <c r="U181" s="337"/>
      <c r="W181" s="219"/>
      <c r="X181" s="219"/>
      <c r="Y181" s="219"/>
      <c r="Z181" s="219"/>
      <c r="AA181" s="219"/>
      <c r="AB181" s="219"/>
      <c r="AC181" s="219"/>
      <c r="AD181" s="219"/>
    </row>
    <row r="182" spans="1:30" s="4" customFormat="1">
      <c r="A182" s="78"/>
      <c r="B182" s="78"/>
      <c r="C182" s="78"/>
      <c r="D182" s="78"/>
      <c r="E182" s="78"/>
      <c r="F182" s="78"/>
      <c r="G182" s="78"/>
      <c r="H182" s="3"/>
      <c r="I182" s="3"/>
      <c r="J182" s="3"/>
      <c r="K182" s="3"/>
      <c r="L182"/>
      <c r="M182"/>
      <c r="N182" s="337"/>
      <c r="O182" s="337"/>
      <c r="P182" s="337"/>
      <c r="Q182" s="337"/>
      <c r="R182" s="337"/>
      <c r="S182" s="337"/>
      <c r="T182" s="337"/>
      <c r="U182" s="337"/>
      <c r="W182" s="219"/>
      <c r="X182" s="219"/>
      <c r="Y182" s="219"/>
      <c r="Z182" s="219"/>
      <c r="AA182" s="219"/>
      <c r="AB182" s="219"/>
      <c r="AC182" s="219"/>
      <c r="AD182" s="219"/>
    </row>
    <row r="183" spans="1:30" s="4" customFormat="1">
      <c r="A183" s="317" t="s">
        <v>637</v>
      </c>
      <c r="B183" s="110"/>
      <c r="C183" s="110"/>
      <c r="D183" s="110"/>
      <c r="E183" s="110"/>
      <c r="F183" s="110"/>
      <c r="G183" s="110"/>
      <c r="H183" s="318"/>
      <c r="I183" s="318"/>
      <c r="J183" s="318"/>
      <c r="K183" s="318"/>
      <c r="L183"/>
      <c r="M183"/>
      <c r="N183" s="337"/>
      <c r="O183" s="337"/>
      <c r="P183" s="337"/>
      <c r="Q183" s="337"/>
      <c r="R183" s="337"/>
      <c r="S183" s="337"/>
      <c r="T183" s="337"/>
      <c r="U183" s="337"/>
      <c r="W183" s="219"/>
      <c r="X183" s="219"/>
      <c r="Y183" s="219"/>
      <c r="Z183" s="219"/>
      <c r="AA183" s="219"/>
      <c r="AB183" s="219"/>
      <c r="AC183" s="219"/>
      <c r="AD183" s="219"/>
    </row>
    <row r="184" spans="1:30" s="4" customFormat="1">
      <c r="A184" s="381" t="str">
        <f ca="1">"Employees will be compensated at the rate of "&amp;TEXT(R185,"$.00")&amp;"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84" s="110"/>
      <c r="C184" s="110"/>
      <c r="D184" s="110"/>
      <c r="E184" s="110"/>
      <c r="F184" s="110"/>
      <c r="G184" s="110"/>
      <c r="H184" s="318"/>
      <c r="I184" s="318"/>
      <c r="J184" s="318"/>
      <c r="K184" s="318"/>
      <c r="L184"/>
      <c r="M184"/>
      <c r="N184" s="337"/>
      <c r="O184" s="337"/>
      <c r="P184" s="337"/>
      <c r="Q184" s="337"/>
      <c r="R184" s="337"/>
      <c r="S184" s="337"/>
      <c r="T184" s="337"/>
      <c r="U184" s="337"/>
      <c r="W184" s="219"/>
      <c r="X184" s="219"/>
      <c r="Y184" s="219"/>
      <c r="Z184" s="219"/>
      <c r="AA184" s="219"/>
      <c r="AB184" s="219"/>
      <c r="AC184" s="219"/>
      <c r="AD184" s="219"/>
    </row>
    <row r="185" spans="1:30" s="4" customFormat="1" ht="13.5" thickBot="1">
      <c r="A185" s="61" t="str">
        <f>"specific languages) is both assigned and used."</f>
        <v>specific languages) is both assigned and used.</v>
      </c>
      <c r="B185" s="232"/>
      <c r="C185" s="232"/>
      <c r="D185" s="232"/>
      <c r="E185" s="232"/>
      <c r="F185" s="232"/>
      <c r="G185" s="232"/>
      <c r="H185" s="320"/>
      <c r="I185" s="320"/>
      <c r="J185" s="320"/>
      <c r="K185" s="320"/>
      <c r="L185"/>
      <c r="M185"/>
      <c r="N185" s="337" t="s">
        <v>619</v>
      </c>
      <c r="O185" s="337" t="s">
        <v>668</v>
      </c>
      <c r="P185" s="353" t="s">
        <v>638</v>
      </c>
      <c r="Q185" s="337"/>
      <c r="R185" s="350" cm="1">
        <f t="array" aca="1" ref="R185" ca="1">IF($N185="Y",VLOOKUP($O185,INDIRECT($O$3),R$6,0)*INDIRECT($N$2),VLOOKUP($O185,INDIRECT($O$3),R$6,0))</f>
        <v>9.5</v>
      </c>
      <c r="S185" s="337"/>
      <c r="T185" s="337"/>
      <c r="U185" s="337"/>
      <c r="W185" s="213" t="str">
        <f>N185</f>
        <v>N</v>
      </c>
      <c r="X185" s="213" t="str">
        <f>O185</f>
        <v>CSUBIL </v>
      </c>
      <c r="Y185" s="213" t="str">
        <f>P185</f>
        <v xml:space="preserve"> Language Premium</v>
      </c>
      <c r="Z185" s="213"/>
      <c r="AA185" s="221">
        <f ca="1">ROUND(R185,3)</f>
        <v>9.5</v>
      </c>
      <c r="AB185" s="219"/>
      <c r="AC185" s="219"/>
      <c r="AD185" s="219"/>
    </row>
    <row r="186" spans="1:30">
      <c r="A186" s="316"/>
      <c r="B186" s="78"/>
      <c r="C186" s="78"/>
      <c r="D186" s="78"/>
      <c r="E186" s="78"/>
      <c r="F186" s="78"/>
      <c r="O186" s="374"/>
      <c r="P186" s="375"/>
      <c r="Q186" s="337"/>
      <c r="R186" s="354"/>
    </row>
    <row r="187" spans="1:30">
      <c r="A187" s="19" t="s">
        <v>639</v>
      </c>
      <c r="O187" s="374"/>
      <c r="P187" s="376"/>
    </row>
    <row r="188" spans="1:30" s="87" customFormat="1">
      <c r="A188" s="321" t="s">
        <v>640</v>
      </c>
      <c r="B188" s="321"/>
      <c r="C188" s="322"/>
      <c r="H188" s="244"/>
      <c r="I188" s="244"/>
      <c r="J188" s="244"/>
      <c r="K188" s="244"/>
      <c r="L188"/>
      <c r="M188"/>
      <c r="N188" s="355"/>
      <c r="O188" s="377"/>
      <c r="P188" s="378"/>
      <c r="Q188" s="356"/>
      <c r="R188" s="356"/>
      <c r="S188" s="356"/>
      <c r="T188" s="356"/>
      <c r="U188" s="356"/>
      <c r="W188" s="220"/>
      <c r="X188" s="220"/>
      <c r="Y188" s="220"/>
      <c r="Z188" s="220"/>
      <c r="AA188" s="220"/>
      <c r="AB188" s="220"/>
      <c r="AC188" s="220"/>
      <c r="AD188" s="220"/>
    </row>
    <row r="189" spans="1:30" s="87" customFormat="1">
      <c r="A189" s="321" t="s">
        <v>641</v>
      </c>
      <c r="B189" s="321"/>
      <c r="C189" s="322"/>
      <c r="H189" s="59"/>
      <c r="I189" s="59"/>
      <c r="J189" s="59"/>
      <c r="K189" s="59"/>
      <c r="L189"/>
      <c r="M189"/>
      <c r="N189" s="355"/>
      <c r="O189" s="377"/>
      <c r="P189" s="378"/>
      <c r="Q189" s="356"/>
      <c r="R189" s="356"/>
      <c r="S189" s="356"/>
      <c r="T189" s="356"/>
      <c r="U189" s="356"/>
      <c r="W189" s="220"/>
      <c r="X189" s="220"/>
      <c r="Y189" s="220"/>
      <c r="Z189" s="220"/>
      <c r="AA189" s="220"/>
      <c r="AB189" s="220"/>
      <c r="AC189" s="220"/>
      <c r="AD189" s="220"/>
    </row>
    <row r="190" spans="1:30">
      <c r="A190" s="323" t="s">
        <v>642</v>
      </c>
      <c r="B190" s="323"/>
      <c r="C190" s="322"/>
      <c r="N190" s="337" t="s">
        <v>619</v>
      </c>
      <c r="O190" s="348" t="s">
        <v>554</v>
      </c>
      <c r="P190" s="349" t="s">
        <v>555</v>
      </c>
      <c r="Q190" s="379"/>
      <c r="R190" s="350" cm="1">
        <f t="array" aca="1" ref="R190" ca="1">IF($N190="Y",VLOOKUP($O190,INDIRECT($O$3),R$6,0)*INDIRECT($N$2),VLOOKUP($O190,INDIRECT($O$3),R$6,0))</f>
        <v>40</v>
      </c>
      <c r="W190" s="213" t="str">
        <f t="shared" ref="W190:Y191" si="81">N190</f>
        <v>N</v>
      </c>
      <c r="X190" s="213" t="str">
        <f t="shared" si="81"/>
        <v>CSUCDY</v>
      </c>
      <c r="Y190" s="213" t="str">
        <f t="shared" si="81"/>
        <v>TL-On call by day Weekday-CSU</v>
      </c>
      <c r="AA190" s="221">
        <f ca="1">ROUND(R190,3)</f>
        <v>40</v>
      </c>
    </row>
    <row r="191" spans="1:30">
      <c r="A191" s="324" t="s">
        <v>643</v>
      </c>
      <c r="B191" s="325" t="str">
        <f ca="1">"An employee will receive "&amp;TEXT(R190,"$#.00")&amp;" for each weekday the employee is on call.  The employee will receive "&amp;TEXT(R191,"$#.00")&amp;" for each weekend day (Saturday or"</f>
        <v>An employee will receive $40.00 for each weekday the employee is on call.  The employee will receive $50.00 for each weekend day (Saturday or</v>
      </c>
      <c r="C191" s="322"/>
      <c r="N191" s="337" t="s">
        <v>619</v>
      </c>
      <c r="O191" s="348" t="s">
        <v>556</v>
      </c>
      <c r="P191" s="349" t="s">
        <v>557</v>
      </c>
      <c r="Q191" s="380"/>
      <c r="R191" s="350" cm="1">
        <f t="array" aca="1" ref="R191" ca="1">IF($N191="Y",VLOOKUP($O191,INDIRECT($O$3),R$6,0)*INDIRECT($N$2),VLOOKUP($O191,INDIRECT($O$3),R$6,0))</f>
        <v>50</v>
      </c>
      <c r="W191" s="213" t="str">
        <f t="shared" si="81"/>
        <v>N</v>
      </c>
      <c r="X191" s="213" t="str">
        <f t="shared" si="81"/>
        <v>CSUCWE</v>
      </c>
      <c r="Y191" s="213" t="str">
        <f t="shared" si="81"/>
        <v>TL-On call by day Weekend-CSU</v>
      </c>
      <c r="AA191" s="221">
        <f ca="1">ROUND(R191,3)</f>
        <v>50</v>
      </c>
    </row>
    <row r="192" spans="1:30">
      <c r="A192" s="326"/>
      <c r="B192" s="321" t="s">
        <v>644</v>
      </c>
      <c r="C192" s="322"/>
      <c r="H192" s="244"/>
      <c r="I192" s="244"/>
      <c r="J192" s="244"/>
      <c r="K192" s="244"/>
    </row>
    <row r="193" spans="1:30" customFormat="1">
      <c r="A193" s="324" t="s">
        <v>645</v>
      </c>
      <c r="B193" s="325" t="s">
        <v>646</v>
      </c>
      <c r="C193" s="322"/>
      <c r="D193" s="3"/>
      <c r="E193" s="3"/>
      <c r="F193" s="3"/>
      <c r="G193" s="3"/>
      <c r="H193" s="59"/>
      <c r="I193" s="59"/>
      <c r="J193" s="59"/>
      <c r="K193" s="59"/>
      <c r="N193" s="337"/>
      <c r="O193" s="337"/>
      <c r="P193" s="339"/>
      <c r="Q193" s="339"/>
      <c r="R193" s="339"/>
      <c r="S193" s="339"/>
      <c r="T193" s="339"/>
      <c r="U193" s="339"/>
      <c r="W193" s="216"/>
      <c r="X193" s="216"/>
      <c r="Y193" s="216"/>
      <c r="Z193" s="216"/>
      <c r="AA193" s="216"/>
      <c r="AB193" s="216"/>
      <c r="AC193" s="216"/>
      <c r="AD193" s="216"/>
    </row>
    <row r="194" spans="1:30" customFormat="1">
      <c r="A194" s="326"/>
      <c r="B194" s="325" t="s">
        <v>647</v>
      </c>
      <c r="C194" s="322"/>
      <c r="D194" s="3"/>
      <c r="E194" s="3"/>
      <c r="F194" s="3"/>
      <c r="G194" s="3"/>
      <c r="H194" s="3"/>
      <c r="I194" s="3"/>
      <c r="J194" s="3"/>
      <c r="K194" s="3"/>
      <c r="N194" s="337"/>
      <c r="O194" s="337"/>
      <c r="P194" s="339"/>
      <c r="Q194" s="339"/>
      <c r="R194" s="339"/>
      <c r="S194" s="339"/>
      <c r="T194" s="339"/>
      <c r="U194" s="339"/>
      <c r="W194" s="216"/>
      <c r="X194" s="216"/>
      <c r="Y194" s="216"/>
      <c r="Z194" s="216"/>
      <c r="AA194" s="216"/>
      <c r="AB194" s="216"/>
      <c r="AC194" s="216"/>
      <c r="AD194" s="216"/>
    </row>
    <row r="195" spans="1:30" customFormat="1">
      <c r="A195" s="324" t="s">
        <v>648</v>
      </c>
      <c r="B195" s="327" t="s">
        <v>649</v>
      </c>
      <c r="C195" s="322"/>
      <c r="D195" s="3"/>
      <c r="E195" s="3"/>
      <c r="F195" s="3"/>
      <c r="G195" s="3"/>
      <c r="H195" s="3"/>
      <c r="I195" s="3"/>
      <c r="J195" s="3"/>
      <c r="K195" s="3"/>
      <c r="N195" s="337"/>
      <c r="O195" s="337"/>
      <c r="P195" s="339"/>
      <c r="Q195" s="339"/>
      <c r="R195" s="339"/>
      <c r="S195" s="339"/>
      <c r="T195" s="339"/>
      <c r="U195" s="339"/>
      <c r="W195" s="216"/>
      <c r="X195" s="216"/>
      <c r="Y195" s="216"/>
      <c r="Z195" s="216"/>
      <c r="AA195" s="216"/>
      <c r="AB195" s="216"/>
      <c r="AC195" s="216"/>
      <c r="AD195" s="216"/>
    </row>
    <row r="196" spans="1:30" customFormat="1">
      <c r="A196" s="326"/>
      <c r="B196" s="327" t="s">
        <v>650</v>
      </c>
      <c r="C196" s="322"/>
      <c r="D196" s="3"/>
      <c r="E196" s="3"/>
      <c r="F196" s="3"/>
      <c r="G196" s="3"/>
      <c r="H196" s="3"/>
      <c r="I196" s="3"/>
      <c r="J196" s="3"/>
      <c r="K196" s="3"/>
      <c r="N196" s="337"/>
      <c r="O196" s="337"/>
      <c r="P196" s="339"/>
      <c r="Q196" s="339"/>
      <c r="R196" s="339"/>
      <c r="S196" s="339"/>
      <c r="T196" s="339"/>
      <c r="U196" s="339"/>
      <c r="W196" s="216"/>
      <c r="X196" s="216"/>
      <c r="Y196" s="216"/>
      <c r="Z196" s="216"/>
      <c r="AA196" s="216"/>
      <c r="AB196" s="216"/>
      <c r="AC196" s="216"/>
      <c r="AD196" s="216"/>
    </row>
    <row r="197" spans="1:30">
      <c r="A197" s="3" t="s">
        <v>669</v>
      </c>
    </row>
    <row r="198" spans="1:30">
      <c r="A198" s="3" t="s">
        <v>670</v>
      </c>
    </row>
    <row r="199" spans="1:30">
      <c r="A199" s="3" t="s">
        <v>671</v>
      </c>
    </row>
  </sheetData>
  <sheetProtection sheet="1" objects="1" scenarios="1" autoFilter="0"/>
  <phoneticPr fontId="42" type="noConversion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8C52F-440A-4FA9-9BA4-8AFDB18A7E4D}">
  <sheetPr>
    <tabColor theme="1"/>
    <pageSetUpPr fitToPage="1"/>
  </sheetPr>
  <dimension ref="A1:AD206"/>
  <sheetViews>
    <sheetView showGridLines="0" zoomScaleNormal="100" workbookViewId="0">
      <selection activeCell="A6" sqref="A6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0" width="10.85546875" style="3" customWidth="1"/>
    <col min="11" max="11" width="8.42578125" style="3" bestFit="1" customWidth="1"/>
    <col min="12" max="12" width="1.85546875" customWidth="1"/>
    <col min="13" max="13" width="9.140625" customWidth="1"/>
    <col min="14" max="14" width="15.5703125" style="337" hidden="1" customWidth="1"/>
    <col min="15" max="15" width="11.42578125" style="337" hidden="1" customWidth="1"/>
    <col min="16" max="16" width="57.42578125" style="339" hidden="1" customWidth="1"/>
    <col min="17" max="18" width="8.42578125" style="339" hidden="1" customWidth="1"/>
    <col min="19" max="19" width="9.85546875" style="339" hidden="1" customWidth="1"/>
    <col min="20" max="21" width="8.42578125" style="339" hidden="1" customWidth="1"/>
    <col min="22" max="22" width="9.140625" style="3" hidden="1" customWidth="1"/>
    <col min="23" max="23" width="6.5703125" style="213" hidden="1" customWidth="1"/>
    <col min="24" max="24" width="8" style="213" hidden="1" customWidth="1"/>
    <col min="25" max="25" width="57.42578125" style="213" hidden="1" customWidth="1"/>
    <col min="26" max="26" width="10.5703125" style="213" hidden="1" customWidth="1"/>
    <col min="27" max="27" width="7.42578125" style="213" hidden="1" customWidth="1"/>
    <col min="28" max="28" width="15.5703125" style="213" hidden="1" customWidth="1"/>
    <col min="29" max="30" width="7.42578125" style="213" hidden="1" customWidth="1"/>
    <col min="31" max="31" width="9.140625" style="3" customWidth="1"/>
    <col min="32" max="16384" width="9.140625" style="3"/>
  </cols>
  <sheetData>
    <row r="1" spans="1:30" ht="15.75">
      <c r="A1" s="79" t="s">
        <v>740</v>
      </c>
    </row>
    <row r="2" spans="1:30">
      <c r="A2" s="56" t="s">
        <v>0</v>
      </c>
      <c r="N2" s="337" t="s">
        <v>666</v>
      </c>
      <c r="O2" s="371">
        <v>1.0075000000000001</v>
      </c>
    </row>
    <row r="3" spans="1:30">
      <c r="A3" s="7" t="s">
        <v>673</v>
      </c>
      <c r="B3" s="9"/>
      <c r="C3" s="9"/>
      <c r="D3" s="9"/>
      <c r="N3" s="337" t="s">
        <v>622</v>
      </c>
      <c r="O3" s="337" t="s">
        <v>667</v>
      </c>
    </row>
    <row r="4" spans="1:30">
      <c r="A4" s="7" t="s">
        <v>1</v>
      </c>
      <c r="B4" s="9"/>
      <c r="C4" s="9"/>
      <c r="D4" s="9"/>
    </row>
    <row r="5" spans="1:30">
      <c r="A5" s="3" t="s">
        <v>785</v>
      </c>
      <c r="R5" s="337">
        <v>4</v>
      </c>
      <c r="S5" s="337">
        <v>5</v>
      </c>
      <c r="T5" s="337">
        <v>6</v>
      </c>
      <c r="U5" s="337">
        <v>7</v>
      </c>
      <c r="W5" s="218" t="s">
        <v>675</v>
      </c>
      <c r="X5" s="218"/>
      <c r="Y5" s="218"/>
      <c r="Z5" s="218"/>
      <c r="AA5" s="218"/>
      <c r="AB5" s="218"/>
      <c r="AC5" s="218"/>
      <c r="AD5" s="218"/>
    </row>
    <row r="6" spans="1:30">
      <c r="R6" s="337"/>
      <c r="S6" s="337"/>
      <c r="T6" s="337"/>
      <c r="U6" s="337"/>
      <c r="W6" s="218"/>
      <c r="X6" s="218"/>
      <c r="Y6" s="218"/>
      <c r="Z6" s="218"/>
      <c r="AA6" s="218"/>
      <c r="AB6" s="218"/>
      <c r="AC6" s="218"/>
      <c r="AD6" s="218"/>
    </row>
    <row r="7" spans="1:30" s="19" customFormat="1" ht="26.25" thickBot="1">
      <c r="A7" s="280" t="s">
        <v>2</v>
      </c>
      <c r="B7" s="280" t="s">
        <v>3</v>
      </c>
      <c r="C7" s="280" t="s">
        <v>519</v>
      </c>
      <c r="D7" s="24" t="s">
        <v>624</v>
      </c>
      <c r="E7" s="280" t="s">
        <v>617</v>
      </c>
      <c r="F7" s="280" t="s">
        <v>6</v>
      </c>
      <c r="G7" s="280" t="s">
        <v>7</v>
      </c>
      <c r="H7" s="26" t="s">
        <v>8</v>
      </c>
      <c r="I7" s="26" t="s">
        <v>9</v>
      </c>
      <c r="J7" s="26" t="s">
        <v>10</v>
      </c>
      <c r="K7" s="27" t="s">
        <v>11</v>
      </c>
      <c r="L7"/>
      <c r="M7"/>
      <c r="N7" s="340" t="s">
        <v>610</v>
      </c>
      <c r="O7" s="340" t="s">
        <v>2</v>
      </c>
      <c r="P7" s="341" t="s">
        <v>612</v>
      </c>
      <c r="Q7" s="341" t="s">
        <v>606</v>
      </c>
      <c r="R7" s="342" t="s">
        <v>8</v>
      </c>
      <c r="S7" s="342" t="s">
        <v>9</v>
      </c>
      <c r="T7" s="342" t="s">
        <v>10</v>
      </c>
      <c r="U7" s="340" t="s">
        <v>11</v>
      </c>
      <c r="W7" s="358" t="str">
        <f>N7</f>
        <v>Update</v>
      </c>
      <c r="X7" s="359" t="str">
        <f>A7</f>
        <v>Job Code</v>
      </c>
      <c r="Y7" s="358" t="s">
        <v>612</v>
      </c>
      <c r="Z7" s="360" t="str">
        <f t="shared" ref="Z7:Z22" si="0">G7</f>
        <v>Salary Grade</v>
      </c>
      <c r="AA7" s="361" t="str">
        <f>R7</f>
        <v>Step 1</v>
      </c>
      <c r="AB7" s="361" t="str">
        <f>S7</f>
        <v>Step 2</v>
      </c>
      <c r="AC7" s="361" t="str">
        <f>T7</f>
        <v>Step 3</v>
      </c>
      <c r="AD7" s="361" t="str">
        <f>U7</f>
        <v>Step 4</v>
      </c>
    </row>
    <row r="8" spans="1:30">
      <c r="A8" s="34" t="s">
        <v>444</v>
      </c>
      <c r="B8" s="47" t="s">
        <v>12</v>
      </c>
      <c r="C8" s="4">
        <v>408</v>
      </c>
      <c r="D8" s="34" t="s">
        <v>529</v>
      </c>
      <c r="E8" s="47">
        <v>9</v>
      </c>
      <c r="F8" s="47" t="s">
        <v>13</v>
      </c>
      <c r="G8" s="306" t="s">
        <v>14</v>
      </c>
      <c r="H8" s="178">
        <f ca="1">R8</f>
        <v>89443.481007088369</v>
      </c>
      <c r="I8" s="178">
        <f t="shared" ref="I8:K22" ca="1" si="1">S8</f>
        <v>92126.78543730099</v>
      </c>
      <c r="J8" s="178">
        <f t="shared" ca="1" si="1"/>
        <v>94890.589000420048</v>
      </c>
      <c r="K8" s="178">
        <f t="shared" ca="1" si="1"/>
        <v>97737.306670432648</v>
      </c>
      <c r="N8" s="343" t="s">
        <v>611</v>
      </c>
      <c r="O8" s="337" t="str">
        <f>A8</f>
        <v>00950C</v>
      </c>
      <c r="P8" s="339" t="str">
        <f>D8</f>
        <v>Assistant Supervising Parking Traffic Control Supervisor</v>
      </c>
      <c r="Q8" s="344" t="str">
        <f>G8</f>
        <v>E30</v>
      </c>
      <c r="R8" s="345" cm="1">
        <f t="array" aca="1" ref="R8" ca="1">IF($N8="Y",VLOOKUP($O8,INDIRECT($O$3),R$5,0)*INDIRECT($N$2),VLOOKUP($O8,INDIRECT($O$3),R$5,0))</f>
        <v>89443.481007088369</v>
      </c>
      <c r="S8" s="345" cm="1">
        <f t="array" aca="1" ref="S8" ca="1">IF($N8="Y",VLOOKUP($O8,INDIRECT($O$3),S$5,0)*INDIRECT($N$2),VLOOKUP($O8,INDIRECT($O$3),S$5,0))</f>
        <v>92126.78543730099</v>
      </c>
      <c r="T8" s="345" cm="1">
        <f t="array" aca="1" ref="T8" ca="1">IF($N8="Y",VLOOKUP($O8,INDIRECT($O$3),T$5,0)*INDIRECT($N$2),VLOOKUP($O8,INDIRECT($O$3),T$5,0))</f>
        <v>94890.589000420048</v>
      </c>
      <c r="U8" s="345" cm="1">
        <f t="array" aca="1" ref="U8" ca="1">IF($N8="Y",VLOOKUP($O8,INDIRECT($O$3),U$5,0)*INDIRECT($N$2),VLOOKUP($O8,INDIRECT($O$3),U$5,0))</f>
        <v>97737.306670432648</v>
      </c>
      <c r="W8" s="218" t="str">
        <f>N8</f>
        <v>Y</v>
      </c>
      <c r="X8" s="366" t="str">
        <f>A8</f>
        <v>00950C</v>
      </c>
      <c r="Y8" s="218" t="str">
        <f>D8</f>
        <v>Assistant Supervising Parking Traffic Control Supervisor</v>
      </c>
      <c r="Z8" s="367" t="str">
        <f t="shared" si="0"/>
        <v>E30</v>
      </c>
      <c r="AA8" s="368">
        <f ca="1">ROUNDUP(R8/2080,3)</f>
        <v>43.001999999999995</v>
      </c>
      <c r="AB8" s="368">
        <f ca="1">ROUNDUP(S8/2080,3)</f>
        <v>44.291999999999994</v>
      </c>
      <c r="AC8" s="368">
        <f ca="1">ROUNDUP(T8/2080,3)</f>
        <v>45.620999999999995</v>
      </c>
      <c r="AD8" s="368">
        <f ca="1">ROUNDUP(U8/2080,3)</f>
        <v>46.989999999999995</v>
      </c>
    </row>
    <row r="9" spans="1:30">
      <c r="A9" s="34" t="s">
        <v>16</v>
      </c>
      <c r="B9" s="47" t="s">
        <v>12</v>
      </c>
      <c r="C9" s="4">
        <v>428</v>
      </c>
      <c r="D9" s="34" t="s">
        <v>17</v>
      </c>
      <c r="E9" s="47">
        <v>9</v>
      </c>
      <c r="F9" s="47" t="s">
        <v>13</v>
      </c>
      <c r="G9" s="306" t="s">
        <v>14</v>
      </c>
      <c r="H9" s="178">
        <f t="shared" ref="H9:H22" ca="1" si="2">R9</f>
        <v>89443.481007088383</v>
      </c>
      <c r="I9" s="178">
        <f t="shared" ca="1" si="1"/>
        <v>92126.78543730099</v>
      </c>
      <c r="J9" s="178">
        <f t="shared" ca="1" si="1"/>
        <v>94890.589000420048</v>
      </c>
      <c r="K9" s="178">
        <f t="shared" ca="1" si="1"/>
        <v>97737.306670432648</v>
      </c>
      <c r="N9" s="337" t="s">
        <v>611</v>
      </c>
      <c r="O9" s="337" t="str">
        <f>A9</f>
        <v>00440C</v>
      </c>
      <c r="P9" s="339" t="str">
        <f>D9</f>
        <v>Administrative Supervisor Animal Care and Control</v>
      </c>
      <c r="Q9" s="344" t="str">
        <f>G9</f>
        <v>E30</v>
      </c>
      <c r="R9" s="345" cm="1">
        <f t="array" aca="1" ref="R9" ca="1">IF($N9="Y",VLOOKUP($O9,INDIRECT($O$3),R$5,0)*INDIRECT($N$2),VLOOKUP($O9,INDIRECT($O$3),R$5,0))</f>
        <v>89443.481007088383</v>
      </c>
      <c r="S9" s="345" cm="1">
        <f t="array" aca="1" ref="S9" ca="1">IF($N9="Y",VLOOKUP($O9,INDIRECT($O$3),S$5,0)*INDIRECT($N$2),VLOOKUP($O9,INDIRECT($O$3),S$5,0))</f>
        <v>92126.78543730099</v>
      </c>
      <c r="T9" s="345" cm="1">
        <f t="array" aca="1" ref="T9" ca="1">IF($N9="Y",VLOOKUP($O9,INDIRECT($O$3),T$5,0)*INDIRECT($N$2),VLOOKUP($O9,INDIRECT($O$3),T$5,0))</f>
        <v>94890.589000420048</v>
      </c>
      <c r="U9" s="345" cm="1">
        <f t="array" aca="1" ref="U9" ca="1">IF($N9="Y",VLOOKUP($O9,INDIRECT($O$3),U$5,0)*INDIRECT($N$2),VLOOKUP($O9,INDIRECT($O$3),U$5,0))</f>
        <v>97737.306670432648</v>
      </c>
      <c r="W9" s="218" t="str">
        <f t="shared" ref="W9:W22" si="3">N9</f>
        <v>Y</v>
      </c>
      <c r="X9" s="366" t="str">
        <f t="shared" ref="X9:X22" si="4">A9</f>
        <v>00440C</v>
      </c>
      <c r="Y9" s="218" t="str">
        <f t="shared" ref="Y9:Y22" si="5">D9</f>
        <v>Administrative Supervisor Animal Care and Control</v>
      </c>
      <c r="Z9" s="367" t="str">
        <f t="shared" si="0"/>
        <v>E30</v>
      </c>
      <c r="AA9" s="368">
        <f t="shared" ref="AA9:AA22" ca="1" si="6">ROUNDUP(R9/2080,3)</f>
        <v>43.001999999999995</v>
      </c>
      <c r="AB9" s="368">
        <f t="shared" ref="AB9:AB22" ca="1" si="7">ROUNDUP(S9/2080,3)</f>
        <v>44.291999999999994</v>
      </c>
      <c r="AC9" s="368">
        <f t="shared" ref="AC9:AC22" ca="1" si="8">ROUNDUP(T9/2080,3)</f>
        <v>45.620999999999995</v>
      </c>
      <c r="AD9" s="368">
        <f t="shared" ref="AD9:AD22" ca="1" si="9">ROUNDUP(U9/2080,3)</f>
        <v>46.989999999999995</v>
      </c>
    </row>
    <row r="10" spans="1:30">
      <c r="A10" s="34" t="s">
        <v>18</v>
      </c>
      <c r="B10" s="47" t="s">
        <v>12</v>
      </c>
      <c r="C10" s="4">
        <v>410</v>
      </c>
      <c r="D10" s="34" t="s">
        <v>19</v>
      </c>
      <c r="E10" s="47">
        <v>9</v>
      </c>
      <c r="F10" s="47" t="s">
        <v>13</v>
      </c>
      <c r="G10" s="306" t="s">
        <v>14</v>
      </c>
      <c r="H10" s="178">
        <f t="shared" ca="1" si="2"/>
        <v>89443.481007088383</v>
      </c>
      <c r="I10" s="178">
        <f t="shared" ca="1" si="1"/>
        <v>92126.78543730099</v>
      </c>
      <c r="J10" s="178">
        <f t="shared" ca="1" si="1"/>
        <v>94890.589000420048</v>
      </c>
      <c r="K10" s="178">
        <f t="shared" ca="1" si="1"/>
        <v>97737.306670432648</v>
      </c>
      <c r="N10" s="337" t="s">
        <v>611</v>
      </c>
      <c r="O10" s="337" t="str">
        <f t="shared" ref="O10:O22" si="10">A10</f>
        <v>01720C</v>
      </c>
      <c r="P10" s="339" t="str">
        <f t="shared" ref="P10:P22" si="11">D10</f>
        <v xml:space="preserve">Chief Inspector Utilities Connections  </v>
      </c>
      <c r="Q10" s="344" t="str">
        <f t="shared" ref="Q10:Q22" si="12">G10</f>
        <v>E30</v>
      </c>
      <c r="R10" s="345" cm="1">
        <f t="array" aca="1" ref="R10" ca="1">IF($N10="Y",VLOOKUP($O10,INDIRECT($O$3),R$5,0)*INDIRECT($N$2),VLOOKUP($O10,INDIRECT($O$3),R$5,0))</f>
        <v>89443.481007088383</v>
      </c>
      <c r="S10" s="345" cm="1">
        <f t="array" aca="1" ref="S10" ca="1">IF($N10="Y",VLOOKUP($O10,INDIRECT($O$3),S$5,0)*INDIRECT($N$2),VLOOKUP($O10,INDIRECT($O$3),S$5,0))</f>
        <v>92126.78543730099</v>
      </c>
      <c r="T10" s="345" cm="1">
        <f t="array" aca="1" ref="T10" ca="1">IF($N10="Y",VLOOKUP($O10,INDIRECT($O$3),T$5,0)*INDIRECT($N$2),VLOOKUP($O10,INDIRECT($O$3),T$5,0))</f>
        <v>94890.589000420048</v>
      </c>
      <c r="U10" s="345" cm="1">
        <f t="array" aca="1" ref="U10" ca="1">IF($N10="Y",VLOOKUP($O10,INDIRECT($O$3),U$5,0)*INDIRECT($N$2),VLOOKUP($O10,INDIRECT($O$3),U$5,0))</f>
        <v>97737.306670432648</v>
      </c>
      <c r="W10" s="218" t="str">
        <f t="shared" si="3"/>
        <v>Y</v>
      </c>
      <c r="X10" s="366" t="str">
        <f t="shared" si="4"/>
        <v>01720C</v>
      </c>
      <c r="Y10" s="218" t="str">
        <f t="shared" si="5"/>
        <v xml:space="preserve">Chief Inspector Utilities Connections  </v>
      </c>
      <c r="Z10" s="367" t="str">
        <f t="shared" si="0"/>
        <v>E30</v>
      </c>
      <c r="AA10" s="368">
        <f t="shared" ca="1" si="6"/>
        <v>43.001999999999995</v>
      </c>
      <c r="AB10" s="368">
        <f t="shared" ca="1" si="7"/>
        <v>44.291999999999994</v>
      </c>
      <c r="AC10" s="368">
        <f t="shared" ca="1" si="8"/>
        <v>45.620999999999995</v>
      </c>
      <c r="AD10" s="368">
        <f t="shared" ca="1" si="9"/>
        <v>46.989999999999995</v>
      </c>
    </row>
    <row r="11" spans="1:30">
      <c r="A11" s="34" t="s">
        <v>25</v>
      </c>
      <c r="B11" s="47" t="s">
        <v>12</v>
      </c>
      <c r="C11" s="4">
        <v>408</v>
      </c>
      <c r="D11" s="34" t="s">
        <v>26</v>
      </c>
      <c r="E11" s="47">
        <v>9</v>
      </c>
      <c r="F11" s="47" t="s">
        <v>13</v>
      </c>
      <c r="G11" s="306" t="s">
        <v>14</v>
      </c>
      <c r="H11" s="178">
        <f t="shared" ca="1" si="2"/>
        <v>89443.481007088383</v>
      </c>
      <c r="I11" s="178">
        <f t="shared" ca="1" si="1"/>
        <v>92126.78543730099</v>
      </c>
      <c r="J11" s="178">
        <f t="shared" ca="1" si="1"/>
        <v>94890.589000420048</v>
      </c>
      <c r="K11" s="178">
        <f t="shared" ca="1" si="1"/>
        <v>97737.306670432648</v>
      </c>
      <c r="N11" s="337" t="s">
        <v>611</v>
      </c>
      <c r="O11" s="337" t="str">
        <f t="shared" si="10"/>
        <v>02623C</v>
      </c>
      <c r="P11" s="339" t="str">
        <f t="shared" si="11"/>
        <v>Public Works Equipment Training Supervisor</v>
      </c>
      <c r="Q11" s="344" t="str">
        <f t="shared" si="12"/>
        <v>E30</v>
      </c>
      <c r="R11" s="345" cm="1">
        <f t="array" aca="1" ref="R11" ca="1">IF($N11="Y",VLOOKUP($O11,INDIRECT($O$3),R$5,0)*INDIRECT($N$2),VLOOKUP($O11,INDIRECT($O$3),R$5,0))</f>
        <v>89443.481007088383</v>
      </c>
      <c r="S11" s="345" cm="1">
        <f t="array" aca="1" ref="S11" ca="1">IF($N11="Y",VLOOKUP($O11,INDIRECT($O$3),S$5,0)*INDIRECT($N$2),VLOOKUP($O11,INDIRECT($O$3),S$5,0))</f>
        <v>92126.78543730099</v>
      </c>
      <c r="T11" s="345" cm="1">
        <f t="array" aca="1" ref="T11" ca="1">IF($N11="Y",VLOOKUP($O11,INDIRECT($O$3),T$5,0)*INDIRECT($N$2),VLOOKUP($O11,INDIRECT($O$3),T$5,0))</f>
        <v>94890.589000420048</v>
      </c>
      <c r="U11" s="345" cm="1">
        <f t="array" aca="1" ref="U11" ca="1">IF($N11="Y",VLOOKUP($O11,INDIRECT($O$3),U$5,0)*INDIRECT($N$2),VLOOKUP($O11,INDIRECT($O$3),U$5,0))</f>
        <v>97737.306670432648</v>
      </c>
      <c r="W11" s="218" t="str">
        <f t="shared" si="3"/>
        <v>Y</v>
      </c>
      <c r="X11" s="366" t="str">
        <f t="shared" si="4"/>
        <v>02623C</v>
      </c>
      <c r="Y11" s="218" t="str">
        <f t="shared" si="5"/>
        <v>Public Works Equipment Training Supervisor</v>
      </c>
      <c r="Z11" s="367" t="str">
        <f t="shared" si="0"/>
        <v>E30</v>
      </c>
      <c r="AA11" s="368">
        <f t="shared" ca="1" si="6"/>
        <v>43.001999999999995</v>
      </c>
      <c r="AB11" s="368">
        <f t="shared" ca="1" si="7"/>
        <v>44.291999999999994</v>
      </c>
      <c r="AC11" s="368">
        <f t="shared" ca="1" si="8"/>
        <v>45.620999999999995</v>
      </c>
      <c r="AD11" s="368">
        <f t="shared" ca="1" si="9"/>
        <v>46.989999999999995</v>
      </c>
    </row>
    <row r="12" spans="1:30">
      <c r="A12" s="34" t="s">
        <v>27</v>
      </c>
      <c r="B12" s="47" t="s">
        <v>12</v>
      </c>
      <c r="C12" s="4">
        <v>415</v>
      </c>
      <c r="D12" s="34" t="s">
        <v>28</v>
      </c>
      <c r="E12" s="47">
        <v>9</v>
      </c>
      <c r="F12" s="47" t="s">
        <v>13</v>
      </c>
      <c r="G12" s="306" t="s">
        <v>14</v>
      </c>
      <c r="H12" s="178">
        <f t="shared" ca="1" si="2"/>
        <v>89443.481007088383</v>
      </c>
      <c r="I12" s="178">
        <f t="shared" ca="1" si="1"/>
        <v>92126.78543730099</v>
      </c>
      <c r="J12" s="178">
        <f t="shared" ca="1" si="1"/>
        <v>94890.589000420048</v>
      </c>
      <c r="K12" s="178">
        <f t="shared" ca="1" si="1"/>
        <v>97737.306670432648</v>
      </c>
      <c r="N12" s="337" t="s">
        <v>611</v>
      </c>
      <c r="O12" s="337" t="str">
        <f t="shared" si="10"/>
        <v>08880C</v>
      </c>
      <c r="P12" s="339" t="str">
        <f t="shared" si="11"/>
        <v>Right of Way Specialist</v>
      </c>
      <c r="Q12" s="344" t="str">
        <f t="shared" si="12"/>
        <v>E30</v>
      </c>
      <c r="R12" s="345" cm="1">
        <f t="array" aca="1" ref="R12" ca="1">IF($N12="Y",VLOOKUP($O12,INDIRECT($O$3),R$5,0)*INDIRECT($N$2),VLOOKUP($O12,INDIRECT($O$3),R$5,0))</f>
        <v>89443.481007088383</v>
      </c>
      <c r="S12" s="345" cm="1">
        <f t="array" aca="1" ref="S12" ca="1">IF($N12="Y",VLOOKUP($O12,INDIRECT($O$3),S$5,0)*INDIRECT($N$2),VLOOKUP($O12,INDIRECT($O$3),S$5,0))</f>
        <v>92126.78543730099</v>
      </c>
      <c r="T12" s="345" cm="1">
        <f t="array" aca="1" ref="T12" ca="1">IF($N12="Y",VLOOKUP($O12,INDIRECT($O$3),T$5,0)*INDIRECT($N$2),VLOOKUP($O12,INDIRECT($O$3),T$5,0))</f>
        <v>94890.589000420048</v>
      </c>
      <c r="U12" s="345" cm="1">
        <f t="array" aca="1" ref="U12" ca="1">IF($N12="Y",VLOOKUP($O12,INDIRECT($O$3),U$5,0)*INDIRECT($N$2),VLOOKUP($O12,INDIRECT($O$3),U$5,0))</f>
        <v>97737.306670432648</v>
      </c>
      <c r="W12" s="218" t="str">
        <f t="shared" si="3"/>
        <v>Y</v>
      </c>
      <c r="X12" s="366" t="str">
        <f t="shared" si="4"/>
        <v>08880C</v>
      </c>
      <c r="Y12" s="218" t="str">
        <f t="shared" si="5"/>
        <v>Right of Way Specialist</v>
      </c>
      <c r="Z12" s="367" t="str">
        <f t="shared" si="0"/>
        <v>E30</v>
      </c>
      <c r="AA12" s="368">
        <f t="shared" ca="1" si="6"/>
        <v>43.001999999999995</v>
      </c>
      <c r="AB12" s="368">
        <f t="shared" ca="1" si="7"/>
        <v>44.291999999999994</v>
      </c>
      <c r="AC12" s="368">
        <f t="shared" ca="1" si="8"/>
        <v>45.620999999999995</v>
      </c>
      <c r="AD12" s="368">
        <f t="shared" ca="1" si="9"/>
        <v>46.989999999999995</v>
      </c>
    </row>
    <row r="13" spans="1:30">
      <c r="A13" s="34" t="s">
        <v>710</v>
      </c>
      <c r="B13" s="47" t="s">
        <v>12</v>
      </c>
      <c r="C13" s="4">
        <v>448</v>
      </c>
      <c r="D13" s="100" t="s">
        <v>703</v>
      </c>
      <c r="E13" s="47">
        <v>9</v>
      </c>
      <c r="F13" s="47" t="s">
        <v>13</v>
      </c>
      <c r="G13" s="306" t="s">
        <v>14</v>
      </c>
      <c r="H13" s="178">
        <f t="shared" ref="H13:K15" si="13">R13</f>
        <v>89443.481007088383</v>
      </c>
      <c r="I13" s="178">
        <f t="shared" si="13"/>
        <v>92126.78543730099</v>
      </c>
      <c r="J13" s="178">
        <f t="shared" si="13"/>
        <v>94890.589000420048</v>
      </c>
      <c r="K13" s="178">
        <f t="shared" si="13"/>
        <v>97737.306670432648</v>
      </c>
      <c r="N13" s="337" t="s">
        <v>611</v>
      </c>
      <c r="O13" s="337" t="str">
        <f>A13</f>
        <v>59468C</v>
      </c>
      <c r="P13" s="339" t="str">
        <f>D13</f>
        <v>Senior Supervisor Guest Services</v>
      </c>
      <c r="Q13" s="344" t="str">
        <f>G13</f>
        <v>E30</v>
      </c>
      <c r="R13" s="345">
        <v>89443.481007088383</v>
      </c>
      <c r="S13" s="345">
        <v>92126.78543730099</v>
      </c>
      <c r="T13" s="345">
        <v>94890.589000420048</v>
      </c>
      <c r="U13" s="345">
        <v>97737.306670432648</v>
      </c>
      <c r="W13" s="218" t="str">
        <f>N13</f>
        <v>Y</v>
      </c>
      <c r="X13" s="366" t="str">
        <f>A13</f>
        <v>59468C</v>
      </c>
      <c r="Y13" s="218" t="str">
        <f>D13</f>
        <v>Senior Supervisor Guest Services</v>
      </c>
      <c r="Z13" s="367" t="str">
        <f>G13</f>
        <v>E30</v>
      </c>
      <c r="AA13" s="368">
        <f t="shared" ref="AA13:AD15" si="14">ROUNDUP(R13/2080,3)</f>
        <v>43.001999999999995</v>
      </c>
      <c r="AB13" s="368">
        <f t="shared" si="14"/>
        <v>44.291999999999994</v>
      </c>
      <c r="AC13" s="368">
        <f t="shared" si="14"/>
        <v>45.620999999999995</v>
      </c>
      <c r="AD13" s="368">
        <f t="shared" si="14"/>
        <v>46.989999999999995</v>
      </c>
    </row>
    <row r="14" spans="1:30">
      <c r="A14" s="34" t="s">
        <v>723</v>
      </c>
      <c r="B14" s="47" t="s">
        <v>12</v>
      </c>
      <c r="C14" s="4">
        <v>448</v>
      </c>
      <c r="D14" s="100" t="s">
        <v>724</v>
      </c>
      <c r="E14" s="47">
        <v>9</v>
      </c>
      <c r="F14" s="47" t="s">
        <v>13</v>
      </c>
      <c r="G14" s="306" t="s">
        <v>14</v>
      </c>
      <c r="H14" s="178">
        <f t="shared" si="13"/>
        <v>89443.481007088383</v>
      </c>
      <c r="I14" s="178">
        <f t="shared" si="13"/>
        <v>92126.78543730099</v>
      </c>
      <c r="J14" s="178">
        <f t="shared" si="13"/>
        <v>94890.589000420048</v>
      </c>
      <c r="K14" s="178">
        <f t="shared" si="13"/>
        <v>97737.306670432648</v>
      </c>
      <c r="N14" s="337" t="s">
        <v>611</v>
      </c>
      <c r="O14" s="337" t="str">
        <f>A14</f>
        <v>59477C</v>
      </c>
      <c r="P14" s="339" t="str">
        <f>D14</f>
        <v>Senior Operations Supervisor - Event Operations</v>
      </c>
      <c r="Q14" s="344" t="str">
        <f>G14</f>
        <v>E30</v>
      </c>
      <c r="R14" s="345">
        <v>89443.481007088383</v>
      </c>
      <c r="S14" s="345">
        <v>92126.78543730099</v>
      </c>
      <c r="T14" s="345">
        <v>94890.589000420048</v>
      </c>
      <c r="U14" s="345">
        <v>97737.306670432648</v>
      </c>
      <c r="W14" s="218" t="str">
        <f>N14</f>
        <v>Y</v>
      </c>
      <c r="X14" s="366" t="str">
        <f>A14</f>
        <v>59477C</v>
      </c>
      <c r="Y14" s="218" t="str">
        <f>D14</f>
        <v>Senior Operations Supervisor - Event Operations</v>
      </c>
      <c r="Z14" s="367" t="str">
        <f>G14</f>
        <v>E30</v>
      </c>
      <c r="AA14" s="368">
        <f t="shared" si="14"/>
        <v>43.001999999999995</v>
      </c>
      <c r="AB14" s="368">
        <f t="shared" si="14"/>
        <v>44.291999999999994</v>
      </c>
      <c r="AC14" s="368">
        <f t="shared" si="14"/>
        <v>45.620999999999995</v>
      </c>
      <c r="AD14" s="368">
        <f t="shared" si="14"/>
        <v>46.989999999999995</v>
      </c>
    </row>
    <row r="15" spans="1:30">
      <c r="A15" s="34" t="s">
        <v>725</v>
      </c>
      <c r="B15" s="47" t="s">
        <v>12</v>
      </c>
      <c r="C15" s="4">
        <v>448</v>
      </c>
      <c r="D15" s="100" t="s">
        <v>726</v>
      </c>
      <c r="E15" s="47">
        <v>9</v>
      </c>
      <c r="F15" s="47" t="s">
        <v>13</v>
      </c>
      <c r="G15" s="306" t="s">
        <v>14</v>
      </c>
      <c r="H15" s="178">
        <f t="shared" si="13"/>
        <v>89443.481007088383</v>
      </c>
      <c r="I15" s="178">
        <f t="shared" si="13"/>
        <v>92126.78543730099</v>
      </c>
      <c r="J15" s="178">
        <f t="shared" si="13"/>
        <v>94890.589000420048</v>
      </c>
      <c r="K15" s="178">
        <f t="shared" si="13"/>
        <v>97737.306670432648</v>
      </c>
      <c r="N15" s="337" t="s">
        <v>611</v>
      </c>
      <c r="O15" s="337" t="str">
        <f>A15</f>
        <v>59478C</v>
      </c>
      <c r="P15" s="339" t="str">
        <f>D15</f>
        <v>Senior Supervisor Technology &amp; Exhibitor Services</v>
      </c>
      <c r="Q15" s="344" t="str">
        <f>G15</f>
        <v>E30</v>
      </c>
      <c r="R15" s="345">
        <v>89443.481007088383</v>
      </c>
      <c r="S15" s="345">
        <v>92126.78543730099</v>
      </c>
      <c r="T15" s="345">
        <v>94890.589000420048</v>
      </c>
      <c r="U15" s="345">
        <v>97737.306670432648</v>
      </c>
      <c r="W15" s="218" t="str">
        <f>N15</f>
        <v>Y</v>
      </c>
      <c r="X15" s="366" t="str">
        <f>A15</f>
        <v>59478C</v>
      </c>
      <c r="Y15" s="218" t="str">
        <f>D15</f>
        <v>Senior Supervisor Technology &amp; Exhibitor Services</v>
      </c>
      <c r="Z15" s="367" t="str">
        <f>G15</f>
        <v>E30</v>
      </c>
      <c r="AA15" s="368">
        <f t="shared" si="14"/>
        <v>43.001999999999995</v>
      </c>
      <c r="AB15" s="368">
        <f t="shared" si="14"/>
        <v>44.291999999999994</v>
      </c>
      <c r="AC15" s="368">
        <f t="shared" si="14"/>
        <v>45.620999999999995</v>
      </c>
      <c r="AD15" s="368">
        <f t="shared" si="14"/>
        <v>46.989999999999995</v>
      </c>
    </row>
    <row r="16" spans="1:30">
      <c r="A16" s="34" t="s">
        <v>29</v>
      </c>
      <c r="B16" s="47" t="s">
        <v>12</v>
      </c>
      <c r="C16" s="4">
        <v>410</v>
      </c>
      <c r="D16" s="34" t="s">
        <v>30</v>
      </c>
      <c r="E16" s="47">
        <v>9</v>
      </c>
      <c r="F16" s="47" t="s">
        <v>13</v>
      </c>
      <c r="G16" s="306" t="s">
        <v>14</v>
      </c>
      <c r="H16" s="178">
        <f t="shared" ca="1" si="2"/>
        <v>89443.481007088383</v>
      </c>
      <c r="I16" s="178">
        <f t="shared" ca="1" si="1"/>
        <v>92126.78543730099</v>
      </c>
      <c r="J16" s="178">
        <f t="shared" ca="1" si="1"/>
        <v>94890.589000420048</v>
      </c>
      <c r="K16" s="178">
        <f t="shared" ca="1" si="1"/>
        <v>97737.306670432648</v>
      </c>
      <c r="N16" s="337" t="s">
        <v>611</v>
      </c>
      <c r="O16" s="337" t="str">
        <f t="shared" si="10"/>
        <v>09980C</v>
      </c>
      <c r="P16" s="339" t="str">
        <f t="shared" si="11"/>
        <v xml:space="preserve">Supervisor Electronics </v>
      </c>
      <c r="Q16" s="344" t="str">
        <f t="shared" si="12"/>
        <v>E30</v>
      </c>
      <c r="R16" s="345" cm="1">
        <f t="array" aca="1" ref="R16" ca="1">IF($N16="Y",VLOOKUP($O16,INDIRECT($O$3),R$5,0)*INDIRECT($N$2),VLOOKUP($O16,INDIRECT($O$3),R$5,0))</f>
        <v>89443.481007088383</v>
      </c>
      <c r="S16" s="345" cm="1">
        <f t="array" aca="1" ref="S16" ca="1">IF($N16="Y",VLOOKUP($O16,INDIRECT($O$3),S$5,0)*INDIRECT($N$2),VLOOKUP($O16,INDIRECT($O$3),S$5,0))</f>
        <v>92126.78543730099</v>
      </c>
      <c r="T16" s="345" cm="1">
        <f t="array" aca="1" ref="T16" ca="1">IF($N16="Y",VLOOKUP($O16,INDIRECT($O$3),T$5,0)*INDIRECT($N$2),VLOOKUP($O16,INDIRECT($O$3),T$5,0))</f>
        <v>94890.589000420048</v>
      </c>
      <c r="U16" s="345" cm="1">
        <f t="array" aca="1" ref="U16" ca="1">IF($N16="Y",VLOOKUP($O16,INDIRECT($O$3),U$5,0)*INDIRECT($N$2),VLOOKUP($O16,INDIRECT($O$3),U$5,0))</f>
        <v>97737.306670432648</v>
      </c>
      <c r="W16" s="218" t="str">
        <f t="shared" si="3"/>
        <v>Y</v>
      </c>
      <c r="X16" s="366" t="str">
        <f t="shared" si="4"/>
        <v>09980C</v>
      </c>
      <c r="Y16" s="218" t="str">
        <f t="shared" si="5"/>
        <v xml:space="preserve">Supervisor Electronics </v>
      </c>
      <c r="Z16" s="367" t="str">
        <f t="shared" si="0"/>
        <v>E30</v>
      </c>
      <c r="AA16" s="368">
        <f t="shared" ca="1" si="6"/>
        <v>43.001999999999995</v>
      </c>
      <c r="AB16" s="368">
        <f t="shared" ca="1" si="7"/>
        <v>44.291999999999994</v>
      </c>
      <c r="AC16" s="368">
        <f t="shared" ca="1" si="8"/>
        <v>45.620999999999995</v>
      </c>
      <c r="AD16" s="368">
        <f t="shared" ca="1" si="9"/>
        <v>46.989999999999995</v>
      </c>
    </row>
    <row r="17" spans="1:30">
      <c r="A17" s="34" t="s">
        <v>31</v>
      </c>
      <c r="B17" s="47" t="s">
        <v>12</v>
      </c>
      <c r="C17" s="4">
        <v>418</v>
      </c>
      <c r="D17" s="34" t="s">
        <v>32</v>
      </c>
      <c r="E17" s="47">
        <v>9</v>
      </c>
      <c r="F17" s="47" t="s">
        <v>13</v>
      </c>
      <c r="G17" s="306" t="s">
        <v>14</v>
      </c>
      <c r="H17" s="178">
        <f t="shared" ca="1" si="2"/>
        <v>89443.481007088383</v>
      </c>
      <c r="I17" s="178">
        <f t="shared" ca="1" si="1"/>
        <v>92126.78543730099</v>
      </c>
      <c r="J17" s="178">
        <f t="shared" ca="1" si="1"/>
        <v>94890.589000420048</v>
      </c>
      <c r="K17" s="178">
        <f t="shared" ca="1" si="1"/>
        <v>97737.306670432648</v>
      </c>
      <c r="N17" s="337" t="s">
        <v>611</v>
      </c>
      <c r="O17" s="337" t="str">
        <f t="shared" si="10"/>
        <v>09981C</v>
      </c>
      <c r="P17" s="339" t="str">
        <f t="shared" si="11"/>
        <v xml:space="preserve">Supervisor Engineering Technician II  </v>
      </c>
      <c r="Q17" s="344" t="str">
        <f t="shared" si="12"/>
        <v>E30</v>
      </c>
      <c r="R17" s="345" cm="1">
        <f t="array" aca="1" ref="R17" ca="1">IF($N17="Y",VLOOKUP($O17,INDIRECT($O$3),R$5,0)*INDIRECT($N$2),VLOOKUP($O17,INDIRECT($O$3),R$5,0))</f>
        <v>89443.481007088383</v>
      </c>
      <c r="S17" s="345" cm="1">
        <f t="array" aca="1" ref="S17" ca="1">IF($N17="Y",VLOOKUP($O17,INDIRECT($O$3),S$5,0)*INDIRECT($N$2),VLOOKUP($O17,INDIRECT($O$3),S$5,0))</f>
        <v>92126.78543730099</v>
      </c>
      <c r="T17" s="345" cm="1">
        <f t="array" aca="1" ref="T17" ca="1">IF($N17="Y",VLOOKUP($O17,INDIRECT($O$3),T$5,0)*INDIRECT($N$2),VLOOKUP($O17,INDIRECT($O$3),T$5,0))</f>
        <v>94890.589000420048</v>
      </c>
      <c r="U17" s="345" cm="1">
        <f t="array" aca="1" ref="U17" ca="1">IF($N17="Y",VLOOKUP($O17,INDIRECT($O$3),U$5,0)*INDIRECT($N$2),VLOOKUP($O17,INDIRECT($O$3),U$5,0))</f>
        <v>97737.306670432648</v>
      </c>
      <c r="W17" s="218" t="str">
        <f t="shared" si="3"/>
        <v>Y</v>
      </c>
      <c r="X17" s="366" t="str">
        <f t="shared" si="4"/>
        <v>09981C</v>
      </c>
      <c r="Y17" s="218" t="str">
        <f t="shared" si="5"/>
        <v xml:space="preserve">Supervisor Engineering Technician II  </v>
      </c>
      <c r="Z17" s="367" t="str">
        <f t="shared" si="0"/>
        <v>E30</v>
      </c>
      <c r="AA17" s="368">
        <f t="shared" ca="1" si="6"/>
        <v>43.001999999999995</v>
      </c>
      <c r="AB17" s="368">
        <f t="shared" ca="1" si="7"/>
        <v>44.291999999999994</v>
      </c>
      <c r="AC17" s="368">
        <f t="shared" ca="1" si="8"/>
        <v>45.620999999999995</v>
      </c>
      <c r="AD17" s="368">
        <f t="shared" ca="1" si="9"/>
        <v>46.989999999999995</v>
      </c>
    </row>
    <row r="18" spans="1:30">
      <c r="A18" s="34" t="s">
        <v>225</v>
      </c>
      <c r="B18" s="47" t="s">
        <v>12</v>
      </c>
      <c r="C18" s="4">
        <v>418</v>
      </c>
      <c r="D18" s="34" t="s">
        <v>33</v>
      </c>
      <c r="E18" s="47">
        <v>9</v>
      </c>
      <c r="F18" s="47" t="s">
        <v>13</v>
      </c>
      <c r="G18" s="306" t="s">
        <v>14</v>
      </c>
      <c r="H18" s="178">
        <f t="shared" ca="1" si="2"/>
        <v>89443.481007088383</v>
      </c>
      <c r="I18" s="178">
        <f t="shared" ca="1" si="1"/>
        <v>92126.78543730099</v>
      </c>
      <c r="J18" s="178">
        <f t="shared" ca="1" si="1"/>
        <v>94890.589000420048</v>
      </c>
      <c r="K18" s="178">
        <f t="shared" ca="1" si="1"/>
        <v>97737.306670432648</v>
      </c>
      <c r="N18" s="337" t="s">
        <v>611</v>
      </c>
      <c r="O18" s="337" t="str">
        <f t="shared" si="10"/>
        <v>09982C</v>
      </c>
      <c r="P18" s="339" t="str">
        <f t="shared" si="11"/>
        <v>Supervisor Engineering Technician II Graphic Analyst</v>
      </c>
      <c r="Q18" s="344" t="str">
        <f t="shared" si="12"/>
        <v>E30</v>
      </c>
      <c r="R18" s="345" cm="1">
        <f t="array" aca="1" ref="R18" ca="1">IF($N18="Y",VLOOKUP($O18,INDIRECT($O$3),R$5,0)*INDIRECT($N$2),VLOOKUP($O18,INDIRECT($O$3),R$5,0))</f>
        <v>89443.481007088383</v>
      </c>
      <c r="S18" s="345" cm="1">
        <f t="array" aca="1" ref="S18" ca="1">IF($N18="Y",VLOOKUP($O18,INDIRECT($O$3),S$5,0)*INDIRECT($N$2),VLOOKUP($O18,INDIRECT($O$3),S$5,0))</f>
        <v>92126.78543730099</v>
      </c>
      <c r="T18" s="345" cm="1">
        <f t="array" aca="1" ref="T18" ca="1">IF($N18="Y",VLOOKUP($O18,INDIRECT($O$3),T$5,0)*INDIRECT($N$2),VLOOKUP($O18,INDIRECT($O$3),T$5,0))</f>
        <v>94890.589000420048</v>
      </c>
      <c r="U18" s="345" cm="1">
        <f t="array" aca="1" ref="U18" ca="1">IF($N18="Y",VLOOKUP($O18,INDIRECT($O$3),U$5,0)*INDIRECT($N$2),VLOOKUP($O18,INDIRECT($O$3),U$5,0))</f>
        <v>97737.306670432648</v>
      </c>
      <c r="W18" s="218" t="str">
        <f t="shared" si="3"/>
        <v>Y</v>
      </c>
      <c r="X18" s="366" t="str">
        <f t="shared" si="4"/>
        <v>09982C</v>
      </c>
      <c r="Y18" s="218" t="str">
        <f t="shared" si="5"/>
        <v>Supervisor Engineering Technician II Graphic Analyst</v>
      </c>
      <c r="Z18" s="367" t="str">
        <f t="shared" si="0"/>
        <v>E30</v>
      </c>
      <c r="AA18" s="368">
        <f t="shared" ca="1" si="6"/>
        <v>43.001999999999995</v>
      </c>
      <c r="AB18" s="368">
        <f t="shared" ca="1" si="7"/>
        <v>44.291999999999994</v>
      </c>
      <c r="AC18" s="368">
        <f t="shared" ca="1" si="8"/>
        <v>45.620999999999995</v>
      </c>
      <c r="AD18" s="368">
        <f t="shared" ca="1" si="9"/>
        <v>46.989999999999995</v>
      </c>
    </row>
    <row r="19" spans="1:30">
      <c r="A19" s="34" t="s">
        <v>36</v>
      </c>
      <c r="B19" s="47" t="s">
        <v>12</v>
      </c>
      <c r="C19" s="4">
        <v>423</v>
      </c>
      <c r="D19" s="34" t="s">
        <v>37</v>
      </c>
      <c r="E19" s="47">
        <v>9</v>
      </c>
      <c r="F19" s="47" t="s">
        <v>13</v>
      </c>
      <c r="G19" s="306" t="s">
        <v>14</v>
      </c>
      <c r="H19" s="178">
        <f t="shared" ca="1" si="2"/>
        <v>89443.481007088383</v>
      </c>
      <c r="I19" s="178">
        <f t="shared" ca="1" si="1"/>
        <v>92126.78543730099</v>
      </c>
      <c r="J19" s="178">
        <f t="shared" ca="1" si="1"/>
        <v>94890.589000420048</v>
      </c>
      <c r="K19" s="178">
        <f t="shared" ca="1" si="1"/>
        <v>97737.306670432648</v>
      </c>
      <c r="N19" s="337" t="s">
        <v>611</v>
      </c>
      <c r="O19" s="337" t="str">
        <f t="shared" si="10"/>
        <v>10007C</v>
      </c>
      <c r="P19" s="339" t="str">
        <f t="shared" si="11"/>
        <v xml:space="preserve">Supervisor Facilities Services  </v>
      </c>
      <c r="Q19" s="344" t="str">
        <f t="shared" si="12"/>
        <v>E30</v>
      </c>
      <c r="R19" s="345" cm="1">
        <f t="array" aca="1" ref="R19" ca="1">IF($N19="Y",VLOOKUP($O19,INDIRECT($O$3),R$5,0)*INDIRECT($N$2),VLOOKUP($O19,INDIRECT($O$3),R$5,0))</f>
        <v>89443.481007088383</v>
      </c>
      <c r="S19" s="345" cm="1">
        <f t="array" aca="1" ref="S19" ca="1">IF($N19="Y",VLOOKUP($O19,INDIRECT($O$3),S$5,0)*INDIRECT($N$2),VLOOKUP($O19,INDIRECT($O$3),S$5,0))</f>
        <v>92126.78543730099</v>
      </c>
      <c r="T19" s="345" cm="1">
        <f t="array" aca="1" ref="T19" ca="1">IF($N19="Y",VLOOKUP($O19,INDIRECT($O$3),T$5,0)*INDIRECT($N$2),VLOOKUP($O19,INDIRECT($O$3),T$5,0))</f>
        <v>94890.589000420048</v>
      </c>
      <c r="U19" s="345" cm="1">
        <f t="array" aca="1" ref="U19" ca="1">IF($N19="Y",VLOOKUP($O19,INDIRECT($O$3),U$5,0)*INDIRECT($N$2),VLOOKUP($O19,INDIRECT($O$3),U$5,0))</f>
        <v>97737.306670432648</v>
      </c>
      <c r="W19" s="218" t="str">
        <f t="shared" si="3"/>
        <v>Y</v>
      </c>
      <c r="X19" s="366" t="str">
        <f t="shared" si="4"/>
        <v>10007C</v>
      </c>
      <c r="Y19" s="218" t="str">
        <f t="shared" si="5"/>
        <v xml:space="preserve">Supervisor Facilities Services  </v>
      </c>
      <c r="Z19" s="367" t="str">
        <f t="shared" si="0"/>
        <v>E30</v>
      </c>
      <c r="AA19" s="368">
        <f t="shared" ca="1" si="6"/>
        <v>43.001999999999995</v>
      </c>
      <c r="AB19" s="368">
        <f t="shared" ca="1" si="7"/>
        <v>44.291999999999994</v>
      </c>
      <c r="AC19" s="368">
        <f t="shared" ca="1" si="8"/>
        <v>45.620999999999995</v>
      </c>
      <c r="AD19" s="368">
        <f t="shared" ca="1" si="9"/>
        <v>46.989999999999995</v>
      </c>
    </row>
    <row r="20" spans="1:30" s="19" customFormat="1">
      <c r="A20" s="3" t="s">
        <v>188</v>
      </c>
      <c r="B20" s="47" t="s">
        <v>655</v>
      </c>
      <c r="C20" s="4">
        <v>408</v>
      </c>
      <c r="D20" s="35" t="s">
        <v>189</v>
      </c>
      <c r="E20" s="47">
        <v>9</v>
      </c>
      <c r="F20" s="47" t="s">
        <v>13</v>
      </c>
      <c r="G20" s="247" t="s">
        <v>14</v>
      </c>
      <c r="H20" s="178">
        <f ca="1">R20</f>
        <v>89443.481007088383</v>
      </c>
      <c r="I20" s="178">
        <f ca="1">S20</f>
        <v>92126.78543730099</v>
      </c>
      <c r="J20" s="178">
        <f ca="1">T20</f>
        <v>94890.589000420048</v>
      </c>
      <c r="K20" s="178">
        <f ca="1">U20</f>
        <v>97737.306670432648</v>
      </c>
      <c r="L20"/>
      <c r="M20"/>
      <c r="N20" s="343" t="s">
        <v>611</v>
      </c>
      <c r="O20" s="337" t="str">
        <f>A20</f>
        <v>10079C</v>
      </c>
      <c r="P20" s="339" t="str">
        <f>D20</f>
        <v>Supervisor Operations Support</v>
      </c>
      <c r="Q20" s="344" t="str">
        <f>G20</f>
        <v>E30</v>
      </c>
      <c r="R20" s="345" cm="1">
        <f t="array" aca="1" ref="R20" ca="1">IF($N20="Y",VLOOKUP($O20,INDIRECT($O$3),R$5,0)*INDIRECT($N$2),VLOOKUP($O20,INDIRECT($O$3),R$5,0))</f>
        <v>89443.481007088383</v>
      </c>
      <c r="S20" s="345" cm="1">
        <f t="array" aca="1" ref="S20" ca="1">IF($N20="Y",VLOOKUP($O20,INDIRECT($O$3),S$5,0)*INDIRECT($N$2),VLOOKUP($O20,INDIRECT($O$3),S$5,0))</f>
        <v>92126.78543730099</v>
      </c>
      <c r="T20" s="345" cm="1">
        <f t="array" aca="1" ref="T20" ca="1">IF($N20="Y",VLOOKUP($O20,INDIRECT($O$3),T$5,0)*INDIRECT($N$2),VLOOKUP($O20,INDIRECT($O$3),T$5,0))</f>
        <v>94890.589000420048</v>
      </c>
      <c r="U20" s="345" cm="1">
        <f t="array" aca="1" ref="U20" ca="1">IF($N20="Y",VLOOKUP($O20,INDIRECT($O$3),U$5,0)*INDIRECT($N$2),VLOOKUP($O20,INDIRECT($O$3),U$5,0))</f>
        <v>97737.306670432648</v>
      </c>
      <c r="W20" s="218" t="str">
        <f>N20</f>
        <v>Y</v>
      </c>
      <c r="X20" s="366" t="str">
        <f>A20</f>
        <v>10079C</v>
      </c>
      <c r="Y20" s="218" t="str">
        <f>D20</f>
        <v>Supervisor Operations Support</v>
      </c>
      <c r="Z20" s="367" t="str">
        <f>G20</f>
        <v>E30</v>
      </c>
      <c r="AA20" s="368">
        <f ca="1">ROUNDUP(R20/2080,3)</f>
        <v>43.001999999999995</v>
      </c>
      <c r="AB20" s="368">
        <f ca="1">ROUNDUP(S20/2080,3)</f>
        <v>44.291999999999994</v>
      </c>
      <c r="AC20" s="368">
        <f ca="1">ROUNDUP(T20/2080,3)</f>
        <v>45.620999999999995</v>
      </c>
      <c r="AD20" s="368">
        <f ca="1">ROUNDUP(U20/2080,3)</f>
        <v>46.989999999999995</v>
      </c>
    </row>
    <row r="21" spans="1:30">
      <c r="A21" s="34" t="s">
        <v>38</v>
      </c>
      <c r="B21" s="47" t="s">
        <v>12</v>
      </c>
      <c r="C21" s="4">
        <v>410</v>
      </c>
      <c r="D21" s="34" t="s">
        <v>39</v>
      </c>
      <c r="E21" s="47">
        <v>9</v>
      </c>
      <c r="F21" s="47" t="s">
        <v>13</v>
      </c>
      <c r="G21" s="306" t="s">
        <v>14</v>
      </c>
      <c r="H21" s="178">
        <f t="shared" ca="1" si="2"/>
        <v>89443.481007088383</v>
      </c>
      <c r="I21" s="178">
        <f t="shared" ca="1" si="1"/>
        <v>92126.78543730099</v>
      </c>
      <c r="J21" s="178">
        <f t="shared" ca="1" si="1"/>
        <v>94890.589000420048</v>
      </c>
      <c r="K21" s="178">
        <f t="shared" ca="1" si="1"/>
        <v>97737.306670432648</v>
      </c>
      <c r="N21" s="337" t="s">
        <v>611</v>
      </c>
      <c r="O21" s="337" t="str">
        <f t="shared" si="10"/>
        <v>10282C</v>
      </c>
      <c r="P21" s="339" t="str">
        <f t="shared" si="11"/>
        <v xml:space="preserve">Supervisor Sidewalk Inspections  </v>
      </c>
      <c r="Q21" s="344" t="str">
        <f t="shared" si="12"/>
        <v>E30</v>
      </c>
      <c r="R21" s="345" cm="1">
        <f t="array" aca="1" ref="R21" ca="1">IF($N21="Y",VLOOKUP($O21,INDIRECT($O$3),R$5,0)*INDIRECT($N$2),VLOOKUP($O21,INDIRECT($O$3),R$5,0))</f>
        <v>89443.481007088383</v>
      </c>
      <c r="S21" s="345" cm="1">
        <f t="array" aca="1" ref="S21" ca="1">IF($N21="Y",VLOOKUP($O21,INDIRECT($O$3),S$5,0)*INDIRECT($N$2),VLOOKUP($O21,INDIRECT($O$3),S$5,0))</f>
        <v>92126.78543730099</v>
      </c>
      <c r="T21" s="345" cm="1">
        <f t="array" aca="1" ref="T21" ca="1">IF($N21="Y",VLOOKUP($O21,INDIRECT($O$3),T$5,0)*INDIRECT($N$2),VLOOKUP($O21,INDIRECT($O$3),T$5,0))</f>
        <v>94890.589000420048</v>
      </c>
      <c r="U21" s="345" cm="1">
        <f t="array" aca="1" ref="U21" ca="1">IF($N21="Y",VLOOKUP($O21,INDIRECT($O$3),U$5,0)*INDIRECT($N$2),VLOOKUP($O21,INDIRECT($O$3),U$5,0))</f>
        <v>97737.306670432648</v>
      </c>
      <c r="W21" s="218" t="str">
        <f t="shared" si="3"/>
        <v>Y</v>
      </c>
      <c r="X21" s="366" t="str">
        <f t="shared" si="4"/>
        <v>10282C</v>
      </c>
      <c r="Y21" s="218" t="str">
        <f t="shared" si="5"/>
        <v xml:space="preserve">Supervisor Sidewalk Inspections  </v>
      </c>
      <c r="Z21" s="367" t="str">
        <f t="shared" si="0"/>
        <v>E30</v>
      </c>
      <c r="AA21" s="368">
        <f t="shared" ca="1" si="6"/>
        <v>43.001999999999995</v>
      </c>
      <c r="AB21" s="368">
        <f t="shared" ca="1" si="7"/>
        <v>44.291999999999994</v>
      </c>
      <c r="AC21" s="368">
        <f t="shared" ca="1" si="8"/>
        <v>45.620999999999995</v>
      </c>
      <c r="AD21" s="368">
        <f t="shared" ca="1" si="9"/>
        <v>46.989999999999995</v>
      </c>
    </row>
    <row r="22" spans="1:30">
      <c r="A22" s="34" t="s">
        <v>40</v>
      </c>
      <c r="B22" s="47" t="s">
        <v>12</v>
      </c>
      <c r="C22" s="4">
        <v>410</v>
      </c>
      <c r="D22" s="34" t="s">
        <v>41</v>
      </c>
      <c r="E22" s="47">
        <v>9</v>
      </c>
      <c r="F22" s="47" t="s">
        <v>13</v>
      </c>
      <c r="G22" s="306" t="s">
        <v>14</v>
      </c>
      <c r="H22" s="178">
        <f t="shared" ca="1" si="2"/>
        <v>89443.481007088383</v>
      </c>
      <c r="I22" s="178">
        <f t="shared" ca="1" si="1"/>
        <v>92126.78543730099</v>
      </c>
      <c r="J22" s="178">
        <f t="shared" ca="1" si="1"/>
        <v>94890.589000420048</v>
      </c>
      <c r="K22" s="178">
        <f t="shared" ca="1" si="1"/>
        <v>97737.306670432648</v>
      </c>
      <c r="N22" s="337" t="s">
        <v>611</v>
      </c>
      <c r="O22" s="337" t="str">
        <f t="shared" si="10"/>
        <v>10359C</v>
      </c>
      <c r="P22" s="339" t="str">
        <f t="shared" si="11"/>
        <v>Supervisor Water Permits and Connections</v>
      </c>
      <c r="Q22" s="344" t="str">
        <f t="shared" si="12"/>
        <v>E30</v>
      </c>
      <c r="R22" s="345" cm="1">
        <f t="array" aca="1" ref="R22" ca="1">IF($N22="Y",VLOOKUP($O22,INDIRECT($O$3),R$5,0)*INDIRECT($N$2),VLOOKUP($O22,INDIRECT($O$3),R$5,0))</f>
        <v>89443.481007088383</v>
      </c>
      <c r="S22" s="345" cm="1">
        <f t="array" aca="1" ref="S22" ca="1">IF($N22="Y",VLOOKUP($O22,INDIRECT($O$3),S$5,0)*INDIRECT($N$2),VLOOKUP($O22,INDIRECT($O$3),S$5,0))</f>
        <v>92126.78543730099</v>
      </c>
      <c r="T22" s="345" cm="1">
        <f t="array" aca="1" ref="T22" ca="1">IF($N22="Y",VLOOKUP($O22,INDIRECT($O$3),T$5,0)*INDIRECT($N$2),VLOOKUP($O22,INDIRECT($O$3),T$5,0))</f>
        <v>94890.589000420048</v>
      </c>
      <c r="U22" s="345" cm="1">
        <f t="array" aca="1" ref="U22" ca="1">IF($N22="Y",VLOOKUP($O22,INDIRECT($O$3),U$5,0)*INDIRECT($N$2),VLOOKUP($O22,INDIRECT($O$3),U$5,0))</f>
        <v>97737.306670432648</v>
      </c>
      <c r="W22" s="218" t="str">
        <f t="shared" si="3"/>
        <v>Y</v>
      </c>
      <c r="X22" s="366" t="str">
        <f t="shared" si="4"/>
        <v>10359C</v>
      </c>
      <c r="Y22" s="218" t="str">
        <f t="shared" si="5"/>
        <v>Supervisor Water Permits and Connections</v>
      </c>
      <c r="Z22" s="367" t="str">
        <f t="shared" si="0"/>
        <v>E30</v>
      </c>
      <c r="AA22" s="368">
        <f t="shared" ca="1" si="6"/>
        <v>43.001999999999995</v>
      </c>
      <c r="AB22" s="368">
        <f t="shared" ca="1" si="7"/>
        <v>44.291999999999994</v>
      </c>
      <c r="AC22" s="368">
        <f t="shared" ca="1" si="8"/>
        <v>45.620999999999995</v>
      </c>
      <c r="AD22" s="368">
        <f t="shared" ca="1" si="9"/>
        <v>46.989999999999995</v>
      </c>
    </row>
    <row r="23" spans="1:30" s="19" customFormat="1">
      <c r="A23" s="34"/>
      <c r="B23" s="4"/>
      <c r="C23" s="4"/>
      <c r="D23" s="34"/>
      <c r="E23" s="4"/>
      <c r="F23" s="15"/>
      <c r="G23" s="16"/>
      <c r="H23" s="17"/>
      <c r="I23" s="17"/>
      <c r="J23" s="17"/>
      <c r="L23"/>
      <c r="M23"/>
      <c r="N23" s="337"/>
      <c r="O23" s="337"/>
      <c r="P23" s="339"/>
      <c r="Q23" s="344"/>
      <c r="R23" s="339"/>
      <c r="S23" s="346"/>
      <c r="T23" s="346"/>
      <c r="U23" s="346"/>
      <c r="W23" s="214"/>
      <c r="X23" s="214"/>
      <c r="Y23" s="214"/>
      <c r="Z23" s="214"/>
      <c r="AA23" s="214"/>
      <c r="AB23" s="214"/>
      <c r="AC23" s="214"/>
      <c r="AD23" s="214"/>
    </row>
    <row r="24" spans="1:30" s="19" customFormat="1">
      <c r="A24" s="281"/>
      <c r="B24" s="281"/>
      <c r="C24" s="281"/>
      <c r="D24" s="281"/>
      <c r="H24" s="17"/>
      <c r="I24" s="17"/>
      <c r="J24" s="17"/>
      <c r="K24" s="18"/>
      <c r="L24"/>
      <c r="M24"/>
      <c r="N24" s="347"/>
      <c r="O24" s="347"/>
      <c r="P24" s="346"/>
      <c r="Q24" s="346"/>
      <c r="R24" s="346"/>
      <c r="S24" s="346"/>
      <c r="T24" s="346"/>
      <c r="U24" s="346"/>
      <c r="W24" s="214"/>
      <c r="X24" s="214"/>
      <c r="Y24" s="214"/>
      <c r="Z24" s="214"/>
      <c r="AA24" s="214"/>
      <c r="AB24" s="214"/>
      <c r="AC24" s="214"/>
      <c r="AD24" s="214"/>
    </row>
    <row r="25" spans="1:30" s="19" customFormat="1" ht="26.25" thickBot="1">
      <c r="A25" s="280" t="s">
        <v>2</v>
      </c>
      <c r="B25" s="280" t="s">
        <v>3</v>
      </c>
      <c r="C25" s="280" t="s">
        <v>519</v>
      </c>
      <c r="D25" s="24" t="s">
        <v>625</v>
      </c>
      <c r="E25" s="280" t="s">
        <v>617</v>
      </c>
      <c r="F25" s="280" t="s">
        <v>6</v>
      </c>
      <c r="G25" s="280" t="s">
        <v>7</v>
      </c>
      <c r="H25" s="26" t="s">
        <v>8</v>
      </c>
      <c r="I25" s="26" t="s">
        <v>9</v>
      </c>
      <c r="J25" s="26" t="s">
        <v>10</v>
      </c>
      <c r="K25" s="27" t="s">
        <v>11</v>
      </c>
      <c r="L25"/>
      <c r="M25"/>
      <c r="N25" s="340" t="s">
        <v>610</v>
      </c>
      <c r="O25" s="340" t="s">
        <v>2</v>
      </c>
      <c r="P25" s="341" t="s">
        <v>612</v>
      </c>
      <c r="Q25" s="341" t="s">
        <v>606</v>
      </c>
      <c r="R25" s="342" t="s">
        <v>8</v>
      </c>
      <c r="S25" s="342" t="s">
        <v>9</v>
      </c>
      <c r="T25" s="342" t="s">
        <v>10</v>
      </c>
      <c r="U25" s="340" t="s">
        <v>11</v>
      </c>
      <c r="W25" s="358" t="str">
        <f>N25</f>
        <v>Update</v>
      </c>
      <c r="X25" s="359" t="str">
        <f>A25</f>
        <v>Job Code</v>
      </c>
      <c r="Y25" s="358" t="s">
        <v>612</v>
      </c>
      <c r="Z25" s="360" t="str">
        <f t="shared" ref="Z25:Z52" si="15">G25</f>
        <v>Salary Grade</v>
      </c>
      <c r="AA25" s="361" t="str">
        <f>R25</f>
        <v>Step 1</v>
      </c>
      <c r="AB25" s="361" t="str">
        <f>S25</f>
        <v>Step 2</v>
      </c>
      <c r="AC25" s="361" t="str">
        <f>T25</f>
        <v>Step 3</v>
      </c>
      <c r="AD25" s="361" t="str">
        <f>U25</f>
        <v>Step 4</v>
      </c>
    </row>
    <row r="26" spans="1:30" s="19" customFormat="1">
      <c r="A26" s="3" t="s">
        <v>44</v>
      </c>
      <c r="B26" s="47" t="s">
        <v>12</v>
      </c>
      <c r="C26" s="4">
        <v>453</v>
      </c>
      <c r="D26" s="35" t="s">
        <v>45</v>
      </c>
      <c r="E26" s="47">
        <v>10</v>
      </c>
      <c r="F26" s="47" t="s">
        <v>13</v>
      </c>
      <c r="G26" s="306" t="s">
        <v>43</v>
      </c>
      <c r="H26" s="178">
        <f t="shared" ref="H26:K44" ca="1" si="16">R26</f>
        <v>96920.534032369207</v>
      </c>
      <c r="I26" s="178">
        <f t="shared" ca="1" si="16"/>
        <v>99828.150053340316</v>
      </c>
      <c r="J26" s="178">
        <f t="shared" ca="1" si="16"/>
        <v>102822.99455494051</v>
      </c>
      <c r="K26" s="178">
        <f t="shared" ca="1" si="16"/>
        <v>105907.68439158874</v>
      </c>
      <c r="L26"/>
      <c r="M26"/>
      <c r="N26" s="343" t="s">
        <v>611</v>
      </c>
      <c r="O26" s="337" t="str">
        <f>A26</f>
        <v>00410C</v>
      </c>
      <c r="P26" s="339" t="str">
        <f>D26</f>
        <v xml:space="preserve">Administrative Enforcement Supervisor </v>
      </c>
      <c r="Q26" s="344" t="str">
        <f>G26</f>
        <v>E40</v>
      </c>
      <c r="R26" s="345" cm="1">
        <f t="array" aca="1" ref="R26" ca="1">IF($N26="Y",VLOOKUP($O26,INDIRECT($O$3),R$5,0)*INDIRECT($N$2),VLOOKUP($O26,INDIRECT($O$3),R$5,0))</f>
        <v>96920.534032369207</v>
      </c>
      <c r="S26" s="345" cm="1">
        <f t="array" aca="1" ref="S26" ca="1">IF($N26="Y",VLOOKUP($O26,INDIRECT($O$3),S$5,0)*INDIRECT($N$2),VLOOKUP($O26,INDIRECT($O$3),S$5,0))</f>
        <v>99828.150053340316</v>
      </c>
      <c r="T26" s="345" cm="1">
        <f t="array" aca="1" ref="T26" ca="1">IF($N26="Y",VLOOKUP($O26,INDIRECT($O$3),T$5,0)*INDIRECT($N$2),VLOOKUP($O26,INDIRECT($O$3),T$5,0))</f>
        <v>102822.99455494051</v>
      </c>
      <c r="U26" s="345" cm="1">
        <f t="array" aca="1" ref="U26" ca="1">IF($N26="Y",VLOOKUP($O26,INDIRECT($O$3),U$5,0)*INDIRECT($N$2),VLOOKUP($O26,INDIRECT($O$3),U$5,0))</f>
        <v>105907.68439158874</v>
      </c>
      <c r="W26" s="218" t="str">
        <f t="shared" ref="W26:W39" si="17">N26</f>
        <v>Y</v>
      </c>
      <c r="X26" s="366" t="str">
        <f t="shared" ref="X26:X39" si="18">A26</f>
        <v>00410C</v>
      </c>
      <c r="Y26" s="218" t="str">
        <f>D26</f>
        <v xml:space="preserve">Administrative Enforcement Supervisor </v>
      </c>
      <c r="Z26" s="367" t="str">
        <f t="shared" si="15"/>
        <v>E40</v>
      </c>
      <c r="AA26" s="368">
        <f ca="1">ROUNDUP(R26/2080,3)</f>
        <v>46.596999999999994</v>
      </c>
      <c r="AB26" s="368">
        <f t="shared" ref="AB26:AB39" ca="1" si="19">ROUNDUP(S26/2080,3)</f>
        <v>47.994999999999997</v>
      </c>
      <c r="AC26" s="368">
        <f t="shared" ref="AC26:AC39" ca="1" si="20">ROUNDUP(T26/2080,3)</f>
        <v>49.434999999999995</v>
      </c>
      <c r="AD26" s="368">
        <f t="shared" ref="AD26:AD39" ca="1" si="21">ROUNDUP(U26/2080,3)</f>
        <v>50.917999999999999</v>
      </c>
    </row>
    <row r="27" spans="1:30" s="19" customFormat="1">
      <c r="A27" s="3" t="s">
        <v>596</v>
      </c>
      <c r="B27" s="47" t="s">
        <v>655</v>
      </c>
      <c r="C27" s="2">
        <v>453</v>
      </c>
      <c r="D27" s="35" t="s">
        <v>595</v>
      </c>
      <c r="E27" s="47">
        <v>10</v>
      </c>
      <c r="F27" s="47" t="s">
        <v>13</v>
      </c>
      <c r="G27" s="306" t="s">
        <v>43</v>
      </c>
      <c r="H27" s="178">
        <f t="shared" ca="1" si="16"/>
        <v>96920.534032369207</v>
      </c>
      <c r="I27" s="178">
        <f t="shared" ca="1" si="16"/>
        <v>99828.150053340316</v>
      </c>
      <c r="J27" s="178">
        <f t="shared" ca="1" si="16"/>
        <v>102822.99455494051</v>
      </c>
      <c r="K27" s="178">
        <f t="shared" ca="1" si="16"/>
        <v>105907.68439158874</v>
      </c>
      <c r="L27"/>
      <c r="M27"/>
      <c r="N27" s="343" t="s">
        <v>611</v>
      </c>
      <c r="O27" s="337" t="str">
        <f>A27</f>
        <v>59406C</v>
      </c>
      <c r="P27" s="339" t="str">
        <f>D27</f>
        <v>Animal Shelter Supervisor</v>
      </c>
      <c r="Q27" s="344" t="str">
        <f>G27</f>
        <v>E40</v>
      </c>
      <c r="R27" s="345" cm="1">
        <f t="array" aca="1" ref="R27" ca="1">IF($N27="Y",VLOOKUP($O27,INDIRECT($O$3),R$5,0)*INDIRECT($N$2),VLOOKUP($O27,INDIRECT($O$3),R$5,0))</f>
        <v>96920.534032369207</v>
      </c>
      <c r="S27" s="345" cm="1">
        <f t="array" aca="1" ref="S27" ca="1">IF($N27="Y",VLOOKUP($O27,INDIRECT($O$3),S$5,0)*INDIRECT($N$2),VLOOKUP($O27,INDIRECT($O$3),S$5,0))</f>
        <v>99828.150053340316</v>
      </c>
      <c r="T27" s="345" cm="1">
        <f t="array" aca="1" ref="T27" ca="1">IF($N27="Y",VLOOKUP($O27,INDIRECT($O$3),T$5,0)*INDIRECT($N$2),VLOOKUP($O27,INDIRECT($O$3),T$5,0))</f>
        <v>102822.99455494051</v>
      </c>
      <c r="U27" s="345" cm="1">
        <f t="array" aca="1" ref="U27" ca="1">IF($N27="Y",VLOOKUP($O27,INDIRECT($O$3),U$5,0)*INDIRECT($N$2),VLOOKUP($O27,INDIRECT($O$3),U$5,0))</f>
        <v>105907.68439158874</v>
      </c>
      <c r="W27" s="218" t="str">
        <f t="shared" si="17"/>
        <v>Y</v>
      </c>
      <c r="X27" s="366" t="str">
        <f t="shared" si="18"/>
        <v>59406C</v>
      </c>
      <c r="Y27" s="218" t="str">
        <f t="shared" ref="Y27:Y39" si="22">D27</f>
        <v>Animal Shelter Supervisor</v>
      </c>
      <c r="Z27" s="367" t="str">
        <f t="shared" si="15"/>
        <v>E40</v>
      </c>
      <c r="AA27" s="368">
        <f t="shared" ref="AA27:AA39" ca="1" si="23">ROUNDUP(R27/2080,3)</f>
        <v>46.596999999999994</v>
      </c>
      <c r="AB27" s="368">
        <f t="shared" ca="1" si="19"/>
        <v>47.994999999999997</v>
      </c>
      <c r="AC27" s="368">
        <f t="shared" ca="1" si="20"/>
        <v>49.434999999999995</v>
      </c>
      <c r="AD27" s="368">
        <f t="shared" ca="1" si="21"/>
        <v>50.917999999999999</v>
      </c>
    </row>
    <row r="28" spans="1:30" s="19" customFormat="1">
      <c r="A28" s="3" t="s">
        <v>46</v>
      </c>
      <c r="B28" s="47" t="s">
        <v>12</v>
      </c>
      <c r="C28" s="4">
        <v>480</v>
      </c>
      <c r="D28" s="35" t="s">
        <v>47</v>
      </c>
      <c r="E28" s="47">
        <v>10</v>
      </c>
      <c r="F28" s="47" t="s">
        <v>13</v>
      </c>
      <c r="G28" s="306" t="s">
        <v>43</v>
      </c>
      <c r="H28" s="178">
        <f t="shared" ca="1" si="16"/>
        <v>96920.534032369207</v>
      </c>
      <c r="I28" s="178">
        <f t="shared" ca="1" si="16"/>
        <v>99828.150053340316</v>
      </c>
      <c r="J28" s="178">
        <f t="shared" ca="1" si="16"/>
        <v>102822.99455494051</v>
      </c>
      <c r="K28" s="178">
        <f t="shared" ca="1" si="16"/>
        <v>105907.68439158874</v>
      </c>
      <c r="L28"/>
      <c r="M28"/>
      <c r="N28" s="337" t="s">
        <v>611</v>
      </c>
      <c r="O28" s="337" t="str">
        <f>A28</f>
        <v>00845C</v>
      </c>
      <c r="P28" s="339" t="str">
        <f>D28</f>
        <v>Assistant Manager Parking Systems</v>
      </c>
      <c r="Q28" s="344" t="str">
        <f>G28</f>
        <v>E40</v>
      </c>
      <c r="R28" s="345" cm="1">
        <f t="array" aca="1" ref="R28" ca="1">IF($N28="Y",VLOOKUP($O28,INDIRECT($O$3),R$5,0)*INDIRECT($N$2),VLOOKUP($O28,INDIRECT($O$3),R$5,0))</f>
        <v>96920.534032369207</v>
      </c>
      <c r="S28" s="345" cm="1">
        <f t="array" aca="1" ref="S28" ca="1">IF($N28="Y",VLOOKUP($O28,INDIRECT($O$3),S$5,0)*INDIRECT($N$2),VLOOKUP($O28,INDIRECT($O$3),S$5,0))</f>
        <v>99828.150053340316</v>
      </c>
      <c r="T28" s="345" cm="1">
        <f t="array" aca="1" ref="T28" ca="1">IF($N28="Y",VLOOKUP($O28,INDIRECT($O$3),T$5,0)*INDIRECT($N$2),VLOOKUP($O28,INDIRECT($O$3),T$5,0))</f>
        <v>102822.99455494051</v>
      </c>
      <c r="U28" s="345" cm="1">
        <f t="array" aca="1" ref="U28" ca="1">IF($N28="Y",VLOOKUP($O28,INDIRECT($O$3),U$5,0)*INDIRECT($N$2),VLOOKUP($O28,INDIRECT($O$3),U$5,0))</f>
        <v>105907.68439158874</v>
      </c>
      <c r="W28" s="218" t="str">
        <f t="shared" si="17"/>
        <v>Y</v>
      </c>
      <c r="X28" s="366" t="str">
        <f t="shared" si="18"/>
        <v>00845C</v>
      </c>
      <c r="Y28" s="218" t="str">
        <f t="shared" si="22"/>
        <v>Assistant Manager Parking Systems</v>
      </c>
      <c r="Z28" s="367" t="str">
        <f t="shared" si="15"/>
        <v>E40</v>
      </c>
      <c r="AA28" s="368">
        <f t="shared" ca="1" si="23"/>
        <v>46.596999999999994</v>
      </c>
      <c r="AB28" s="368">
        <f t="shared" ca="1" si="19"/>
        <v>47.994999999999997</v>
      </c>
      <c r="AC28" s="368">
        <f t="shared" ca="1" si="20"/>
        <v>49.434999999999995</v>
      </c>
      <c r="AD28" s="368">
        <f t="shared" ca="1" si="21"/>
        <v>50.917999999999999</v>
      </c>
    </row>
    <row r="29" spans="1:30" s="19" customFormat="1">
      <c r="A29" s="3" t="s">
        <v>700</v>
      </c>
      <c r="B29" s="47" t="s">
        <v>12</v>
      </c>
      <c r="C29" s="4">
        <v>483</v>
      </c>
      <c r="D29" s="35" t="s">
        <v>701</v>
      </c>
      <c r="E29" s="47">
        <v>10</v>
      </c>
      <c r="F29" s="47" t="s">
        <v>13</v>
      </c>
      <c r="G29" s="306" t="s">
        <v>43</v>
      </c>
      <c r="H29" s="178">
        <f t="shared" ref="H29:K30" si="24">R29</f>
        <v>96920.534032369207</v>
      </c>
      <c r="I29" s="178">
        <f t="shared" ca="1" si="24"/>
        <v>99827.773893840305</v>
      </c>
      <c r="J29" s="178">
        <f t="shared" ca="1" si="24"/>
        <v>102822.88038679538</v>
      </c>
      <c r="K29" s="178">
        <f t="shared" ca="1" si="24"/>
        <v>105907.62145362725</v>
      </c>
      <c r="L29"/>
      <c r="M29"/>
      <c r="N29" s="337" t="s">
        <v>611</v>
      </c>
      <c r="O29" s="337" t="str">
        <f>A29</f>
        <v>53043C</v>
      </c>
      <c r="P29" s="339" t="str">
        <f>D29</f>
        <v>Code Compliance &amp; Traffic Control Manager</v>
      </c>
      <c r="Q29" s="344" t="str">
        <f>G29</f>
        <v>E40</v>
      </c>
      <c r="R29" s="345">
        <v>96920.534032369207</v>
      </c>
      <c r="S29" s="345" cm="1">
        <f t="array" aca="1" ref="S29" ca="1">IF($N29="Y",VLOOKUP($O29,INDIRECT($O$3),S$5,0)*INDIRECT($N$2),VLOOKUP($O29,INDIRECT($O$3),S$5,0))</f>
        <v>99827.773893840305</v>
      </c>
      <c r="T29" s="345" cm="1">
        <f t="array" aca="1" ref="T29" ca="1">IF($N29="Y",VLOOKUP($O29,INDIRECT($O$3),T$5,0)*INDIRECT($N$2),VLOOKUP($O29,INDIRECT($O$3),T$5,0))</f>
        <v>102822.88038679538</v>
      </c>
      <c r="U29" s="345" cm="1">
        <f t="array" aca="1" ref="U29" ca="1">IF($N29="Y",VLOOKUP($O29,INDIRECT($O$3),U$5,0)*INDIRECT($N$2),VLOOKUP($O29,INDIRECT($O$3),U$5,0))</f>
        <v>105907.62145362725</v>
      </c>
      <c r="W29" s="218" t="str">
        <f>N29</f>
        <v>Y</v>
      </c>
      <c r="X29" s="366" t="str">
        <f>A29</f>
        <v>53043C</v>
      </c>
      <c r="Y29" s="218" t="str">
        <f>D29</f>
        <v>Code Compliance &amp; Traffic Control Manager</v>
      </c>
      <c r="Z29" s="367" t="str">
        <f>G29</f>
        <v>E40</v>
      </c>
      <c r="AA29" s="368">
        <f t="shared" ref="AA29:AD30" si="25">ROUNDUP(R29/2080,3)</f>
        <v>46.596999999999994</v>
      </c>
      <c r="AB29" s="368">
        <f t="shared" ca="1" si="25"/>
        <v>47.994999999999997</v>
      </c>
      <c r="AC29" s="368">
        <f t="shared" ca="1" si="25"/>
        <v>49.434999999999995</v>
      </c>
      <c r="AD29" s="368">
        <f t="shared" ca="1" si="25"/>
        <v>50.917999999999999</v>
      </c>
    </row>
    <row r="30" spans="1:30" s="19" customFormat="1">
      <c r="A30" s="3" t="s">
        <v>720</v>
      </c>
      <c r="B30" s="47" t="s">
        <v>12</v>
      </c>
      <c r="C30" s="4">
        <v>465</v>
      </c>
      <c r="D30" s="35" t="s">
        <v>721</v>
      </c>
      <c r="E30" s="47">
        <v>10</v>
      </c>
      <c r="F30" s="47" t="s">
        <v>13</v>
      </c>
      <c r="G30" s="306" t="s">
        <v>43</v>
      </c>
      <c r="H30" s="178">
        <f t="shared" si="24"/>
        <v>96920.534032369207</v>
      </c>
      <c r="I30" s="178">
        <f t="shared" ca="1" si="24"/>
        <v>99827.773893840305</v>
      </c>
      <c r="J30" s="178">
        <f t="shared" ca="1" si="24"/>
        <v>102822.88038679538</v>
      </c>
      <c r="K30" s="178">
        <f t="shared" ca="1" si="24"/>
        <v>105907.62145362725</v>
      </c>
      <c r="L30"/>
      <c r="M30"/>
      <c r="N30" s="337" t="s">
        <v>611</v>
      </c>
      <c r="O30" s="337" t="str">
        <f>A30</f>
        <v>59475C</v>
      </c>
      <c r="P30" s="339" t="str">
        <f>D30</f>
        <v>District Sewer Supervisor</v>
      </c>
      <c r="Q30" s="344" t="str">
        <f>G30</f>
        <v>E40</v>
      </c>
      <c r="R30" s="345">
        <v>96920.534032369207</v>
      </c>
      <c r="S30" s="345" cm="1">
        <f t="array" aca="1" ref="S30" ca="1">IF($N30="Y",VLOOKUP($O30,INDIRECT($O$3),S$5,0)*INDIRECT($N$2),VLOOKUP($O30,INDIRECT($O$3),S$5,0))</f>
        <v>99827.773893840305</v>
      </c>
      <c r="T30" s="345" cm="1">
        <f t="array" aca="1" ref="T30" ca="1">IF($N30="Y",VLOOKUP($O30,INDIRECT($O$3),T$5,0)*INDIRECT($N$2),VLOOKUP($O30,INDIRECT($O$3),T$5,0))</f>
        <v>102822.88038679538</v>
      </c>
      <c r="U30" s="345" cm="1">
        <f t="array" aca="1" ref="U30" ca="1">IF($N30="Y",VLOOKUP($O30,INDIRECT($O$3),U$5,0)*INDIRECT($N$2),VLOOKUP($O30,INDIRECT($O$3),U$5,0))</f>
        <v>105907.62145362725</v>
      </c>
      <c r="W30" s="218" t="str">
        <f>N30</f>
        <v>Y</v>
      </c>
      <c r="X30" s="366" t="str">
        <f>A30</f>
        <v>59475C</v>
      </c>
      <c r="Y30" s="218" t="str">
        <f>D30</f>
        <v>District Sewer Supervisor</v>
      </c>
      <c r="Z30" s="367" t="str">
        <f>G30</f>
        <v>E40</v>
      </c>
      <c r="AA30" s="368">
        <f t="shared" si="25"/>
        <v>46.596999999999994</v>
      </c>
      <c r="AB30" s="368">
        <f t="shared" ca="1" si="25"/>
        <v>47.994999999999997</v>
      </c>
      <c r="AC30" s="368">
        <f t="shared" ca="1" si="25"/>
        <v>49.434999999999995</v>
      </c>
      <c r="AD30" s="368">
        <f t="shared" ca="1" si="25"/>
        <v>50.917999999999999</v>
      </c>
    </row>
    <row r="31" spans="1:30" s="19" customFormat="1">
      <c r="A31" s="34" t="s">
        <v>48</v>
      </c>
      <c r="B31" s="47" t="s">
        <v>12</v>
      </c>
      <c r="C31" s="4">
        <v>465</v>
      </c>
      <c r="D31" s="34" t="s">
        <v>49</v>
      </c>
      <c r="E31" s="47">
        <v>10</v>
      </c>
      <c r="F31" s="47" t="s">
        <v>13</v>
      </c>
      <c r="G31" s="306" t="s">
        <v>43</v>
      </c>
      <c r="H31" s="178">
        <f t="shared" ca="1" si="16"/>
        <v>96920.534032369207</v>
      </c>
      <c r="I31" s="178">
        <f t="shared" ca="1" si="16"/>
        <v>99828.150053340316</v>
      </c>
      <c r="J31" s="178">
        <f t="shared" ca="1" si="16"/>
        <v>102822.99455494051</v>
      </c>
      <c r="K31" s="178">
        <f t="shared" ca="1" si="16"/>
        <v>105907.68439158874</v>
      </c>
      <c r="L31"/>
      <c r="M31"/>
      <c r="N31" s="337" t="s">
        <v>611</v>
      </c>
      <c r="O31" s="337" t="str">
        <f t="shared" ref="O31:O52" si="26">A31</f>
        <v>03600C</v>
      </c>
      <c r="P31" s="339" t="str">
        <f t="shared" ref="P31:P52" si="27">D31</f>
        <v xml:space="preserve">District Street Supervisor I  </v>
      </c>
      <c r="Q31" s="344" t="str">
        <f t="shared" ref="Q31:Q52" si="28">G31</f>
        <v>E40</v>
      </c>
      <c r="R31" s="345" cm="1">
        <f t="array" aca="1" ref="R31" ca="1">IF($N31="Y",VLOOKUP($O31,INDIRECT($O$3),R$5,0)*INDIRECT($N$2),VLOOKUP($O31,INDIRECT($O$3),R$5,0))</f>
        <v>96920.534032369207</v>
      </c>
      <c r="S31" s="345" cm="1">
        <f t="array" aca="1" ref="S31" ca="1">IF($N31="Y",VLOOKUP($O31,INDIRECT($O$3),S$5,0)*INDIRECT($N$2),VLOOKUP($O31,INDIRECT($O$3),S$5,0))</f>
        <v>99828.150053340316</v>
      </c>
      <c r="T31" s="345" cm="1">
        <f t="array" aca="1" ref="T31" ca="1">IF($N31="Y",VLOOKUP($O31,INDIRECT($O$3),T$5,0)*INDIRECT($N$2),VLOOKUP($O31,INDIRECT($O$3),T$5,0))</f>
        <v>102822.99455494051</v>
      </c>
      <c r="U31" s="345" cm="1">
        <f t="array" aca="1" ref="U31" ca="1">IF($N31="Y",VLOOKUP($O31,INDIRECT($O$3),U$5,0)*INDIRECT($N$2),VLOOKUP($O31,INDIRECT($O$3),U$5,0))</f>
        <v>105907.68439158874</v>
      </c>
      <c r="W31" s="218" t="str">
        <f t="shared" si="17"/>
        <v>Y</v>
      </c>
      <c r="X31" s="366" t="str">
        <f t="shared" si="18"/>
        <v>03600C</v>
      </c>
      <c r="Y31" s="218" t="str">
        <f t="shared" si="22"/>
        <v xml:space="preserve">District Street Supervisor I  </v>
      </c>
      <c r="Z31" s="367" t="str">
        <f t="shared" si="15"/>
        <v>E40</v>
      </c>
      <c r="AA31" s="368">
        <f t="shared" ca="1" si="23"/>
        <v>46.596999999999994</v>
      </c>
      <c r="AB31" s="368">
        <f t="shared" ca="1" si="19"/>
        <v>47.994999999999997</v>
      </c>
      <c r="AC31" s="368">
        <f t="shared" ca="1" si="20"/>
        <v>49.434999999999995</v>
      </c>
      <c r="AD31" s="368">
        <f t="shared" ca="1" si="21"/>
        <v>50.917999999999999</v>
      </c>
    </row>
    <row r="32" spans="1:30">
      <c r="A32" s="34" t="s">
        <v>437</v>
      </c>
      <c r="B32" s="47" t="s">
        <v>12</v>
      </c>
      <c r="C32" s="4">
        <v>493</v>
      </c>
      <c r="D32" s="34" t="s">
        <v>526</v>
      </c>
      <c r="E32" s="47">
        <v>10</v>
      </c>
      <c r="F32" s="47" t="s">
        <v>13</v>
      </c>
      <c r="G32" s="306" t="s">
        <v>43</v>
      </c>
      <c r="H32" s="178">
        <f t="shared" ca="1" si="16"/>
        <v>96920.534032369207</v>
      </c>
      <c r="I32" s="178">
        <f t="shared" ca="1" si="16"/>
        <v>99828.150053340316</v>
      </c>
      <c r="J32" s="178">
        <f t="shared" ca="1" si="16"/>
        <v>102822.99455494051</v>
      </c>
      <c r="K32" s="178">
        <f t="shared" ca="1" si="16"/>
        <v>105907.68439158874</v>
      </c>
      <c r="N32" s="337" t="s">
        <v>611</v>
      </c>
      <c r="O32" s="337" t="str">
        <f t="shared" si="26"/>
        <v>03625C</v>
      </c>
      <c r="P32" s="339" t="str">
        <f t="shared" si="27"/>
        <v>District Supervisor Inspection Housing</v>
      </c>
      <c r="Q32" s="344" t="str">
        <f t="shared" si="28"/>
        <v>E40</v>
      </c>
      <c r="R32" s="345" cm="1">
        <f t="array" aca="1" ref="R32" ca="1">IF($N32="Y",VLOOKUP($O32,INDIRECT($O$3),R$5,0)*INDIRECT($N$2),VLOOKUP($O32,INDIRECT($O$3),R$5,0))</f>
        <v>96920.534032369207</v>
      </c>
      <c r="S32" s="345" cm="1">
        <f t="array" aca="1" ref="S32" ca="1">IF($N32="Y",VLOOKUP($O32,INDIRECT($O$3),S$5,0)*INDIRECT($N$2),VLOOKUP($O32,INDIRECT($O$3),S$5,0))</f>
        <v>99828.150053340316</v>
      </c>
      <c r="T32" s="345" cm="1">
        <f t="array" aca="1" ref="T32" ca="1">IF($N32="Y",VLOOKUP($O32,INDIRECT($O$3),T$5,0)*INDIRECT($N$2),VLOOKUP($O32,INDIRECT($O$3),T$5,0))</f>
        <v>102822.99455494051</v>
      </c>
      <c r="U32" s="345" cm="1">
        <f t="array" aca="1" ref="U32" ca="1">IF($N32="Y",VLOOKUP($O32,INDIRECT($O$3),U$5,0)*INDIRECT($N$2),VLOOKUP($O32,INDIRECT($O$3),U$5,0))</f>
        <v>105907.68439158874</v>
      </c>
      <c r="W32" s="218" t="str">
        <f t="shared" si="17"/>
        <v>Y</v>
      </c>
      <c r="X32" s="366" t="str">
        <f t="shared" si="18"/>
        <v>03625C</v>
      </c>
      <c r="Y32" s="218" t="str">
        <f t="shared" si="22"/>
        <v>District Supervisor Inspection Housing</v>
      </c>
      <c r="Z32" s="367" t="str">
        <f t="shared" si="15"/>
        <v>E40</v>
      </c>
      <c r="AA32" s="368">
        <f t="shared" ca="1" si="23"/>
        <v>46.596999999999994</v>
      </c>
      <c r="AB32" s="368">
        <f t="shared" ca="1" si="19"/>
        <v>47.994999999999997</v>
      </c>
      <c r="AC32" s="368">
        <f t="shared" ca="1" si="20"/>
        <v>49.434999999999995</v>
      </c>
      <c r="AD32" s="368">
        <f t="shared" ca="1" si="21"/>
        <v>50.917999999999999</v>
      </c>
    </row>
    <row r="33" spans="1:30">
      <c r="A33" s="34" t="s">
        <v>50</v>
      </c>
      <c r="B33" s="47" t="s">
        <v>12</v>
      </c>
      <c r="C33" s="4">
        <v>468</v>
      </c>
      <c r="D33" s="34" t="s">
        <v>51</v>
      </c>
      <c r="E33" s="47">
        <v>10</v>
      </c>
      <c r="F33" s="47" t="s">
        <v>13</v>
      </c>
      <c r="G33" s="306" t="s">
        <v>43</v>
      </c>
      <c r="H33" s="178">
        <f t="shared" ca="1" si="16"/>
        <v>96920.534032369207</v>
      </c>
      <c r="I33" s="178">
        <f t="shared" ca="1" si="16"/>
        <v>99828.150053340316</v>
      </c>
      <c r="J33" s="178">
        <f t="shared" ca="1" si="16"/>
        <v>102822.99455494051</v>
      </c>
      <c r="K33" s="178">
        <f t="shared" ca="1" si="16"/>
        <v>105907.68439158874</v>
      </c>
      <c r="N33" s="337" t="s">
        <v>611</v>
      </c>
      <c r="O33" s="337" t="str">
        <f t="shared" si="26"/>
        <v>03626C</v>
      </c>
      <c r="P33" s="339" t="str">
        <f t="shared" si="27"/>
        <v>District Supervisor Licenses &amp; Consumer Services</v>
      </c>
      <c r="Q33" s="344" t="str">
        <f t="shared" si="28"/>
        <v>E40</v>
      </c>
      <c r="R33" s="345" cm="1">
        <f t="array" aca="1" ref="R33" ca="1">IF($N33="Y",VLOOKUP($O33,INDIRECT($O$3),R$5,0)*INDIRECT($N$2),VLOOKUP($O33,INDIRECT($O$3),R$5,0))</f>
        <v>96920.534032369207</v>
      </c>
      <c r="S33" s="345" cm="1">
        <f t="array" aca="1" ref="S33" ca="1">IF($N33="Y",VLOOKUP($O33,INDIRECT($O$3),S$5,0)*INDIRECT($N$2),VLOOKUP($O33,INDIRECT($O$3),S$5,0))</f>
        <v>99828.150053340316</v>
      </c>
      <c r="T33" s="345" cm="1">
        <f t="array" aca="1" ref="T33" ca="1">IF($N33="Y",VLOOKUP($O33,INDIRECT($O$3),T$5,0)*INDIRECT($N$2),VLOOKUP($O33,INDIRECT($O$3),T$5,0))</f>
        <v>102822.99455494051</v>
      </c>
      <c r="U33" s="345" cm="1">
        <f t="array" aca="1" ref="U33" ca="1">IF($N33="Y",VLOOKUP($O33,INDIRECT($O$3),U$5,0)*INDIRECT($N$2),VLOOKUP($O33,INDIRECT($O$3),U$5,0))</f>
        <v>105907.68439158874</v>
      </c>
      <c r="W33" s="218" t="str">
        <f t="shared" si="17"/>
        <v>Y</v>
      </c>
      <c r="X33" s="366" t="str">
        <f t="shared" si="18"/>
        <v>03626C</v>
      </c>
      <c r="Y33" s="218" t="str">
        <f t="shared" si="22"/>
        <v>District Supervisor Licenses &amp; Consumer Services</v>
      </c>
      <c r="Z33" s="367" t="str">
        <f t="shared" si="15"/>
        <v>E40</v>
      </c>
      <c r="AA33" s="368">
        <f t="shared" ca="1" si="23"/>
        <v>46.596999999999994</v>
      </c>
      <c r="AB33" s="368">
        <f t="shared" ca="1" si="19"/>
        <v>47.994999999999997</v>
      </c>
      <c r="AC33" s="368">
        <f t="shared" ca="1" si="20"/>
        <v>49.434999999999995</v>
      </c>
      <c r="AD33" s="368">
        <f t="shared" ca="1" si="21"/>
        <v>50.917999999999999</v>
      </c>
    </row>
    <row r="34" spans="1:30">
      <c r="A34" s="34" t="s">
        <v>52</v>
      </c>
      <c r="B34" s="47" t="s">
        <v>12</v>
      </c>
      <c r="C34" s="4">
        <v>460</v>
      </c>
      <c r="D34" s="34" t="s">
        <v>53</v>
      </c>
      <c r="E34" s="47">
        <v>10</v>
      </c>
      <c r="F34" s="47" t="s">
        <v>13</v>
      </c>
      <c r="G34" s="306" t="s">
        <v>43</v>
      </c>
      <c r="H34" s="178">
        <f t="shared" ca="1" si="16"/>
        <v>96920.534032369207</v>
      </c>
      <c r="I34" s="178">
        <f t="shared" ca="1" si="16"/>
        <v>99828.150053340316</v>
      </c>
      <c r="J34" s="178">
        <f t="shared" ca="1" si="16"/>
        <v>102822.99455494051</v>
      </c>
      <c r="K34" s="178">
        <f t="shared" ca="1" si="16"/>
        <v>105907.68439158874</v>
      </c>
      <c r="N34" s="337" t="s">
        <v>611</v>
      </c>
      <c r="O34" s="337" t="str">
        <f t="shared" si="26"/>
        <v>04471C</v>
      </c>
      <c r="P34" s="339" t="str">
        <f t="shared" si="27"/>
        <v>Fleet Services Equipment Supervisor</v>
      </c>
      <c r="Q34" s="344" t="str">
        <f t="shared" si="28"/>
        <v>E40</v>
      </c>
      <c r="R34" s="345" cm="1">
        <f t="array" aca="1" ref="R34" ca="1">IF($N34="Y",VLOOKUP($O34,INDIRECT($O$3),R$5,0)*INDIRECT($N$2),VLOOKUP($O34,INDIRECT($O$3),R$5,0))</f>
        <v>96920.534032369207</v>
      </c>
      <c r="S34" s="345" cm="1">
        <f t="array" aca="1" ref="S34" ca="1">IF($N34="Y",VLOOKUP($O34,INDIRECT($O$3),S$5,0)*INDIRECT($N$2),VLOOKUP($O34,INDIRECT($O$3),S$5,0))</f>
        <v>99828.150053340316</v>
      </c>
      <c r="T34" s="345" cm="1">
        <f t="array" aca="1" ref="T34" ca="1">IF($N34="Y",VLOOKUP($O34,INDIRECT($O$3),T$5,0)*INDIRECT($N$2),VLOOKUP($O34,INDIRECT($O$3),T$5,0))</f>
        <v>102822.99455494051</v>
      </c>
      <c r="U34" s="345" cm="1">
        <f t="array" aca="1" ref="U34" ca="1">IF($N34="Y",VLOOKUP($O34,INDIRECT($O$3),U$5,0)*INDIRECT($N$2),VLOOKUP($O34,INDIRECT($O$3),U$5,0))</f>
        <v>105907.68439158874</v>
      </c>
      <c r="W34" s="218" t="str">
        <f t="shared" si="17"/>
        <v>Y</v>
      </c>
      <c r="X34" s="366" t="str">
        <f t="shared" si="18"/>
        <v>04471C</v>
      </c>
      <c r="Y34" s="218" t="str">
        <f t="shared" si="22"/>
        <v>Fleet Services Equipment Supervisor</v>
      </c>
      <c r="Z34" s="367" t="str">
        <f t="shared" si="15"/>
        <v>E40</v>
      </c>
      <c r="AA34" s="368">
        <f t="shared" ca="1" si="23"/>
        <v>46.596999999999994</v>
      </c>
      <c r="AB34" s="368">
        <f t="shared" ca="1" si="19"/>
        <v>47.994999999999997</v>
      </c>
      <c r="AC34" s="368">
        <f t="shared" ca="1" si="20"/>
        <v>49.434999999999995</v>
      </c>
      <c r="AD34" s="368">
        <f t="shared" ca="1" si="21"/>
        <v>50.917999999999999</v>
      </c>
    </row>
    <row r="35" spans="1:30">
      <c r="A35" s="3" t="s">
        <v>56</v>
      </c>
      <c r="B35" s="47" t="s">
        <v>12</v>
      </c>
      <c r="C35" s="4">
        <v>488</v>
      </c>
      <c r="D35" s="35" t="s">
        <v>57</v>
      </c>
      <c r="E35" s="47">
        <v>10</v>
      </c>
      <c r="F35" s="47" t="s">
        <v>13</v>
      </c>
      <c r="G35" s="306" t="s">
        <v>43</v>
      </c>
      <c r="H35" s="178">
        <f t="shared" ca="1" si="16"/>
        <v>96920.534032369207</v>
      </c>
      <c r="I35" s="178">
        <f t="shared" ca="1" si="16"/>
        <v>99828.150053340316</v>
      </c>
      <c r="J35" s="178">
        <f t="shared" ca="1" si="16"/>
        <v>102822.99455494051</v>
      </c>
      <c r="K35" s="178">
        <f t="shared" ca="1" si="16"/>
        <v>105907.68439158874</v>
      </c>
      <c r="N35" s="337" t="s">
        <v>611</v>
      </c>
      <c r="O35" s="337" t="str">
        <f t="shared" si="26"/>
        <v>06803C</v>
      </c>
      <c r="P35" s="339" t="str">
        <f t="shared" si="27"/>
        <v xml:space="preserve">Manager Inventory Control </v>
      </c>
      <c r="Q35" s="344" t="str">
        <f t="shared" si="28"/>
        <v>E40</v>
      </c>
      <c r="R35" s="345" cm="1">
        <f t="array" aca="1" ref="R35" ca="1">IF($N35="Y",VLOOKUP($O35,INDIRECT($O$3),R$5,0)*INDIRECT($N$2),VLOOKUP($O35,INDIRECT($O$3),R$5,0))</f>
        <v>96920.534032369207</v>
      </c>
      <c r="S35" s="345" cm="1">
        <f t="array" aca="1" ref="S35" ca="1">IF($N35="Y",VLOOKUP($O35,INDIRECT($O$3),S$5,0)*INDIRECT($N$2),VLOOKUP($O35,INDIRECT($O$3),S$5,0))</f>
        <v>99828.150053340316</v>
      </c>
      <c r="T35" s="345" cm="1">
        <f t="array" aca="1" ref="T35" ca="1">IF($N35="Y",VLOOKUP($O35,INDIRECT($O$3),T$5,0)*INDIRECT($N$2),VLOOKUP($O35,INDIRECT($O$3),T$5,0))</f>
        <v>102822.99455494051</v>
      </c>
      <c r="U35" s="345" cm="1">
        <f t="array" aca="1" ref="U35" ca="1">IF($N35="Y",VLOOKUP($O35,INDIRECT($O$3),U$5,0)*INDIRECT($N$2),VLOOKUP($O35,INDIRECT($O$3),U$5,0))</f>
        <v>105907.68439158874</v>
      </c>
      <c r="W35" s="218" t="str">
        <f t="shared" si="17"/>
        <v>Y</v>
      </c>
      <c r="X35" s="366" t="str">
        <f t="shared" si="18"/>
        <v>06803C</v>
      </c>
      <c r="Y35" s="218" t="str">
        <f t="shared" si="22"/>
        <v xml:space="preserve">Manager Inventory Control </v>
      </c>
      <c r="Z35" s="367" t="str">
        <f t="shared" si="15"/>
        <v>E40</v>
      </c>
      <c r="AA35" s="368">
        <f t="shared" ca="1" si="23"/>
        <v>46.596999999999994</v>
      </c>
      <c r="AB35" s="368">
        <f t="shared" ca="1" si="19"/>
        <v>47.994999999999997</v>
      </c>
      <c r="AC35" s="368">
        <f t="shared" ca="1" si="20"/>
        <v>49.434999999999995</v>
      </c>
      <c r="AD35" s="368">
        <f t="shared" ca="1" si="21"/>
        <v>50.917999999999999</v>
      </c>
    </row>
    <row r="36" spans="1:30">
      <c r="A36" s="34" t="s">
        <v>394</v>
      </c>
      <c r="B36" s="47" t="s">
        <v>12</v>
      </c>
      <c r="C36" s="4">
        <v>475</v>
      </c>
      <c r="D36" s="34" t="s">
        <v>522</v>
      </c>
      <c r="E36" s="47">
        <v>10</v>
      </c>
      <c r="F36" s="47" t="s">
        <v>13</v>
      </c>
      <c r="G36" s="306" t="s">
        <v>43</v>
      </c>
      <c r="H36" s="178">
        <f t="shared" ca="1" si="16"/>
        <v>96920.534032369207</v>
      </c>
      <c r="I36" s="178">
        <f t="shared" ca="1" si="16"/>
        <v>99828.150053340316</v>
      </c>
      <c r="J36" s="178">
        <f t="shared" ca="1" si="16"/>
        <v>102822.99455494051</v>
      </c>
      <c r="K36" s="178">
        <f t="shared" ca="1" si="16"/>
        <v>105907.68439158874</v>
      </c>
      <c r="N36" s="337" t="s">
        <v>611</v>
      </c>
      <c r="O36" s="337" t="str">
        <f t="shared" si="26"/>
        <v>06850C</v>
      </c>
      <c r="P36" s="339" t="str">
        <f t="shared" si="27"/>
        <v>Manager Parking Ramps Lots</v>
      </c>
      <c r="Q36" s="344" t="str">
        <f t="shared" si="28"/>
        <v>E40</v>
      </c>
      <c r="R36" s="345" cm="1">
        <f t="array" aca="1" ref="R36" ca="1">IF($N36="Y",VLOOKUP($O36,INDIRECT($O$3),R$5,0)*INDIRECT($N$2),VLOOKUP($O36,INDIRECT($O$3),R$5,0))</f>
        <v>96920.534032369207</v>
      </c>
      <c r="S36" s="345" cm="1">
        <f t="array" aca="1" ref="S36" ca="1">IF($N36="Y",VLOOKUP($O36,INDIRECT($O$3),S$5,0)*INDIRECT($N$2),VLOOKUP($O36,INDIRECT($O$3),S$5,0))</f>
        <v>99828.150053340316</v>
      </c>
      <c r="T36" s="345" cm="1">
        <f t="array" aca="1" ref="T36" ca="1">IF($N36="Y",VLOOKUP($O36,INDIRECT($O$3),T$5,0)*INDIRECT($N$2),VLOOKUP($O36,INDIRECT($O$3),T$5,0))</f>
        <v>102822.99455494051</v>
      </c>
      <c r="U36" s="345" cm="1">
        <f t="array" aca="1" ref="U36" ca="1">IF($N36="Y",VLOOKUP($O36,INDIRECT($O$3),U$5,0)*INDIRECT($N$2),VLOOKUP($O36,INDIRECT($O$3),U$5,0))</f>
        <v>105907.68439158874</v>
      </c>
      <c r="W36" s="218" t="str">
        <f t="shared" si="17"/>
        <v>Y</v>
      </c>
      <c r="X36" s="366" t="str">
        <f t="shared" si="18"/>
        <v>06850C</v>
      </c>
      <c r="Y36" s="218" t="str">
        <f t="shared" si="22"/>
        <v>Manager Parking Ramps Lots</v>
      </c>
      <c r="Z36" s="367" t="str">
        <f t="shared" si="15"/>
        <v>E40</v>
      </c>
      <c r="AA36" s="368">
        <f t="shared" ca="1" si="23"/>
        <v>46.596999999999994</v>
      </c>
      <c r="AB36" s="368">
        <f t="shared" ca="1" si="19"/>
        <v>47.994999999999997</v>
      </c>
      <c r="AC36" s="368">
        <f t="shared" ca="1" si="20"/>
        <v>49.434999999999995</v>
      </c>
      <c r="AD36" s="368">
        <f t="shared" ca="1" si="21"/>
        <v>50.917999999999999</v>
      </c>
    </row>
    <row r="37" spans="1:30">
      <c r="A37" s="34" t="s">
        <v>58</v>
      </c>
      <c r="B37" s="47" t="s">
        <v>12</v>
      </c>
      <c r="C37" s="4">
        <v>455</v>
      </c>
      <c r="D37" s="34" t="s">
        <v>59</v>
      </c>
      <c r="E37" s="47">
        <v>10</v>
      </c>
      <c r="F37" s="47" t="s">
        <v>13</v>
      </c>
      <c r="G37" s="306" t="s">
        <v>43</v>
      </c>
      <c r="H37" s="178">
        <f t="shared" ca="1" si="16"/>
        <v>96920.534032369207</v>
      </c>
      <c r="I37" s="178">
        <f t="shared" ca="1" si="16"/>
        <v>99828.150053340316</v>
      </c>
      <c r="J37" s="178">
        <f t="shared" ca="1" si="16"/>
        <v>102822.99455494051</v>
      </c>
      <c r="K37" s="178">
        <f t="shared" ca="1" si="16"/>
        <v>105907.68439158874</v>
      </c>
      <c r="N37" s="337" t="s">
        <v>611</v>
      </c>
      <c r="O37" s="337" t="str">
        <f t="shared" si="26"/>
        <v>09281C</v>
      </c>
      <c r="P37" s="339" t="str">
        <f t="shared" si="27"/>
        <v>Solid Waste and Recycling Equipment Supervisor</v>
      </c>
      <c r="Q37" s="344" t="str">
        <f t="shared" si="28"/>
        <v>E40</v>
      </c>
      <c r="R37" s="345" cm="1">
        <f t="array" aca="1" ref="R37" ca="1">IF($N37="Y",VLOOKUP($O37,INDIRECT($O$3),R$5,0)*INDIRECT($N$2),VLOOKUP($O37,INDIRECT($O$3),R$5,0))</f>
        <v>96920.534032369207</v>
      </c>
      <c r="S37" s="345" cm="1">
        <f t="array" aca="1" ref="S37" ca="1">IF($N37="Y",VLOOKUP($O37,INDIRECT($O$3),S$5,0)*INDIRECT($N$2),VLOOKUP($O37,INDIRECT($O$3),S$5,0))</f>
        <v>99828.150053340316</v>
      </c>
      <c r="T37" s="345" cm="1">
        <f t="array" aca="1" ref="T37" ca="1">IF($N37="Y",VLOOKUP($O37,INDIRECT($O$3),T$5,0)*INDIRECT($N$2),VLOOKUP($O37,INDIRECT($O$3),T$5,0))</f>
        <v>102822.99455494051</v>
      </c>
      <c r="U37" s="345" cm="1">
        <f t="array" aca="1" ref="U37" ca="1">IF($N37="Y",VLOOKUP($O37,INDIRECT($O$3),U$5,0)*INDIRECT($N$2),VLOOKUP($O37,INDIRECT($O$3),U$5,0))</f>
        <v>105907.68439158874</v>
      </c>
      <c r="W37" s="218" t="str">
        <f t="shared" si="17"/>
        <v>Y</v>
      </c>
      <c r="X37" s="366" t="str">
        <f t="shared" si="18"/>
        <v>09281C</v>
      </c>
      <c r="Y37" s="218" t="str">
        <f t="shared" si="22"/>
        <v>Solid Waste and Recycling Equipment Supervisor</v>
      </c>
      <c r="Z37" s="367" t="str">
        <f t="shared" si="15"/>
        <v>E40</v>
      </c>
      <c r="AA37" s="368">
        <f t="shared" ca="1" si="23"/>
        <v>46.596999999999994</v>
      </c>
      <c r="AB37" s="368">
        <f t="shared" ca="1" si="19"/>
        <v>47.994999999999997</v>
      </c>
      <c r="AC37" s="368">
        <f t="shared" ca="1" si="20"/>
        <v>49.434999999999995</v>
      </c>
      <c r="AD37" s="368">
        <f t="shared" ca="1" si="21"/>
        <v>50.917999999999999</v>
      </c>
    </row>
    <row r="38" spans="1:30">
      <c r="A38" s="34" t="s">
        <v>60</v>
      </c>
      <c r="B38" s="47" t="s">
        <v>12</v>
      </c>
      <c r="C38" s="4">
        <v>460</v>
      </c>
      <c r="D38" s="34" t="s">
        <v>61</v>
      </c>
      <c r="E38" s="47">
        <v>10</v>
      </c>
      <c r="F38" s="47" t="s">
        <v>13</v>
      </c>
      <c r="G38" s="306" t="s">
        <v>43</v>
      </c>
      <c r="H38" s="178">
        <f t="shared" ca="1" si="16"/>
        <v>96920.534032369207</v>
      </c>
      <c r="I38" s="178">
        <f t="shared" ca="1" si="16"/>
        <v>99828.150053340316</v>
      </c>
      <c r="J38" s="178">
        <f t="shared" ca="1" si="16"/>
        <v>102822.99455494051</v>
      </c>
      <c r="K38" s="178">
        <f t="shared" ca="1" si="16"/>
        <v>105907.68439158874</v>
      </c>
      <c r="N38" s="337" t="s">
        <v>611</v>
      </c>
      <c r="O38" s="337" t="str">
        <f t="shared" si="26"/>
        <v>09845C</v>
      </c>
      <c r="P38" s="339" t="str">
        <f t="shared" si="27"/>
        <v>Supervisor Building Services</v>
      </c>
      <c r="Q38" s="344" t="str">
        <f t="shared" si="28"/>
        <v>E40</v>
      </c>
      <c r="R38" s="345" cm="1">
        <f t="array" aca="1" ref="R38" ca="1">IF($N38="Y",VLOOKUP($O38,INDIRECT($O$3),R$5,0)*INDIRECT($N$2),VLOOKUP($O38,INDIRECT($O$3),R$5,0))</f>
        <v>96920.534032369207</v>
      </c>
      <c r="S38" s="345" cm="1">
        <f t="array" aca="1" ref="S38" ca="1">IF($N38="Y",VLOOKUP($O38,INDIRECT($O$3),S$5,0)*INDIRECT($N$2),VLOOKUP($O38,INDIRECT($O$3),S$5,0))</f>
        <v>99828.150053340316</v>
      </c>
      <c r="T38" s="345" cm="1">
        <f t="array" aca="1" ref="T38" ca="1">IF($N38="Y",VLOOKUP($O38,INDIRECT($O$3),T$5,0)*INDIRECT($N$2),VLOOKUP($O38,INDIRECT($O$3),T$5,0))</f>
        <v>102822.99455494051</v>
      </c>
      <c r="U38" s="345" cm="1">
        <f t="array" aca="1" ref="U38" ca="1">IF($N38="Y",VLOOKUP($O38,INDIRECT($O$3),U$5,0)*INDIRECT($N$2),VLOOKUP($O38,INDIRECT($O$3),U$5,0))</f>
        <v>105907.68439158874</v>
      </c>
      <c r="W38" s="218" t="str">
        <f t="shared" si="17"/>
        <v>Y</v>
      </c>
      <c r="X38" s="366" t="str">
        <f t="shared" si="18"/>
        <v>09845C</v>
      </c>
      <c r="Y38" s="218" t="str">
        <f t="shared" si="22"/>
        <v>Supervisor Building Services</v>
      </c>
      <c r="Z38" s="367" t="str">
        <f t="shared" si="15"/>
        <v>E40</v>
      </c>
      <c r="AA38" s="368">
        <f t="shared" ca="1" si="23"/>
        <v>46.596999999999994</v>
      </c>
      <c r="AB38" s="368">
        <f t="shared" ca="1" si="19"/>
        <v>47.994999999999997</v>
      </c>
      <c r="AC38" s="368">
        <f t="shared" ca="1" si="20"/>
        <v>49.434999999999995</v>
      </c>
      <c r="AD38" s="368">
        <f t="shared" ca="1" si="21"/>
        <v>50.917999999999999</v>
      </c>
    </row>
    <row r="39" spans="1:30">
      <c r="A39" s="3" t="s">
        <v>62</v>
      </c>
      <c r="B39" s="47" t="s">
        <v>12</v>
      </c>
      <c r="C39" s="4">
        <v>453</v>
      </c>
      <c r="D39" s="35" t="s">
        <v>63</v>
      </c>
      <c r="E39" s="47">
        <v>10</v>
      </c>
      <c r="F39" s="47" t="s">
        <v>13</v>
      </c>
      <c r="G39" s="306" t="s">
        <v>43</v>
      </c>
      <c r="H39" s="178">
        <f t="shared" ca="1" si="16"/>
        <v>96920.534032369207</v>
      </c>
      <c r="I39" s="178">
        <f t="shared" ca="1" si="16"/>
        <v>99828.150053340316</v>
      </c>
      <c r="J39" s="178">
        <f t="shared" ca="1" si="16"/>
        <v>102822.99455494051</v>
      </c>
      <c r="K39" s="178">
        <f t="shared" ca="1" si="16"/>
        <v>105907.68439158874</v>
      </c>
      <c r="N39" s="337" t="s">
        <v>611</v>
      </c>
      <c r="O39" s="337" t="str">
        <f t="shared" si="26"/>
        <v>09921C</v>
      </c>
      <c r="P39" s="339" t="str">
        <f t="shared" si="27"/>
        <v>Supervisor Construction Projects and Maintenance Convention Center</v>
      </c>
      <c r="Q39" s="344" t="str">
        <f t="shared" si="28"/>
        <v>E40</v>
      </c>
      <c r="R39" s="345" cm="1">
        <f t="array" aca="1" ref="R39" ca="1">IF($N39="Y",VLOOKUP($O39,INDIRECT($O$3),R$5,0)*INDIRECT($N$2),VLOOKUP($O39,INDIRECT($O$3),R$5,0))</f>
        <v>96920.534032369207</v>
      </c>
      <c r="S39" s="345" cm="1">
        <f t="array" aca="1" ref="S39" ca="1">IF($N39="Y",VLOOKUP($O39,INDIRECT($O$3),S$5,0)*INDIRECT($N$2),VLOOKUP($O39,INDIRECT($O$3),S$5,0))</f>
        <v>99828.150053340316</v>
      </c>
      <c r="T39" s="345" cm="1">
        <f t="array" aca="1" ref="T39" ca="1">IF($N39="Y",VLOOKUP($O39,INDIRECT($O$3),T$5,0)*INDIRECT($N$2),VLOOKUP($O39,INDIRECT($O$3),T$5,0))</f>
        <v>102822.99455494051</v>
      </c>
      <c r="U39" s="345" cm="1">
        <f t="array" aca="1" ref="U39" ca="1">IF($N39="Y",VLOOKUP($O39,INDIRECT($O$3),U$5,0)*INDIRECT($N$2),VLOOKUP($O39,INDIRECT($O$3),U$5,0))</f>
        <v>105907.68439158874</v>
      </c>
      <c r="W39" s="218" t="str">
        <f t="shared" si="17"/>
        <v>Y</v>
      </c>
      <c r="X39" s="366" t="str">
        <f t="shared" si="18"/>
        <v>09921C</v>
      </c>
      <c r="Y39" s="218" t="str">
        <f t="shared" si="22"/>
        <v>Supervisor Construction Projects and Maintenance Convention Center</v>
      </c>
      <c r="Z39" s="367" t="str">
        <f t="shared" si="15"/>
        <v>E40</v>
      </c>
      <c r="AA39" s="368">
        <f t="shared" ca="1" si="23"/>
        <v>46.596999999999994</v>
      </c>
      <c r="AB39" s="368">
        <f t="shared" ca="1" si="19"/>
        <v>47.994999999999997</v>
      </c>
      <c r="AC39" s="368">
        <f t="shared" ca="1" si="20"/>
        <v>49.434999999999995</v>
      </c>
      <c r="AD39" s="368">
        <f t="shared" ca="1" si="21"/>
        <v>50.917999999999999</v>
      </c>
    </row>
    <row r="40" spans="1:30">
      <c r="A40" s="34" t="s">
        <v>64</v>
      </c>
      <c r="B40" s="47" t="s">
        <v>12</v>
      </c>
      <c r="C40" s="4">
        <v>490</v>
      </c>
      <c r="D40" s="34" t="s">
        <v>65</v>
      </c>
      <c r="E40" s="47">
        <v>10</v>
      </c>
      <c r="F40" s="47" t="s">
        <v>13</v>
      </c>
      <c r="G40" s="306" t="s">
        <v>43</v>
      </c>
      <c r="H40" s="178">
        <f t="shared" ca="1" si="16"/>
        <v>96920.534032369207</v>
      </c>
      <c r="I40" s="178">
        <f t="shared" ca="1" si="16"/>
        <v>99828.150053340316</v>
      </c>
      <c r="J40" s="178">
        <f t="shared" ca="1" si="16"/>
        <v>102822.99455494051</v>
      </c>
      <c r="K40" s="178">
        <f t="shared" ca="1" si="16"/>
        <v>105907.68439158874</v>
      </c>
      <c r="N40" s="337" t="s">
        <v>611</v>
      </c>
      <c r="O40" s="337" t="str">
        <f t="shared" si="26"/>
        <v>09985C</v>
      </c>
      <c r="P40" s="339" t="str">
        <f t="shared" si="27"/>
        <v xml:space="preserve">Supervisor Environmental </v>
      </c>
      <c r="Q40" s="344" t="str">
        <f t="shared" si="28"/>
        <v>E40</v>
      </c>
      <c r="R40" s="345" cm="1">
        <f t="array" aca="1" ref="R40" ca="1">IF($N40="Y",VLOOKUP($O40,INDIRECT($O$3),R$5,0)*INDIRECT($N$2),VLOOKUP($O40,INDIRECT($O$3),R$5,0))</f>
        <v>96920.534032369207</v>
      </c>
      <c r="S40" s="345" cm="1">
        <f t="array" aca="1" ref="S40" ca="1">IF($N40="Y",VLOOKUP($O40,INDIRECT($O$3),S$5,0)*INDIRECT($N$2),VLOOKUP($O40,INDIRECT($O$3),S$5,0))</f>
        <v>99828.150053340316</v>
      </c>
      <c r="T40" s="345" cm="1">
        <f t="array" aca="1" ref="T40" ca="1">IF($N40="Y",VLOOKUP($O40,INDIRECT($O$3),T$5,0)*INDIRECT($N$2),VLOOKUP($O40,INDIRECT($O$3),T$5,0))</f>
        <v>102822.99455494051</v>
      </c>
      <c r="U40" s="345" cm="1">
        <f t="array" aca="1" ref="U40" ca="1">IF($N40="Y",VLOOKUP($O40,INDIRECT($O$3),U$5,0)*INDIRECT($N$2),VLOOKUP($O40,INDIRECT($O$3),U$5,0))</f>
        <v>105907.68439158874</v>
      </c>
      <c r="W40" s="218" t="str">
        <f t="shared" ref="W40:W52" si="29">N40</f>
        <v>Y</v>
      </c>
      <c r="X40" s="366" t="str">
        <f t="shared" ref="X40:X52" si="30">A40</f>
        <v>09985C</v>
      </c>
      <c r="Y40" s="218" t="str">
        <f t="shared" ref="Y40:Y52" si="31">D40</f>
        <v xml:space="preserve">Supervisor Environmental </v>
      </c>
      <c r="Z40" s="367" t="str">
        <f t="shared" si="15"/>
        <v>E40</v>
      </c>
      <c r="AA40" s="368">
        <f t="shared" ref="AA40:AA52" ca="1" si="32">ROUNDUP(R40/2080,3)</f>
        <v>46.596999999999994</v>
      </c>
      <c r="AB40" s="368">
        <f t="shared" ref="AB40:AB52" ca="1" si="33">ROUNDUP(S40/2080,3)</f>
        <v>47.994999999999997</v>
      </c>
      <c r="AC40" s="368">
        <f t="shared" ref="AC40:AC52" ca="1" si="34">ROUNDUP(T40/2080,3)</f>
        <v>49.434999999999995</v>
      </c>
      <c r="AD40" s="368">
        <f t="shared" ref="AD40:AD52" ca="1" si="35">ROUNDUP(U40/2080,3)</f>
        <v>50.917999999999999</v>
      </c>
    </row>
    <row r="41" spans="1:30">
      <c r="A41" s="3" t="s">
        <v>66</v>
      </c>
      <c r="B41" s="47" t="s">
        <v>12</v>
      </c>
      <c r="C41" s="4">
        <v>455</v>
      </c>
      <c r="D41" s="35" t="s">
        <v>67</v>
      </c>
      <c r="E41" s="47">
        <v>10</v>
      </c>
      <c r="F41" s="47" t="s">
        <v>13</v>
      </c>
      <c r="G41" s="306" t="s">
        <v>43</v>
      </c>
      <c r="H41" s="178">
        <f t="shared" ca="1" si="16"/>
        <v>96920.534032369207</v>
      </c>
      <c r="I41" s="178">
        <f t="shared" ca="1" si="16"/>
        <v>99828.150053340316</v>
      </c>
      <c r="J41" s="178">
        <f t="shared" ca="1" si="16"/>
        <v>102822.99455494051</v>
      </c>
      <c r="K41" s="178">
        <f t="shared" ca="1" si="16"/>
        <v>105907.68439158874</v>
      </c>
      <c r="N41" s="337" t="s">
        <v>611</v>
      </c>
      <c r="O41" s="337" t="str">
        <f t="shared" si="26"/>
        <v>09992C</v>
      </c>
      <c r="P41" s="339" t="str">
        <f t="shared" si="27"/>
        <v>Supervisor Fire Inspection Services</v>
      </c>
      <c r="Q41" s="344" t="str">
        <f t="shared" si="28"/>
        <v>E40</v>
      </c>
      <c r="R41" s="345" cm="1">
        <f t="array" aca="1" ref="R41" ca="1">IF($N41="Y",VLOOKUP($O41,INDIRECT($O$3),R$5,0)*INDIRECT($N$2),VLOOKUP($O41,INDIRECT($O$3),R$5,0))</f>
        <v>96920.534032369207</v>
      </c>
      <c r="S41" s="345" cm="1">
        <f t="array" aca="1" ref="S41" ca="1">IF($N41="Y",VLOOKUP($O41,INDIRECT($O$3),S$5,0)*INDIRECT($N$2),VLOOKUP($O41,INDIRECT($O$3),S$5,0))</f>
        <v>99828.150053340316</v>
      </c>
      <c r="T41" s="345" cm="1">
        <f t="array" aca="1" ref="T41" ca="1">IF($N41="Y",VLOOKUP($O41,INDIRECT($O$3),T$5,0)*INDIRECT($N$2),VLOOKUP($O41,INDIRECT($O$3),T$5,0))</f>
        <v>102822.99455494051</v>
      </c>
      <c r="U41" s="345" cm="1">
        <f t="array" aca="1" ref="U41" ca="1">IF($N41="Y",VLOOKUP($O41,INDIRECT($O$3),U$5,0)*INDIRECT($N$2),VLOOKUP($O41,INDIRECT($O$3),U$5,0))</f>
        <v>105907.68439158874</v>
      </c>
      <c r="W41" s="218" t="str">
        <f t="shared" si="29"/>
        <v>Y</v>
      </c>
      <c r="X41" s="366" t="str">
        <f t="shared" si="30"/>
        <v>09992C</v>
      </c>
      <c r="Y41" s="218" t="str">
        <f t="shared" si="31"/>
        <v>Supervisor Fire Inspection Services</v>
      </c>
      <c r="Z41" s="367" t="str">
        <f t="shared" si="15"/>
        <v>E40</v>
      </c>
      <c r="AA41" s="368">
        <f t="shared" ca="1" si="32"/>
        <v>46.596999999999994</v>
      </c>
      <c r="AB41" s="368">
        <f t="shared" ca="1" si="33"/>
        <v>47.994999999999997</v>
      </c>
      <c r="AC41" s="368">
        <f t="shared" ca="1" si="34"/>
        <v>49.434999999999995</v>
      </c>
      <c r="AD41" s="368">
        <f t="shared" ca="1" si="35"/>
        <v>50.917999999999999</v>
      </c>
    </row>
    <row r="42" spans="1:30">
      <c r="A42" s="34" t="s">
        <v>69</v>
      </c>
      <c r="B42" s="47" t="s">
        <v>12</v>
      </c>
      <c r="C42" s="4">
        <v>478</v>
      </c>
      <c r="D42" s="34" t="s">
        <v>70</v>
      </c>
      <c r="E42" s="47">
        <v>10</v>
      </c>
      <c r="F42" s="47" t="s">
        <v>13</v>
      </c>
      <c r="G42" s="306" t="s">
        <v>43</v>
      </c>
      <c r="H42" s="178">
        <f t="shared" ca="1" si="16"/>
        <v>96920.534032369207</v>
      </c>
      <c r="I42" s="178">
        <f t="shared" ca="1" si="16"/>
        <v>99828.150053340316</v>
      </c>
      <c r="J42" s="178">
        <f t="shared" ca="1" si="16"/>
        <v>102822.99455494051</v>
      </c>
      <c r="K42" s="178">
        <f t="shared" ca="1" si="16"/>
        <v>105907.68439158874</v>
      </c>
      <c r="N42" s="337" t="s">
        <v>611</v>
      </c>
      <c r="O42" s="337" t="str">
        <f t="shared" si="26"/>
        <v>03621C</v>
      </c>
      <c r="P42" s="339" t="str">
        <f t="shared" si="27"/>
        <v>Supervisor Health Inspections Services</v>
      </c>
      <c r="Q42" s="344" t="str">
        <f t="shared" si="28"/>
        <v>E40</v>
      </c>
      <c r="R42" s="345" cm="1">
        <f t="array" aca="1" ref="R42" ca="1">IF($N42="Y",VLOOKUP($O42,INDIRECT($O$3),R$5,0)*INDIRECT($N$2),VLOOKUP($O42,INDIRECT($O$3),R$5,0))</f>
        <v>96920.534032369207</v>
      </c>
      <c r="S42" s="345" cm="1">
        <f t="array" aca="1" ref="S42" ca="1">IF($N42="Y",VLOOKUP($O42,INDIRECT($O$3),S$5,0)*INDIRECT($N$2),VLOOKUP($O42,INDIRECT($O$3),S$5,0))</f>
        <v>99828.150053340316</v>
      </c>
      <c r="T42" s="345" cm="1">
        <f t="array" aca="1" ref="T42" ca="1">IF($N42="Y",VLOOKUP($O42,INDIRECT($O$3),T$5,0)*INDIRECT($N$2),VLOOKUP($O42,INDIRECT($O$3),T$5,0))</f>
        <v>102822.99455494051</v>
      </c>
      <c r="U42" s="345" cm="1">
        <f t="array" aca="1" ref="U42" ca="1">IF($N42="Y",VLOOKUP($O42,INDIRECT($O$3),U$5,0)*INDIRECT($N$2),VLOOKUP($O42,INDIRECT($O$3),U$5,0))</f>
        <v>105907.68439158874</v>
      </c>
      <c r="W42" s="218" t="str">
        <f t="shared" si="29"/>
        <v>Y</v>
      </c>
      <c r="X42" s="366" t="str">
        <f t="shared" si="30"/>
        <v>03621C</v>
      </c>
      <c r="Y42" s="218" t="str">
        <f t="shared" si="31"/>
        <v>Supervisor Health Inspections Services</v>
      </c>
      <c r="Z42" s="367" t="str">
        <f t="shared" si="15"/>
        <v>E40</v>
      </c>
      <c r="AA42" s="368">
        <f t="shared" ca="1" si="32"/>
        <v>46.596999999999994</v>
      </c>
      <c r="AB42" s="368">
        <f t="shared" ca="1" si="33"/>
        <v>47.994999999999997</v>
      </c>
      <c r="AC42" s="368">
        <f t="shared" ca="1" si="34"/>
        <v>49.434999999999995</v>
      </c>
      <c r="AD42" s="368">
        <f t="shared" ca="1" si="35"/>
        <v>50.917999999999999</v>
      </c>
    </row>
    <row r="43" spans="1:30">
      <c r="A43" s="34" t="s">
        <v>543</v>
      </c>
      <c r="B43" s="47" t="s">
        <v>12</v>
      </c>
      <c r="C43" s="2">
        <v>458</v>
      </c>
      <c r="D43" s="34" t="s">
        <v>544</v>
      </c>
      <c r="E43" s="47">
        <v>10</v>
      </c>
      <c r="F43" s="47" t="s">
        <v>13</v>
      </c>
      <c r="G43" s="306" t="s">
        <v>43</v>
      </c>
      <c r="H43" s="178">
        <f t="shared" ca="1" si="16"/>
        <v>96920.534032369207</v>
      </c>
      <c r="I43" s="178">
        <f t="shared" ca="1" si="16"/>
        <v>99828.150053340316</v>
      </c>
      <c r="J43" s="178">
        <f t="shared" ca="1" si="16"/>
        <v>102822.99455494051</v>
      </c>
      <c r="K43" s="178">
        <f t="shared" ca="1" si="16"/>
        <v>105907.68439158874</v>
      </c>
      <c r="N43" s="337" t="s">
        <v>611</v>
      </c>
      <c r="O43" s="337" t="str">
        <f t="shared" si="26"/>
        <v xml:space="preserve">59402C </v>
      </c>
      <c r="P43" s="339" t="str">
        <f t="shared" si="27"/>
        <v>Supervisor Housing Liaison</v>
      </c>
      <c r="Q43" s="344" t="str">
        <f t="shared" si="28"/>
        <v>E40</v>
      </c>
      <c r="R43" s="345" cm="1">
        <f t="array" aca="1" ref="R43" ca="1">IF($N43="Y",VLOOKUP($O43,INDIRECT($O$3),R$5,0)*INDIRECT($N$2),VLOOKUP($O43,INDIRECT($O$3),R$5,0))</f>
        <v>96920.534032369207</v>
      </c>
      <c r="S43" s="345" cm="1">
        <f t="array" aca="1" ref="S43" ca="1">IF($N43="Y",VLOOKUP($O43,INDIRECT($O$3),S$5,0)*INDIRECT($N$2),VLOOKUP($O43,INDIRECT($O$3),S$5,0))</f>
        <v>99828.150053340316</v>
      </c>
      <c r="T43" s="345" cm="1">
        <f t="array" aca="1" ref="T43" ca="1">IF($N43="Y",VLOOKUP($O43,INDIRECT($O$3),T$5,0)*INDIRECT($N$2),VLOOKUP($O43,INDIRECT($O$3),T$5,0))</f>
        <v>102822.99455494051</v>
      </c>
      <c r="U43" s="345" cm="1">
        <f t="array" aca="1" ref="U43" ca="1">IF($N43="Y",VLOOKUP($O43,INDIRECT($O$3),U$5,0)*INDIRECT($N$2),VLOOKUP($O43,INDIRECT($O$3),U$5,0))</f>
        <v>105907.68439158874</v>
      </c>
      <c r="W43" s="218" t="str">
        <f t="shared" si="29"/>
        <v>Y</v>
      </c>
      <c r="X43" s="366" t="str">
        <f t="shared" si="30"/>
        <v xml:space="preserve">59402C </v>
      </c>
      <c r="Y43" s="218" t="str">
        <f t="shared" si="31"/>
        <v>Supervisor Housing Liaison</v>
      </c>
      <c r="Z43" s="367" t="str">
        <f t="shared" si="15"/>
        <v>E40</v>
      </c>
      <c r="AA43" s="368">
        <f t="shared" ca="1" si="32"/>
        <v>46.596999999999994</v>
      </c>
      <c r="AB43" s="368">
        <f t="shared" ca="1" si="33"/>
        <v>47.994999999999997</v>
      </c>
      <c r="AC43" s="368">
        <f t="shared" ca="1" si="34"/>
        <v>49.434999999999995</v>
      </c>
      <c r="AD43" s="368">
        <f t="shared" ca="1" si="35"/>
        <v>50.917999999999999</v>
      </c>
    </row>
    <row r="44" spans="1:30">
      <c r="A44" s="3" t="s">
        <v>71</v>
      </c>
      <c r="B44" s="47" t="s">
        <v>12</v>
      </c>
      <c r="C44" s="4">
        <v>455</v>
      </c>
      <c r="D44" s="34" t="s">
        <v>72</v>
      </c>
      <c r="E44" s="47">
        <v>10</v>
      </c>
      <c r="F44" s="47" t="s">
        <v>13</v>
      </c>
      <c r="G44" s="306" t="s">
        <v>43</v>
      </c>
      <c r="H44" s="178">
        <f t="shared" ca="1" si="16"/>
        <v>96920.534032369207</v>
      </c>
      <c r="I44" s="178">
        <f t="shared" ca="1" si="16"/>
        <v>99828.150053340316</v>
      </c>
      <c r="J44" s="178">
        <f t="shared" ca="1" si="16"/>
        <v>102822.99455494051</v>
      </c>
      <c r="K44" s="178">
        <f t="shared" ca="1" si="16"/>
        <v>105907.68439158874</v>
      </c>
      <c r="N44" s="337" t="s">
        <v>611</v>
      </c>
      <c r="O44" s="337" t="str">
        <f t="shared" si="26"/>
        <v>10140C</v>
      </c>
      <c r="P44" s="339" t="str">
        <f t="shared" si="27"/>
        <v xml:space="preserve">Supervisor Parking Management &amp; Traffic Control  </v>
      </c>
      <c r="Q44" s="344" t="str">
        <f t="shared" si="28"/>
        <v>E40</v>
      </c>
      <c r="R44" s="345" cm="1">
        <f t="array" aca="1" ref="R44" ca="1">IF($N44="Y",VLOOKUP($O44,INDIRECT($O$3),R$5,0)*INDIRECT($N$2),VLOOKUP($O44,INDIRECT($O$3),R$5,0))</f>
        <v>96920.534032369207</v>
      </c>
      <c r="S44" s="345" cm="1">
        <f t="array" aca="1" ref="S44" ca="1">IF($N44="Y",VLOOKUP($O44,INDIRECT($O$3),S$5,0)*INDIRECT($N$2),VLOOKUP($O44,INDIRECT($O$3),S$5,0))</f>
        <v>99828.150053340316</v>
      </c>
      <c r="T44" s="345" cm="1">
        <f t="array" aca="1" ref="T44" ca="1">IF($N44="Y",VLOOKUP($O44,INDIRECT($O$3),T$5,0)*INDIRECT($N$2),VLOOKUP($O44,INDIRECT($O$3),T$5,0))</f>
        <v>102822.99455494051</v>
      </c>
      <c r="U44" s="345" cm="1">
        <f t="array" aca="1" ref="U44" ca="1">IF($N44="Y",VLOOKUP($O44,INDIRECT($O$3),U$5,0)*INDIRECT($N$2),VLOOKUP($O44,INDIRECT($O$3),U$5,0))</f>
        <v>105907.68439158874</v>
      </c>
      <c r="W44" s="218" t="str">
        <f t="shared" si="29"/>
        <v>Y</v>
      </c>
      <c r="X44" s="366" t="str">
        <f t="shared" si="30"/>
        <v>10140C</v>
      </c>
      <c r="Y44" s="218" t="str">
        <f t="shared" si="31"/>
        <v xml:space="preserve">Supervisor Parking Management &amp; Traffic Control  </v>
      </c>
      <c r="Z44" s="367" t="str">
        <f t="shared" si="15"/>
        <v>E40</v>
      </c>
      <c r="AA44" s="368">
        <f t="shared" ca="1" si="32"/>
        <v>46.596999999999994</v>
      </c>
      <c r="AB44" s="368">
        <f t="shared" ca="1" si="33"/>
        <v>47.994999999999997</v>
      </c>
      <c r="AC44" s="368">
        <f t="shared" ca="1" si="34"/>
        <v>49.434999999999995</v>
      </c>
      <c r="AD44" s="368">
        <f t="shared" ca="1" si="35"/>
        <v>50.917999999999999</v>
      </c>
    </row>
    <row r="45" spans="1:30">
      <c r="A45" s="3" t="s">
        <v>73</v>
      </c>
      <c r="B45" s="47" t="s">
        <v>12</v>
      </c>
      <c r="C45" s="4">
        <v>493</v>
      </c>
      <c r="D45" s="34" t="s">
        <v>74</v>
      </c>
      <c r="E45" s="47">
        <v>10</v>
      </c>
      <c r="F45" s="47" t="s">
        <v>13</v>
      </c>
      <c r="G45" s="306" t="s">
        <v>43</v>
      </c>
      <c r="H45" s="178">
        <f t="shared" ref="H45:K52" ca="1" si="36">R45</f>
        <v>96920.534032369207</v>
      </c>
      <c r="I45" s="178">
        <f t="shared" ca="1" si="36"/>
        <v>99828.150053340316</v>
      </c>
      <c r="J45" s="178">
        <f t="shared" ca="1" si="36"/>
        <v>102822.99455494051</v>
      </c>
      <c r="K45" s="178">
        <f t="shared" ca="1" si="36"/>
        <v>105907.68439158874</v>
      </c>
      <c r="N45" s="337" t="s">
        <v>611</v>
      </c>
      <c r="O45" s="337" t="str">
        <f t="shared" si="26"/>
        <v>10205C</v>
      </c>
      <c r="P45" s="339" t="str">
        <f t="shared" si="27"/>
        <v>Supervisor Problem Properties</v>
      </c>
      <c r="Q45" s="344" t="str">
        <f t="shared" si="28"/>
        <v>E40</v>
      </c>
      <c r="R45" s="345" cm="1">
        <f t="array" aca="1" ref="R45" ca="1">IF($N45="Y",VLOOKUP($O45,INDIRECT($O$3),R$5,0)*INDIRECT($N$2),VLOOKUP($O45,INDIRECT($O$3),R$5,0))</f>
        <v>96920.534032369207</v>
      </c>
      <c r="S45" s="345" cm="1">
        <f t="array" aca="1" ref="S45" ca="1">IF($N45="Y",VLOOKUP($O45,INDIRECT($O$3),S$5,0)*INDIRECT($N$2),VLOOKUP($O45,INDIRECT($O$3),S$5,0))</f>
        <v>99828.150053340316</v>
      </c>
      <c r="T45" s="345" cm="1">
        <f t="array" aca="1" ref="T45" ca="1">IF($N45="Y",VLOOKUP($O45,INDIRECT($O$3),T$5,0)*INDIRECT($N$2),VLOOKUP($O45,INDIRECT($O$3),T$5,0))</f>
        <v>102822.99455494051</v>
      </c>
      <c r="U45" s="345" cm="1">
        <f t="array" aca="1" ref="U45" ca="1">IF($N45="Y",VLOOKUP($O45,INDIRECT($O$3),U$5,0)*INDIRECT($N$2),VLOOKUP($O45,INDIRECT($O$3),U$5,0))</f>
        <v>105907.68439158874</v>
      </c>
      <c r="W45" s="218" t="str">
        <f t="shared" si="29"/>
        <v>Y</v>
      </c>
      <c r="X45" s="366" t="str">
        <f t="shared" si="30"/>
        <v>10205C</v>
      </c>
      <c r="Y45" s="218" t="str">
        <f t="shared" si="31"/>
        <v>Supervisor Problem Properties</v>
      </c>
      <c r="Z45" s="367" t="str">
        <f t="shared" si="15"/>
        <v>E40</v>
      </c>
      <c r="AA45" s="368">
        <f t="shared" ca="1" si="32"/>
        <v>46.596999999999994</v>
      </c>
      <c r="AB45" s="368">
        <f t="shared" ca="1" si="33"/>
        <v>47.994999999999997</v>
      </c>
      <c r="AC45" s="368">
        <f t="shared" ca="1" si="34"/>
        <v>49.434999999999995</v>
      </c>
      <c r="AD45" s="368">
        <f t="shared" ca="1" si="35"/>
        <v>50.917999999999999</v>
      </c>
    </row>
    <row r="46" spans="1:30">
      <c r="A46" s="3" t="s">
        <v>75</v>
      </c>
      <c r="B46" s="47" t="s">
        <v>12</v>
      </c>
      <c r="C46" s="4">
        <v>473</v>
      </c>
      <c r="D46" s="35" t="s">
        <v>76</v>
      </c>
      <c r="E46" s="47">
        <v>10</v>
      </c>
      <c r="F46" s="47" t="s">
        <v>13</v>
      </c>
      <c r="G46" s="306" t="s">
        <v>43</v>
      </c>
      <c r="H46" s="178">
        <f t="shared" ca="1" si="36"/>
        <v>96920.534032369207</v>
      </c>
      <c r="I46" s="178">
        <f t="shared" ca="1" si="36"/>
        <v>99828.150053340316</v>
      </c>
      <c r="J46" s="178">
        <f t="shared" ca="1" si="36"/>
        <v>102822.99455494051</v>
      </c>
      <c r="K46" s="178">
        <f t="shared" ca="1" si="36"/>
        <v>105907.68439158874</v>
      </c>
      <c r="N46" s="337" t="s">
        <v>611</v>
      </c>
      <c r="O46" s="337" t="str">
        <f t="shared" si="26"/>
        <v>10220C</v>
      </c>
      <c r="P46" s="339" t="str">
        <f t="shared" si="27"/>
        <v xml:space="preserve">Supervisor Pumping Stations  </v>
      </c>
      <c r="Q46" s="344" t="str">
        <f t="shared" si="28"/>
        <v>E40</v>
      </c>
      <c r="R46" s="345" cm="1">
        <f t="array" aca="1" ref="R46" ca="1">IF($N46="Y",VLOOKUP($O46,INDIRECT($O$3),R$5,0)*INDIRECT($N$2),VLOOKUP($O46,INDIRECT($O$3),R$5,0))</f>
        <v>96920.534032369207</v>
      </c>
      <c r="S46" s="345" cm="1">
        <f t="array" aca="1" ref="S46" ca="1">IF($N46="Y",VLOOKUP($O46,INDIRECT($O$3),S$5,0)*INDIRECT($N$2),VLOOKUP($O46,INDIRECT($O$3),S$5,0))</f>
        <v>99828.150053340316</v>
      </c>
      <c r="T46" s="345" cm="1">
        <f t="array" aca="1" ref="T46" ca="1">IF($N46="Y",VLOOKUP($O46,INDIRECT($O$3),T$5,0)*INDIRECT($N$2),VLOOKUP($O46,INDIRECT($O$3),T$5,0))</f>
        <v>102822.99455494051</v>
      </c>
      <c r="U46" s="345" cm="1">
        <f t="array" aca="1" ref="U46" ca="1">IF($N46="Y",VLOOKUP($O46,INDIRECT($O$3),U$5,0)*INDIRECT($N$2),VLOOKUP($O46,INDIRECT($O$3),U$5,0))</f>
        <v>105907.68439158874</v>
      </c>
      <c r="W46" s="218" t="str">
        <f t="shared" si="29"/>
        <v>Y</v>
      </c>
      <c r="X46" s="366" t="str">
        <f t="shared" si="30"/>
        <v>10220C</v>
      </c>
      <c r="Y46" s="218" t="str">
        <f t="shared" si="31"/>
        <v xml:space="preserve">Supervisor Pumping Stations  </v>
      </c>
      <c r="Z46" s="367" t="str">
        <f t="shared" si="15"/>
        <v>E40</v>
      </c>
      <c r="AA46" s="368">
        <f t="shared" ca="1" si="32"/>
        <v>46.596999999999994</v>
      </c>
      <c r="AB46" s="368">
        <f t="shared" ca="1" si="33"/>
        <v>47.994999999999997</v>
      </c>
      <c r="AC46" s="368">
        <f t="shared" ca="1" si="34"/>
        <v>49.434999999999995</v>
      </c>
      <c r="AD46" s="368">
        <f t="shared" ca="1" si="35"/>
        <v>50.917999999999999</v>
      </c>
    </row>
    <row r="47" spans="1:30">
      <c r="A47" s="3" t="s">
        <v>77</v>
      </c>
      <c r="B47" s="47" t="s">
        <v>12</v>
      </c>
      <c r="C47" s="4">
        <v>493</v>
      </c>
      <c r="D47" s="35" t="s">
        <v>78</v>
      </c>
      <c r="E47" s="47">
        <v>10</v>
      </c>
      <c r="F47" s="47" t="s">
        <v>13</v>
      </c>
      <c r="G47" s="306" t="s">
        <v>43</v>
      </c>
      <c r="H47" s="178">
        <f t="shared" ca="1" si="36"/>
        <v>96920.534032369207</v>
      </c>
      <c r="I47" s="178">
        <f t="shared" ca="1" si="36"/>
        <v>99828.150053340316</v>
      </c>
      <c r="J47" s="178">
        <f t="shared" ca="1" si="36"/>
        <v>102822.99455494051</v>
      </c>
      <c r="K47" s="178">
        <f t="shared" ca="1" si="36"/>
        <v>105907.68439158874</v>
      </c>
      <c r="N47" s="337" t="s">
        <v>611</v>
      </c>
      <c r="O47" s="337" t="str">
        <f t="shared" si="26"/>
        <v>10240C</v>
      </c>
      <c r="P47" s="339" t="str">
        <f t="shared" si="27"/>
        <v>Supervisor Real Estate Assessment</v>
      </c>
      <c r="Q47" s="344" t="str">
        <f t="shared" si="28"/>
        <v>E40</v>
      </c>
      <c r="R47" s="345" cm="1">
        <f t="array" aca="1" ref="R47" ca="1">IF($N47="Y",VLOOKUP($O47,INDIRECT($O$3),R$5,0)*INDIRECT($N$2),VLOOKUP($O47,INDIRECT($O$3),R$5,0))</f>
        <v>96920.534032369207</v>
      </c>
      <c r="S47" s="345" cm="1">
        <f t="array" aca="1" ref="S47" ca="1">IF($N47="Y",VLOOKUP($O47,INDIRECT($O$3),S$5,0)*INDIRECT($N$2),VLOOKUP($O47,INDIRECT($O$3),S$5,0))</f>
        <v>99828.150053340316</v>
      </c>
      <c r="T47" s="345" cm="1">
        <f t="array" aca="1" ref="T47" ca="1">IF($N47="Y",VLOOKUP($O47,INDIRECT($O$3),T$5,0)*INDIRECT($N$2),VLOOKUP($O47,INDIRECT($O$3),T$5,0))</f>
        <v>102822.99455494051</v>
      </c>
      <c r="U47" s="345" cm="1">
        <f t="array" aca="1" ref="U47" ca="1">IF($N47="Y",VLOOKUP($O47,INDIRECT($O$3),U$5,0)*INDIRECT($N$2),VLOOKUP($O47,INDIRECT($O$3),U$5,0))</f>
        <v>105907.68439158874</v>
      </c>
      <c r="W47" s="218" t="str">
        <f t="shared" si="29"/>
        <v>Y</v>
      </c>
      <c r="X47" s="366" t="str">
        <f t="shared" si="30"/>
        <v>10240C</v>
      </c>
      <c r="Y47" s="218" t="str">
        <f t="shared" si="31"/>
        <v>Supervisor Real Estate Assessment</v>
      </c>
      <c r="Z47" s="367" t="str">
        <f t="shared" si="15"/>
        <v>E40</v>
      </c>
      <c r="AA47" s="368">
        <f t="shared" ca="1" si="32"/>
        <v>46.596999999999994</v>
      </c>
      <c r="AB47" s="368">
        <f t="shared" ca="1" si="33"/>
        <v>47.994999999999997</v>
      </c>
      <c r="AC47" s="368">
        <f t="shared" ca="1" si="34"/>
        <v>49.434999999999995</v>
      </c>
      <c r="AD47" s="368">
        <f t="shared" ca="1" si="35"/>
        <v>50.917999999999999</v>
      </c>
    </row>
    <row r="48" spans="1:30">
      <c r="A48" s="3" t="s">
        <v>717</v>
      </c>
      <c r="B48" s="47" t="s">
        <v>12</v>
      </c>
      <c r="C48" s="4">
        <v>453</v>
      </c>
      <c r="D48" s="35" t="s">
        <v>718</v>
      </c>
      <c r="E48" s="47">
        <v>10</v>
      </c>
      <c r="F48" s="47" t="s">
        <v>13</v>
      </c>
      <c r="G48" s="306" t="s">
        <v>43</v>
      </c>
      <c r="H48" s="178">
        <f t="shared" ca="1" si="36"/>
        <v>96920.534032369207</v>
      </c>
      <c r="I48" s="178">
        <f t="shared" ca="1" si="36"/>
        <v>99828.150053340316</v>
      </c>
      <c r="J48" s="178">
        <f t="shared" ca="1" si="36"/>
        <v>102822.99455494051</v>
      </c>
      <c r="K48" s="178">
        <f t="shared" ca="1" si="36"/>
        <v>105907.68439158874</v>
      </c>
      <c r="N48" s="337" t="s">
        <v>611</v>
      </c>
      <c r="O48" s="337" t="str">
        <f t="shared" si="26"/>
        <v>53063C</v>
      </c>
      <c r="P48" s="339" t="str">
        <f t="shared" si="27"/>
        <v>Supervisor Security Operations</v>
      </c>
      <c r="Q48" s="344" t="str">
        <f t="shared" si="28"/>
        <v>E40</v>
      </c>
      <c r="R48" s="345" cm="1">
        <f t="array" aca="1" ref="R48" ca="1">IF($N48="Y",VLOOKUP($O48,INDIRECT($O$3),R$5,0)*INDIRECT($N$2),VLOOKUP($O48,INDIRECT($O$3),R$5,0))</f>
        <v>96920.534032369207</v>
      </c>
      <c r="S48" s="345" cm="1">
        <f t="array" aca="1" ref="S48" ca="1">IF($N48="Y",VLOOKUP($O48,INDIRECT($O$3),S$5,0)*INDIRECT($N$2),VLOOKUP($O48,INDIRECT($O$3),S$5,0))</f>
        <v>99828.150053340316</v>
      </c>
      <c r="T48" s="345" cm="1">
        <f t="array" aca="1" ref="T48" ca="1">IF($N48="Y",VLOOKUP($O48,INDIRECT($O$3),T$5,0)*INDIRECT($N$2),VLOOKUP($O48,INDIRECT($O$3),T$5,0))</f>
        <v>102822.99455494051</v>
      </c>
      <c r="U48" s="345" cm="1">
        <f t="array" aca="1" ref="U48" ca="1">IF($N48="Y",VLOOKUP($O48,INDIRECT($O$3),U$5,0)*INDIRECT($N$2),VLOOKUP($O48,INDIRECT($O$3),U$5,0))</f>
        <v>105907.68439158874</v>
      </c>
      <c r="W48" s="218" t="str">
        <f t="shared" si="29"/>
        <v>Y</v>
      </c>
      <c r="X48" s="366" t="str">
        <f t="shared" si="30"/>
        <v>53063C</v>
      </c>
      <c r="Y48" s="218" t="str">
        <f t="shared" si="31"/>
        <v>Supervisor Security Operations</v>
      </c>
      <c r="Z48" s="367" t="str">
        <f t="shared" si="15"/>
        <v>E40</v>
      </c>
      <c r="AA48" s="368">
        <f t="shared" ca="1" si="32"/>
        <v>46.596999999999994</v>
      </c>
      <c r="AB48" s="368">
        <f t="shared" ca="1" si="33"/>
        <v>47.994999999999997</v>
      </c>
      <c r="AC48" s="368">
        <f t="shared" ca="1" si="34"/>
        <v>49.434999999999995</v>
      </c>
      <c r="AD48" s="368">
        <f t="shared" ca="1" si="35"/>
        <v>50.917999999999999</v>
      </c>
    </row>
    <row r="49" spans="1:30">
      <c r="A49" s="3" t="s">
        <v>435</v>
      </c>
      <c r="B49" s="47" t="s">
        <v>12</v>
      </c>
      <c r="C49" s="4">
        <v>453</v>
      </c>
      <c r="D49" s="35" t="s">
        <v>530</v>
      </c>
      <c r="E49" s="47">
        <v>10</v>
      </c>
      <c r="F49" s="47" t="s">
        <v>13</v>
      </c>
      <c r="G49" s="306" t="s">
        <v>43</v>
      </c>
      <c r="H49" s="178">
        <f t="shared" ca="1" si="36"/>
        <v>96920.534032369207</v>
      </c>
      <c r="I49" s="178">
        <f t="shared" ca="1" si="36"/>
        <v>99828.150053340316</v>
      </c>
      <c r="J49" s="178">
        <f t="shared" ca="1" si="36"/>
        <v>102822.99455494051</v>
      </c>
      <c r="K49" s="178">
        <f t="shared" ca="1" si="36"/>
        <v>105907.68439158874</v>
      </c>
      <c r="N49" s="337" t="s">
        <v>611</v>
      </c>
      <c r="O49" s="337" t="str">
        <f t="shared" si="26"/>
        <v>10300C</v>
      </c>
      <c r="P49" s="339" t="str">
        <f t="shared" si="27"/>
        <v>Supervisor Towing &amp; Impound</v>
      </c>
      <c r="Q49" s="344" t="str">
        <f t="shared" si="28"/>
        <v>E40</v>
      </c>
      <c r="R49" s="345" cm="1">
        <f t="array" aca="1" ref="R49" ca="1">IF($N49="Y",VLOOKUP($O49,INDIRECT($O$3),R$5,0)*INDIRECT($N$2),VLOOKUP($O49,INDIRECT($O$3),R$5,0))</f>
        <v>96920.534032369207</v>
      </c>
      <c r="S49" s="345" cm="1">
        <f t="array" aca="1" ref="S49" ca="1">IF($N49="Y",VLOOKUP($O49,INDIRECT($O$3),S$5,0)*INDIRECT($N$2),VLOOKUP($O49,INDIRECT($O$3),S$5,0))</f>
        <v>99828.150053340316</v>
      </c>
      <c r="T49" s="345" cm="1">
        <f t="array" aca="1" ref="T49" ca="1">IF($N49="Y",VLOOKUP($O49,INDIRECT($O$3),T$5,0)*INDIRECT($N$2),VLOOKUP($O49,INDIRECT($O$3),T$5,0))</f>
        <v>102822.99455494051</v>
      </c>
      <c r="U49" s="345" cm="1">
        <f t="array" aca="1" ref="U49" ca="1">IF($N49="Y",VLOOKUP($O49,INDIRECT($O$3),U$5,0)*INDIRECT($N$2),VLOOKUP($O49,INDIRECT($O$3),U$5,0))</f>
        <v>105907.68439158874</v>
      </c>
      <c r="W49" s="218" t="str">
        <f t="shared" si="29"/>
        <v>Y</v>
      </c>
      <c r="X49" s="366" t="str">
        <f t="shared" si="30"/>
        <v>10300C</v>
      </c>
      <c r="Y49" s="218" t="str">
        <f t="shared" si="31"/>
        <v>Supervisor Towing &amp; Impound</v>
      </c>
      <c r="Z49" s="367" t="str">
        <f t="shared" si="15"/>
        <v>E40</v>
      </c>
      <c r="AA49" s="368">
        <f t="shared" ca="1" si="32"/>
        <v>46.596999999999994</v>
      </c>
      <c r="AB49" s="368">
        <f t="shared" ca="1" si="33"/>
        <v>47.994999999999997</v>
      </c>
      <c r="AC49" s="368">
        <f t="shared" ca="1" si="34"/>
        <v>49.434999999999995</v>
      </c>
      <c r="AD49" s="368">
        <f t="shared" ca="1" si="35"/>
        <v>50.917999999999999</v>
      </c>
    </row>
    <row r="50" spans="1:30">
      <c r="A50" s="3" t="s">
        <v>79</v>
      </c>
      <c r="B50" s="47" t="s">
        <v>12</v>
      </c>
      <c r="C50" s="4">
        <v>455</v>
      </c>
      <c r="D50" s="35" t="s">
        <v>80</v>
      </c>
      <c r="E50" s="47">
        <v>10</v>
      </c>
      <c r="F50" s="47" t="s">
        <v>13</v>
      </c>
      <c r="G50" s="306" t="s">
        <v>43</v>
      </c>
      <c r="H50" s="178">
        <f t="shared" ca="1" si="36"/>
        <v>96920.534032369207</v>
      </c>
      <c r="I50" s="178">
        <f t="shared" ca="1" si="36"/>
        <v>99828.150053340316</v>
      </c>
      <c r="J50" s="178">
        <f t="shared" ca="1" si="36"/>
        <v>102822.99455494051</v>
      </c>
      <c r="K50" s="178">
        <f t="shared" ca="1" si="36"/>
        <v>105907.68439158874</v>
      </c>
      <c r="N50" s="337" t="s">
        <v>611</v>
      </c>
      <c r="O50" s="337" t="str">
        <f t="shared" si="26"/>
        <v>10320C</v>
      </c>
      <c r="P50" s="339" t="str">
        <f t="shared" si="27"/>
        <v xml:space="preserve">Supervisor Traffic &amp; Equipment Maintenance  </v>
      </c>
      <c r="Q50" s="344" t="str">
        <f t="shared" si="28"/>
        <v>E40</v>
      </c>
      <c r="R50" s="345" cm="1">
        <f t="array" aca="1" ref="R50" ca="1">IF($N50="Y",VLOOKUP($O50,INDIRECT($O$3),R$5,0)*INDIRECT($N$2),VLOOKUP($O50,INDIRECT($O$3),R$5,0))</f>
        <v>96920.534032369207</v>
      </c>
      <c r="S50" s="345" cm="1">
        <f t="array" aca="1" ref="S50" ca="1">IF($N50="Y",VLOOKUP($O50,INDIRECT($O$3),S$5,0)*INDIRECT($N$2),VLOOKUP($O50,INDIRECT($O$3),S$5,0))</f>
        <v>99828.150053340316</v>
      </c>
      <c r="T50" s="345" cm="1">
        <f t="array" aca="1" ref="T50" ca="1">IF($N50="Y",VLOOKUP($O50,INDIRECT($O$3),T$5,0)*INDIRECT($N$2),VLOOKUP($O50,INDIRECT($O$3),T$5,0))</f>
        <v>102822.99455494051</v>
      </c>
      <c r="U50" s="345" cm="1">
        <f t="array" aca="1" ref="U50" ca="1">IF($N50="Y",VLOOKUP($O50,INDIRECT($O$3),U$5,0)*INDIRECT($N$2),VLOOKUP($O50,INDIRECT($O$3),U$5,0))</f>
        <v>105907.68439158874</v>
      </c>
      <c r="W50" s="218" t="str">
        <f t="shared" si="29"/>
        <v>Y</v>
      </c>
      <c r="X50" s="366" t="str">
        <f t="shared" si="30"/>
        <v>10320C</v>
      </c>
      <c r="Y50" s="218" t="str">
        <f t="shared" si="31"/>
        <v xml:space="preserve">Supervisor Traffic &amp; Equipment Maintenance  </v>
      </c>
      <c r="Z50" s="367" t="str">
        <f t="shared" si="15"/>
        <v>E40</v>
      </c>
      <c r="AA50" s="368">
        <f t="shared" ca="1" si="32"/>
        <v>46.596999999999994</v>
      </c>
      <c r="AB50" s="368">
        <f t="shared" ca="1" si="33"/>
        <v>47.994999999999997</v>
      </c>
      <c r="AC50" s="368">
        <f t="shared" ca="1" si="34"/>
        <v>49.434999999999995</v>
      </c>
      <c r="AD50" s="368">
        <f t="shared" ca="1" si="35"/>
        <v>50.917999999999999</v>
      </c>
    </row>
    <row r="51" spans="1:30">
      <c r="A51" s="3" t="s">
        <v>282</v>
      </c>
      <c r="B51" s="47" t="s">
        <v>12</v>
      </c>
      <c r="C51" s="4">
        <v>453</v>
      </c>
      <c r="D51" s="35" t="s">
        <v>532</v>
      </c>
      <c r="E51" s="47">
        <v>10</v>
      </c>
      <c r="F51" s="47" t="s">
        <v>13</v>
      </c>
      <c r="G51" s="306" t="s">
        <v>43</v>
      </c>
      <c r="H51" s="178">
        <f t="shared" ca="1" si="36"/>
        <v>96920.534032369207</v>
      </c>
      <c r="I51" s="178">
        <f t="shared" ca="1" si="36"/>
        <v>99828.150053340316</v>
      </c>
      <c r="J51" s="178">
        <f t="shared" ca="1" si="36"/>
        <v>102822.99455494051</v>
      </c>
      <c r="K51" s="178">
        <f t="shared" ca="1" si="36"/>
        <v>105907.68439158874</v>
      </c>
      <c r="N51" s="337" t="s">
        <v>611</v>
      </c>
      <c r="O51" s="337" t="str">
        <f t="shared" si="26"/>
        <v>59216C</v>
      </c>
      <c r="P51" s="339" t="str">
        <f t="shared" si="27"/>
        <v>Supervisor Water Quality Lab</v>
      </c>
      <c r="Q51" s="344" t="str">
        <f t="shared" si="28"/>
        <v>E40</v>
      </c>
      <c r="R51" s="345" cm="1">
        <f t="array" aca="1" ref="R51" ca="1">IF($N51="Y",VLOOKUP($O51,INDIRECT($O$3),R$5,0)*INDIRECT($N$2),VLOOKUP($O51,INDIRECT($O$3),R$5,0))</f>
        <v>96920.534032369207</v>
      </c>
      <c r="S51" s="345" cm="1">
        <f t="array" aca="1" ref="S51" ca="1">IF($N51="Y",VLOOKUP($O51,INDIRECT($O$3),S$5,0)*INDIRECT($N$2),VLOOKUP($O51,INDIRECT($O$3),S$5,0))</f>
        <v>99828.150053340316</v>
      </c>
      <c r="T51" s="345" cm="1">
        <f t="array" aca="1" ref="T51" ca="1">IF($N51="Y",VLOOKUP($O51,INDIRECT($O$3),T$5,0)*INDIRECT($N$2),VLOOKUP($O51,INDIRECT($O$3),T$5,0))</f>
        <v>102822.99455494051</v>
      </c>
      <c r="U51" s="345" cm="1">
        <f t="array" aca="1" ref="U51" ca="1">IF($N51="Y",VLOOKUP($O51,INDIRECT($O$3),U$5,0)*INDIRECT($N$2),VLOOKUP($O51,INDIRECT($O$3),U$5,0))</f>
        <v>105907.68439158874</v>
      </c>
      <c r="W51" s="218" t="str">
        <f t="shared" si="29"/>
        <v>Y</v>
      </c>
      <c r="X51" s="366" t="str">
        <f t="shared" si="30"/>
        <v>59216C</v>
      </c>
      <c r="Y51" s="218" t="str">
        <f t="shared" si="31"/>
        <v>Supervisor Water Quality Lab</v>
      </c>
      <c r="Z51" s="367" t="str">
        <f t="shared" si="15"/>
        <v>E40</v>
      </c>
      <c r="AA51" s="368">
        <f t="shared" ca="1" si="32"/>
        <v>46.596999999999994</v>
      </c>
      <c r="AB51" s="368">
        <f t="shared" ca="1" si="33"/>
        <v>47.994999999999997</v>
      </c>
      <c r="AC51" s="368">
        <f t="shared" ca="1" si="34"/>
        <v>49.434999999999995</v>
      </c>
      <c r="AD51" s="368">
        <f t="shared" ca="1" si="35"/>
        <v>50.917999999999999</v>
      </c>
    </row>
    <row r="52" spans="1:30">
      <c r="A52" s="3" t="s">
        <v>81</v>
      </c>
      <c r="B52" s="47" t="s">
        <v>12</v>
      </c>
      <c r="C52" s="4">
        <v>460</v>
      </c>
      <c r="D52" s="35" t="s">
        <v>82</v>
      </c>
      <c r="E52" s="47">
        <v>10</v>
      </c>
      <c r="F52" s="47" t="s">
        <v>13</v>
      </c>
      <c r="G52" s="306" t="s">
        <v>43</v>
      </c>
      <c r="H52" s="178">
        <f t="shared" ca="1" si="36"/>
        <v>96920.534032369207</v>
      </c>
      <c r="I52" s="178">
        <f t="shared" ca="1" si="36"/>
        <v>99828.150053340316</v>
      </c>
      <c r="J52" s="178">
        <f t="shared" ca="1" si="36"/>
        <v>102822.99455494051</v>
      </c>
      <c r="K52" s="178">
        <f t="shared" ca="1" si="36"/>
        <v>105907.68439158874</v>
      </c>
      <c r="N52" s="337" t="s">
        <v>611</v>
      </c>
      <c r="O52" s="337" t="str">
        <f t="shared" si="26"/>
        <v>10370C</v>
      </c>
      <c r="P52" s="339" t="str">
        <f t="shared" si="27"/>
        <v xml:space="preserve">Supervisor Water Treatment Plant  </v>
      </c>
      <c r="Q52" s="344" t="str">
        <f t="shared" si="28"/>
        <v>E40</v>
      </c>
      <c r="R52" s="345" cm="1">
        <f t="array" aca="1" ref="R52" ca="1">IF($N52="Y",VLOOKUP($O52,INDIRECT($O$3),R$5,0)*INDIRECT($N$2),VLOOKUP($O52,INDIRECT($O$3),R$5,0))</f>
        <v>96920.534032369207</v>
      </c>
      <c r="S52" s="345" cm="1">
        <f t="array" aca="1" ref="S52" ca="1">IF($N52="Y",VLOOKUP($O52,INDIRECT($O$3),S$5,0)*INDIRECT($N$2),VLOOKUP($O52,INDIRECT($O$3),S$5,0))</f>
        <v>99828.150053340316</v>
      </c>
      <c r="T52" s="345" cm="1">
        <f t="array" aca="1" ref="T52" ca="1">IF($N52="Y",VLOOKUP($O52,INDIRECT($O$3),T$5,0)*INDIRECT($N$2),VLOOKUP($O52,INDIRECT($O$3),T$5,0))</f>
        <v>102822.99455494051</v>
      </c>
      <c r="U52" s="345" cm="1">
        <f t="array" aca="1" ref="U52" ca="1">IF($N52="Y",VLOOKUP($O52,INDIRECT($O$3),U$5,0)*INDIRECT($N$2),VLOOKUP($O52,INDIRECT($O$3),U$5,0))</f>
        <v>105907.68439158874</v>
      </c>
      <c r="W52" s="218" t="str">
        <f t="shared" si="29"/>
        <v>Y</v>
      </c>
      <c r="X52" s="366" t="str">
        <f t="shared" si="30"/>
        <v>10370C</v>
      </c>
      <c r="Y52" s="218" t="str">
        <f t="shared" si="31"/>
        <v xml:space="preserve">Supervisor Water Treatment Plant  </v>
      </c>
      <c r="Z52" s="367" t="str">
        <f t="shared" si="15"/>
        <v>E40</v>
      </c>
      <c r="AA52" s="368">
        <f t="shared" ca="1" si="32"/>
        <v>46.596999999999994</v>
      </c>
      <c r="AB52" s="368">
        <f t="shared" ca="1" si="33"/>
        <v>47.994999999999997</v>
      </c>
      <c r="AC52" s="368">
        <f t="shared" ca="1" si="34"/>
        <v>49.434999999999995</v>
      </c>
      <c r="AD52" s="368">
        <f t="shared" ca="1" si="35"/>
        <v>50.917999999999999</v>
      </c>
    </row>
    <row r="53" spans="1:30">
      <c r="D53" s="35"/>
      <c r="E53" s="20"/>
      <c r="F53" s="20"/>
      <c r="G53" s="30"/>
      <c r="I53" s="32"/>
      <c r="J53" s="32"/>
      <c r="K53" s="32"/>
    </row>
    <row r="54" spans="1:30">
      <c r="D54" s="35"/>
      <c r="E54" s="20"/>
      <c r="F54" s="20"/>
      <c r="G54" s="30"/>
      <c r="I54" s="32"/>
      <c r="J54" s="32"/>
      <c r="K54" s="32"/>
    </row>
    <row r="55" spans="1:30">
      <c r="A55" s="35" t="s">
        <v>83</v>
      </c>
      <c r="D55" s="35"/>
      <c r="E55" s="20"/>
      <c r="F55" s="20"/>
      <c r="G55" s="30"/>
      <c r="I55" s="32"/>
      <c r="J55" s="32"/>
      <c r="K55" s="32"/>
    </row>
    <row r="56" spans="1:30">
      <c r="A56" s="188"/>
      <c r="B56" s="34" t="s">
        <v>84</v>
      </c>
      <c r="C56" s="34"/>
      <c r="D56" s="35"/>
      <c r="E56" s="34"/>
      <c r="G56" s="30"/>
      <c r="H56" s="76">
        <f ca="1">R56</f>
        <v>97.037543950451521</v>
      </c>
      <c r="I56" s="32" t="s">
        <v>85</v>
      </c>
      <c r="J56" s="32"/>
      <c r="K56" s="32"/>
      <c r="N56" s="337" t="s">
        <v>611</v>
      </c>
      <c r="O56" s="348" t="s">
        <v>546</v>
      </c>
      <c r="P56" s="349" t="s">
        <v>559</v>
      </c>
      <c r="R56" s="350" cm="1">
        <f t="array" aca="1" ref="R56" ca="1">IF($N56="Y",VLOOKUP($O56,INDIRECT($O$3),R$5,0)*INDIRECT($N$2),VLOOKUP($O56,INDIRECT($O$3),R$5,0))</f>
        <v>97.037543950451521</v>
      </c>
      <c r="S56" s="345"/>
      <c r="T56" s="345"/>
      <c r="U56" s="345"/>
      <c r="W56" s="213" t="str">
        <f t="shared" ref="W56:Y58" si="37">N56</f>
        <v>Y</v>
      </c>
      <c r="X56" s="213" t="str">
        <f t="shared" si="37"/>
        <v>CSUAMA</v>
      </c>
      <c r="Y56" s="213" t="str">
        <f t="shared" si="37"/>
        <v>Accredited Minnesota Assessor</v>
      </c>
      <c r="AA56" s="221">
        <f ca="1">ROUND(R56/80,3)</f>
        <v>1.2130000000000001</v>
      </c>
    </row>
    <row r="57" spans="1:30">
      <c r="B57" s="34" t="s">
        <v>86</v>
      </c>
      <c r="C57" s="34"/>
      <c r="D57" s="35"/>
      <c r="E57" s="20"/>
      <c r="F57" s="20"/>
      <c r="G57" s="30"/>
      <c r="H57" s="76">
        <f ca="1">R57</f>
        <v>208.34531495243999</v>
      </c>
      <c r="I57" s="32" t="s">
        <v>85</v>
      </c>
      <c r="J57" s="32"/>
      <c r="K57" s="32"/>
      <c r="N57" s="337" t="s">
        <v>611</v>
      </c>
      <c r="O57" s="348" t="s">
        <v>547</v>
      </c>
      <c r="P57" s="349" t="s">
        <v>561</v>
      </c>
      <c r="R57" s="350" cm="1">
        <f t="array" aca="1" ref="R57" ca="1">IF($N57="Y",VLOOKUP($O57,INDIRECT($O$3),R$5,0)*INDIRECT($N$2),VLOOKUP($O57,INDIRECT($O$3),R$5,0))</f>
        <v>208.34531495243999</v>
      </c>
      <c r="S57" s="345"/>
      <c r="T57" s="345"/>
      <c r="U57" s="345"/>
      <c r="W57" s="213" t="str">
        <f t="shared" si="37"/>
        <v>Y</v>
      </c>
      <c r="X57" s="213" t="str">
        <f t="shared" si="37"/>
        <v>CSUSAM</v>
      </c>
      <c r="Y57" s="213" t="str">
        <f t="shared" si="37"/>
        <v>Senior Accredited MN Assessor</v>
      </c>
      <c r="AA57" s="221">
        <f ca="1">ROUND(R57/80,3)</f>
        <v>2.6040000000000001</v>
      </c>
    </row>
    <row r="58" spans="1:30">
      <c r="B58" s="34" t="s">
        <v>87</v>
      </c>
      <c r="C58" s="34"/>
      <c r="D58" s="35"/>
      <c r="E58" s="20"/>
      <c r="F58" s="20"/>
      <c r="G58" s="30"/>
      <c r="H58" s="76">
        <f ca="1">R58</f>
        <v>208.34531495243999</v>
      </c>
      <c r="I58" s="32" t="s">
        <v>85</v>
      </c>
      <c r="N58" s="337" t="s">
        <v>611</v>
      </c>
      <c r="O58" s="348" t="s">
        <v>548</v>
      </c>
      <c r="P58" s="349" t="s">
        <v>560</v>
      </c>
      <c r="R58" s="350" cm="1">
        <f t="array" aca="1" ref="R58" ca="1">IF($N58="Y",VLOOKUP($O58,INDIRECT($O$3),R$5,0)*INDIRECT($N$2),VLOOKUP($O58,INDIRECT($O$3),R$5,0))</f>
        <v>208.34531495243999</v>
      </c>
      <c r="S58" s="345"/>
      <c r="T58" s="345"/>
      <c r="U58" s="345"/>
      <c r="W58" s="213" t="str">
        <f t="shared" si="37"/>
        <v>Y</v>
      </c>
      <c r="X58" s="213" t="str">
        <f t="shared" si="37"/>
        <v>CSUCAE</v>
      </c>
      <c r="Y58" s="213" t="str">
        <f t="shared" si="37"/>
        <v>Certified Assessment Evaluator</v>
      </c>
      <c r="AA58" s="221">
        <f ca="1">ROUND(R58/80,3)</f>
        <v>2.6040000000000001</v>
      </c>
    </row>
    <row r="59" spans="1:30">
      <c r="B59" s="34"/>
      <c r="C59" s="34"/>
      <c r="D59" s="35"/>
      <c r="E59" s="20"/>
      <c r="F59" s="20"/>
      <c r="G59" s="30"/>
      <c r="H59" s="282"/>
      <c r="I59" s="32"/>
    </row>
    <row r="60" spans="1:30">
      <c r="B60" s="34"/>
      <c r="C60" s="34"/>
      <c r="D60" s="35"/>
      <c r="E60" s="20"/>
      <c r="F60" s="20"/>
      <c r="G60" s="30"/>
      <c r="H60" s="282"/>
      <c r="I60" s="32"/>
    </row>
    <row r="61" spans="1:30" ht="26.25" thickBot="1">
      <c r="A61" s="280" t="s">
        <v>2</v>
      </c>
      <c r="B61" s="280" t="s">
        <v>3</v>
      </c>
      <c r="C61" s="280"/>
      <c r="D61" s="24" t="s">
        <v>625</v>
      </c>
      <c r="E61" s="280" t="s">
        <v>617</v>
      </c>
      <c r="F61" s="280" t="s">
        <v>6</v>
      </c>
      <c r="G61" s="280" t="s">
        <v>7</v>
      </c>
      <c r="H61" s="26" t="s">
        <v>8</v>
      </c>
      <c r="I61" s="26" t="s">
        <v>9</v>
      </c>
      <c r="J61" s="26" t="s">
        <v>10</v>
      </c>
      <c r="K61" s="27" t="s">
        <v>11</v>
      </c>
      <c r="N61" s="340" t="s">
        <v>610</v>
      </c>
      <c r="O61" s="340" t="s">
        <v>2</v>
      </c>
      <c r="P61" s="341" t="s">
        <v>612</v>
      </c>
      <c r="Q61" s="341" t="s">
        <v>606</v>
      </c>
      <c r="R61" s="342" t="s">
        <v>8</v>
      </c>
      <c r="S61" s="342" t="s">
        <v>9</v>
      </c>
      <c r="T61" s="342" t="s">
        <v>10</v>
      </c>
      <c r="U61" s="340" t="s">
        <v>11</v>
      </c>
      <c r="W61" s="358" t="str">
        <f>N61</f>
        <v>Update</v>
      </c>
      <c r="X61" s="359" t="str">
        <f>A61</f>
        <v>Job Code</v>
      </c>
      <c r="Y61" s="358" t="s">
        <v>612</v>
      </c>
      <c r="Z61" s="360" t="str">
        <f>G61</f>
        <v>Salary Grade</v>
      </c>
      <c r="AA61" s="361" t="str">
        <f>R61</f>
        <v>Step 1</v>
      </c>
      <c r="AB61" s="361" t="str">
        <f>S61</f>
        <v>Step 2</v>
      </c>
      <c r="AC61" s="361" t="str">
        <f>T61</f>
        <v>Step 3</v>
      </c>
      <c r="AD61" s="361" t="str">
        <f>U61</f>
        <v>Step 4</v>
      </c>
    </row>
    <row r="62" spans="1:30" s="19" customFormat="1">
      <c r="A62" s="3" t="s">
        <v>255</v>
      </c>
      <c r="B62" s="47" t="s">
        <v>12</v>
      </c>
      <c r="C62" s="4">
        <v>493</v>
      </c>
      <c r="D62" s="100" t="s">
        <v>248</v>
      </c>
      <c r="E62" s="34">
        <v>10</v>
      </c>
      <c r="F62" s="34" t="s">
        <v>13</v>
      </c>
      <c r="G62" s="306" t="s">
        <v>90</v>
      </c>
      <c r="H62" s="178">
        <f ca="1">R62</f>
        <v>100224.21058499179</v>
      </c>
      <c r="I62" s="178">
        <f ca="1">S62</f>
        <v>103230.93690254154</v>
      </c>
      <c r="J62" s="178">
        <f ca="1">T62</f>
        <v>106327.86500961779</v>
      </c>
      <c r="K62" s="178">
        <f ca="1">U62</f>
        <v>109517.7009599063</v>
      </c>
      <c r="L62"/>
      <c r="M62"/>
      <c r="N62" s="343" t="s">
        <v>611</v>
      </c>
      <c r="O62" s="337" t="str">
        <f>A62</f>
        <v>10011C</v>
      </c>
      <c r="P62" s="339" t="str">
        <f>D62</f>
        <v>Supervisor Certified Fire Protection Specialist</v>
      </c>
      <c r="Q62" s="344" t="str">
        <f>G62</f>
        <v>E43</v>
      </c>
      <c r="R62" s="345" cm="1">
        <f t="array" aca="1" ref="R62" ca="1">IF($N62="Y",VLOOKUP($O62,INDIRECT($O$3),R$5,0)*INDIRECT($N$2),VLOOKUP($O62,INDIRECT($O$3),R$5,0))</f>
        <v>100224.21058499179</v>
      </c>
      <c r="S62" s="345" cm="1">
        <f t="array" aca="1" ref="S62" ca="1">IF($N62="Y",VLOOKUP($O62,INDIRECT($O$3),S$5,0)*INDIRECT($N$2),VLOOKUP($O62,INDIRECT($O$3),S$5,0))</f>
        <v>103230.93690254154</v>
      </c>
      <c r="T62" s="345" cm="1">
        <f t="array" aca="1" ref="T62" ca="1">IF($N62="Y",VLOOKUP($O62,INDIRECT($O$3),T$5,0)*INDIRECT($N$2),VLOOKUP($O62,INDIRECT($O$3),T$5,0))</f>
        <v>106327.86500961779</v>
      </c>
      <c r="U62" s="345" cm="1">
        <f t="array" aca="1" ref="U62" ca="1">IF($N62="Y",VLOOKUP($O62,INDIRECT($O$3),U$5,0)*INDIRECT($N$2),VLOOKUP($O62,INDIRECT($O$3),U$5,0))</f>
        <v>109517.7009599063</v>
      </c>
      <c r="W62" s="218" t="str">
        <f>N62</f>
        <v>Y</v>
      </c>
      <c r="X62" s="366" t="str">
        <f>A62</f>
        <v>10011C</v>
      </c>
      <c r="Y62" s="218" t="str">
        <f>D62</f>
        <v>Supervisor Certified Fire Protection Specialist</v>
      </c>
      <c r="Z62" s="367" t="str">
        <f>G62</f>
        <v>E43</v>
      </c>
      <c r="AA62" s="368">
        <f ca="1">ROUNDUP(R62/2080,3)</f>
        <v>48.184999999999995</v>
      </c>
      <c r="AB62" s="368">
        <f ca="1">ROUNDUP(S62/2080,3)</f>
        <v>49.631</v>
      </c>
      <c r="AC62" s="368">
        <f ca="1">ROUNDUP(T62/2080,3)</f>
        <v>51.12</v>
      </c>
      <c r="AD62" s="368">
        <f ca="1">ROUNDUP(U62/2080,3)</f>
        <v>52.652999999999999</v>
      </c>
    </row>
    <row r="63" spans="1:30" s="19" customFormat="1">
      <c r="A63" s="3"/>
      <c r="D63" s="100"/>
      <c r="H63" s="180"/>
      <c r="I63" s="180"/>
      <c r="J63" s="180"/>
      <c r="K63" s="181"/>
      <c r="L63"/>
      <c r="M63"/>
      <c r="N63" s="347"/>
      <c r="O63" s="347"/>
      <c r="P63" s="346"/>
      <c r="Q63" s="346"/>
      <c r="R63" s="346"/>
      <c r="S63" s="346"/>
      <c r="T63" s="346"/>
      <c r="U63" s="346"/>
      <c r="W63" s="214"/>
      <c r="X63" s="214"/>
      <c r="Y63" s="214"/>
      <c r="Z63" s="214"/>
      <c r="AA63" s="214"/>
      <c r="AB63" s="214"/>
      <c r="AC63" s="214"/>
      <c r="AD63" s="214"/>
    </row>
    <row r="64" spans="1:30" s="19" customFormat="1">
      <c r="D64" s="100"/>
      <c r="H64" s="17"/>
      <c r="I64" s="17"/>
      <c r="J64" s="17"/>
      <c r="K64" s="18"/>
      <c r="L64"/>
      <c r="M64"/>
      <c r="N64" s="347"/>
      <c r="O64" s="347"/>
      <c r="P64" s="346"/>
      <c r="Q64" s="346"/>
      <c r="R64" s="346"/>
      <c r="S64" s="346"/>
      <c r="T64" s="346"/>
      <c r="U64" s="346"/>
      <c r="W64" s="214"/>
      <c r="X64" s="214"/>
      <c r="Y64" s="214"/>
      <c r="Z64" s="214"/>
      <c r="AA64" s="214"/>
      <c r="AB64" s="214"/>
      <c r="AC64" s="214"/>
      <c r="AD64" s="214"/>
    </row>
    <row r="65" spans="1:30" s="19" customFormat="1" ht="26.25" thickBot="1">
      <c r="A65" s="280" t="s">
        <v>2</v>
      </c>
      <c r="B65" s="280" t="s">
        <v>3</v>
      </c>
      <c r="C65" s="280" t="s">
        <v>519</v>
      </c>
      <c r="D65" s="24" t="s">
        <v>626</v>
      </c>
      <c r="E65" s="280" t="s">
        <v>617</v>
      </c>
      <c r="F65" s="280" t="s">
        <v>6</v>
      </c>
      <c r="G65" s="280" t="s">
        <v>7</v>
      </c>
      <c r="H65" s="26" t="s">
        <v>8</v>
      </c>
      <c r="I65" s="26" t="s">
        <v>9</v>
      </c>
      <c r="J65" s="26" t="s">
        <v>10</v>
      </c>
      <c r="K65" s="27" t="s">
        <v>11</v>
      </c>
      <c r="L65"/>
      <c r="M65"/>
      <c r="N65" s="340" t="s">
        <v>610</v>
      </c>
      <c r="O65" s="340" t="s">
        <v>2</v>
      </c>
      <c r="P65" s="341" t="s">
        <v>612</v>
      </c>
      <c r="Q65" s="341" t="s">
        <v>606</v>
      </c>
      <c r="R65" s="342" t="s">
        <v>8</v>
      </c>
      <c r="S65" s="342" t="s">
        <v>9</v>
      </c>
      <c r="T65" s="342" t="s">
        <v>10</v>
      </c>
      <c r="U65" s="340" t="s">
        <v>11</v>
      </c>
      <c r="W65" s="358" t="str">
        <f>N65</f>
        <v>Update</v>
      </c>
      <c r="X65" s="359" t="str">
        <f>A65</f>
        <v>Job Code</v>
      </c>
      <c r="Y65" s="358" t="s">
        <v>612</v>
      </c>
      <c r="Z65" s="360" t="str">
        <f t="shared" ref="Z65:Z94" si="38">G65</f>
        <v>Salary Grade</v>
      </c>
      <c r="AA65" s="361" t="str">
        <f>R65</f>
        <v>Step 1</v>
      </c>
      <c r="AB65" s="361" t="str">
        <f>S65</f>
        <v>Step 2</v>
      </c>
      <c r="AC65" s="361" t="str">
        <f>T65</f>
        <v>Step 3</v>
      </c>
      <c r="AD65" s="361" t="str">
        <f>U65</f>
        <v>Step 4</v>
      </c>
    </row>
    <row r="66" spans="1:30" s="19" customFormat="1">
      <c r="A66" s="3" t="s">
        <v>97</v>
      </c>
      <c r="B66" s="47" t="s">
        <v>12</v>
      </c>
      <c r="C66" s="4">
        <v>528</v>
      </c>
      <c r="D66" s="35" t="s">
        <v>228</v>
      </c>
      <c r="E66" s="47">
        <v>11</v>
      </c>
      <c r="F66" s="47" t="s">
        <v>13</v>
      </c>
      <c r="G66" s="306" t="s">
        <v>92</v>
      </c>
      <c r="H66" s="178">
        <f t="shared" ref="H66:K71" ca="1" si="39">R66</f>
        <v>104400.21935936646</v>
      </c>
      <c r="I66" s="178">
        <f t="shared" ca="1" si="39"/>
        <v>107532.22594014744</v>
      </c>
      <c r="J66" s="178">
        <f t="shared" ca="1" si="39"/>
        <v>110758.19271835187</v>
      </c>
      <c r="K66" s="178">
        <f t="shared" ca="1" si="39"/>
        <v>114080.93849990242</v>
      </c>
      <c r="L66"/>
      <c r="M66"/>
      <c r="N66" s="343" t="s">
        <v>611</v>
      </c>
      <c r="O66" s="337" t="str">
        <f t="shared" ref="O66:O94" si="40">A66</f>
        <v>06815C</v>
      </c>
      <c r="P66" s="339" t="str">
        <f t="shared" ref="P66:P94" si="41">D66</f>
        <v>Assistant Manager Business Licensing</v>
      </c>
      <c r="Q66" s="344" t="str">
        <f t="shared" ref="Q66:Q94" si="42">G66</f>
        <v>E50</v>
      </c>
      <c r="R66" s="345" cm="1">
        <f t="array" aca="1" ref="R66" ca="1">IF($N66="Y",VLOOKUP($O66,INDIRECT($O$3),R$5,0)*INDIRECT($N$2),VLOOKUP($O66,INDIRECT($O$3),R$5,0))</f>
        <v>104400.21935936646</v>
      </c>
      <c r="S66" s="345" cm="1">
        <f t="array" aca="1" ref="S66" ca="1">IF($N66="Y",VLOOKUP($O66,INDIRECT($O$3),S$5,0)*INDIRECT($N$2),VLOOKUP($O66,INDIRECT($O$3),S$5,0))</f>
        <v>107532.22594014744</v>
      </c>
      <c r="T66" s="345" cm="1">
        <f t="array" aca="1" ref="T66" ca="1">IF($N66="Y",VLOOKUP($O66,INDIRECT($O$3),T$5,0)*INDIRECT($N$2),VLOOKUP($O66,INDIRECT($O$3),T$5,0))</f>
        <v>110758.19271835187</v>
      </c>
      <c r="U66" s="345" cm="1">
        <f t="array" aca="1" ref="U66" ca="1">IF($N66="Y",VLOOKUP($O66,INDIRECT($O$3),U$5,0)*INDIRECT($N$2),VLOOKUP($O66,INDIRECT($O$3),U$5,0))</f>
        <v>114080.93849990242</v>
      </c>
      <c r="W66" s="218" t="str">
        <f t="shared" ref="W66:W94" si="43">N66</f>
        <v>Y</v>
      </c>
      <c r="X66" s="366" t="str">
        <f t="shared" ref="X66:X94" si="44">A66</f>
        <v>06815C</v>
      </c>
      <c r="Y66" s="218" t="str">
        <f t="shared" ref="Y66:Y94" si="45">D66</f>
        <v>Assistant Manager Business Licensing</v>
      </c>
      <c r="Z66" s="367" t="str">
        <f t="shared" si="38"/>
        <v>E50</v>
      </c>
      <c r="AA66" s="368">
        <f t="shared" ref="AA66:AA94" ca="1" si="46">ROUNDUP(R66/2080,3)</f>
        <v>50.192999999999998</v>
      </c>
      <c r="AB66" s="368">
        <f t="shared" ref="AB66:AB94" ca="1" si="47">ROUNDUP(S66/2080,3)</f>
        <v>51.698999999999998</v>
      </c>
      <c r="AC66" s="368">
        <f t="shared" ref="AC66:AC94" ca="1" si="48">ROUNDUP(T66/2080,3)</f>
        <v>53.25</v>
      </c>
      <c r="AD66" s="368">
        <f t="shared" ref="AD66:AD94" ca="1" si="49">ROUNDUP(U66/2080,3)</f>
        <v>54.846999999999994</v>
      </c>
    </row>
    <row r="67" spans="1:30" s="19" customFormat="1">
      <c r="A67" s="3" t="s">
        <v>139</v>
      </c>
      <c r="B67" s="47" t="s">
        <v>12</v>
      </c>
      <c r="C67" s="4">
        <v>505</v>
      </c>
      <c r="D67" s="35" t="s">
        <v>736</v>
      </c>
      <c r="E67" s="47">
        <v>11</v>
      </c>
      <c r="F67" s="47" t="s">
        <v>13</v>
      </c>
      <c r="G67" s="306" t="s">
        <v>92</v>
      </c>
      <c r="H67" s="178">
        <f ca="1">R67</f>
        <v>104400.21935936646</v>
      </c>
      <c r="I67" s="178">
        <f ca="1">S67</f>
        <v>107532.22594014744</v>
      </c>
      <c r="J67" s="178">
        <f ca="1">T67</f>
        <v>110758.19271835187</v>
      </c>
      <c r="K67" s="178">
        <f ca="1">U67</f>
        <v>114080.93849990242</v>
      </c>
      <c r="L67"/>
      <c r="M67"/>
      <c r="N67" s="343" t="s">
        <v>611</v>
      </c>
      <c r="O67" s="337" t="str">
        <f>A67</f>
        <v>10095C</v>
      </c>
      <c r="P67" s="339" t="str">
        <f>D67</f>
        <v>Assistant Superintendent Water Distribution</v>
      </c>
      <c r="Q67" s="344" t="str">
        <f>G67</f>
        <v>E50</v>
      </c>
      <c r="R67" s="345" cm="1">
        <f t="array" aca="1" ref="R67" ca="1">IF($N67="Y",VLOOKUP($O67,INDIRECT($O$3),R$5,0)*INDIRECT($N$2),VLOOKUP($O67,INDIRECT($O$3),R$5,0))</f>
        <v>104400.21935936646</v>
      </c>
      <c r="S67" s="345" cm="1">
        <f t="array" aca="1" ref="S67" ca="1">IF($N67="Y",VLOOKUP($O67,INDIRECT($O$3),S$5,0)*INDIRECT($N$2),VLOOKUP($O67,INDIRECT($O$3),S$5,0))</f>
        <v>107532.22594014744</v>
      </c>
      <c r="T67" s="345" cm="1">
        <f t="array" aca="1" ref="T67" ca="1">IF($N67="Y",VLOOKUP($O67,INDIRECT($O$3),T$5,0)*INDIRECT($N$2),VLOOKUP($O67,INDIRECT($O$3),T$5,0))</f>
        <v>110758.19271835187</v>
      </c>
      <c r="U67" s="345" cm="1">
        <f t="array" aca="1" ref="U67" ca="1">IF($N67="Y",VLOOKUP($O67,INDIRECT($O$3),U$5,0)*INDIRECT($N$2),VLOOKUP($O67,INDIRECT($O$3),U$5,0))</f>
        <v>114080.93849990242</v>
      </c>
      <c r="W67" s="218" t="str">
        <f>N67</f>
        <v>Y</v>
      </c>
      <c r="X67" s="366" t="str">
        <f>A67</f>
        <v>10095C</v>
      </c>
      <c r="Y67" s="218" t="str">
        <f>D67</f>
        <v>Assistant Superintendent Water Distribution</v>
      </c>
      <c r="Z67" s="367" t="str">
        <f>G67</f>
        <v>E50</v>
      </c>
      <c r="AA67" s="368">
        <f ca="1">ROUNDUP(R67/2080,3)</f>
        <v>50.192999999999998</v>
      </c>
      <c r="AB67" s="368">
        <f ca="1">ROUNDUP(S67/2080,3)</f>
        <v>51.698999999999998</v>
      </c>
      <c r="AC67" s="368">
        <f ca="1">ROUNDUP(T67/2080,3)</f>
        <v>53.25</v>
      </c>
      <c r="AD67" s="368">
        <f ca="1">ROUNDUP(U67/2080,3)</f>
        <v>54.846999999999994</v>
      </c>
    </row>
    <row r="68" spans="1:30" s="19" customFormat="1">
      <c r="A68" s="3" t="s">
        <v>95</v>
      </c>
      <c r="B68" s="47" t="s">
        <v>12</v>
      </c>
      <c r="C68" s="4">
        <v>515</v>
      </c>
      <c r="D68" s="35" t="s">
        <v>96</v>
      </c>
      <c r="E68" s="47">
        <v>11</v>
      </c>
      <c r="F68" s="47" t="s">
        <v>13</v>
      </c>
      <c r="G68" s="306" t="s">
        <v>92</v>
      </c>
      <c r="H68" s="178">
        <f t="shared" ca="1" si="39"/>
        <v>104400.21935936646</v>
      </c>
      <c r="I68" s="178">
        <f t="shared" ca="1" si="39"/>
        <v>107532.22594014744</v>
      </c>
      <c r="J68" s="178">
        <f t="shared" ca="1" si="39"/>
        <v>110758.19271835187</v>
      </c>
      <c r="K68" s="178">
        <f t="shared" ca="1" si="39"/>
        <v>114080.93849990242</v>
      </c>
      <c r="L68"/>
      <c r="M68"/>
      <c r="N68" s="343" t="s">
        <v>611</v>
      </c>
      <c r="O68" s="337" t="str">
        <f t="shared" si="40"/>
        <v>00870C</v>
      </c>
      <c r="P68" s="339" t="str">
        <f t="shared" si="41"/>
        <v>Assistant Superintendent Water Plant Operations</v>
      </c>
      <c r="Q68" s="344" t="str">
        <f t="shared" si="42"/>
        <v>E50</v>
      </c>
      <c r="R68" s="345" cm="1">
        <f t="array" aca="1" ref="R68" ca="1">IF($N68="Y",VLOOKUP($O68,INDIRECT($O$3),R$5,0)*INDIRECT($N$2),VLOOKUP($O68,INDIRECT($O$3),R$5,0))</f>
        <v>104400.21935936646</v>
      </c>
      <c r="S68" s="345" cm="1">
        <f t="array" aca="1" ref="S68" ca="1">IF($N68="Y",VLOOKUP($O68,INDIRECT($O$3),S$5,0)*INDIRECT($N$2),VLOOKUP($O68,INDIRECT($O$3),S$5,0))</f>
        <v>107532.22594014744</v>
      </c>
      <c r="T68" s="345" cm="1">
        <f t="array" aca="1" ref="T68" ca="1">IF($N68="Y",VLOOKUP($O68,INDIRECT($O$3),T$5,0)*INDIRECT($N$2),VLOOKUP($O68,INDIRECT($O$3),T$5,0))</f>
        <v>110758.19271835187</v>
      </c>
      <c r="U68" s="345" cm="1">
        <f t="array" aca="1" ref="U68" ca="1">IF($N68="Y",VLOOKUP($O68,INDIRECT($O$3),U$5,0)*INDIRECT($N$2),VLOOKUP($O68,INDIRECT($O$3),U$5,0))</f>
        <v>114080.93849990242</v>
      </c>
      <c r="W68" s="218" t="str">
        <f t="shared" si="43"/>
        <v>Y</v>
      </c>
      <c r="X68" s="366" t="str">
        <f t="shared" si="44"/>
        <v>00870C</v>
      </c>
      <c r="Y68" s="218" t="str">
        <f t="shared" si="45"/>
        <v>Assistant Superintendent Water Plant Operations</v>
      </c>
      <c r="Z68" s="367" t="str">
        <f t="shared" si="38"/>
        <v>E50</v>
      </c>
      <c r="AA68" s="368">
        <f t="shared" ca="1" si="46"/>
        <v>50.192999999999998</v>
      </c>
      <c r="AB68" s="368">
        <f t="shared" ca="1" si="47"/>
        <v>51.698999999999998</v>
      </c>
      <c r="AC68" s="368">
        <f t="shared" ca="1" si="48"/>
        <v>53.25</v>
      </c>
      <c r="AD68" s="368">
        <f t="shared" ca="1" si="49"/>
        <v>54.846999999999994</v>
      </c>
    </row>
    <row r="69" spans="1:30" s="19" customFormat="1">
      <c r="A69" s="3" t="s">
        <v>677</v>
      </c>
      <c r="B69" s="47" t="s">
        <v>12</v>
      </c>
      <c r="C69" s="4">
        <v>523</v>
      </c>
      <c r="D69" s="35" t="s">
        <v>676</v>
      </c>
      <c r="E69" s="47">
        <v>11</v>
      </c>
      <c r="F69" s="47" t="s">
        <v>13</v>
      </c>
      <c r="G69" s="306" t="s">
        <v>92</v>
      </c>
      <c r="H69" s="178">
        <f ca="1">R69</f>
        <v>104400.21935936646</v>
      </c>
      <c r="I69" s="178">
        <f ca="1">S69</f>
        <v>107532.22594014744</v>
      </c>
      <c r="J69" s="178">
        <f ca="1">T69</f>
        <v>110758.19271835187</v>
      </c>
      <c r="K69" s="178">
        <f ca="1">U69</f>
        <v>114080.93849990242</v>
      </c>
      <c r="L69"/>
      <c r="M69"/>
      <c r="N69" s="343" t="s">
        <v>611</v>
      </c>
      <c r="O69" s="337" t="str">
        <f>A69</f>
        <v>53016C</v>
      </c>
      <c r="P69" s="339" t="str">
        <f>D69</f>
        <v>Carbon Sequestration Program Manager</v>
      </c>
      <c r="Q69" s="344" t="str">
        <f>G69</f>
        <v>E50</v>
      </c>
      <c r="R69" s="345" cm="1">
        <f t="array" aca="1" ref="R69" ca="1">IF($N69="Y",VLOOKUP($O69,INDIRECT($O$3),R$5,0)*INDIRECT($N$2),VLOOKUP($O69,INDIRECT($O$3),R$5,0))</f>
        <v>104400.21935936646</v>
      </c>
      <c r="S69" s="345" cm="1">
        <f t="array" aca="1" ref="S69" ca="1">IF($N69="Y",VLOOKUP($O69,INDIRECT($O$3),S$5,0)*INDIRECT($N$2),VLOOKUP($O69,INDIRECT($O$3),S$5,0))</f>
        <v>107532.22594014744</v>
      </c>
      <c r="T69" s="345" cm="1">
        <f t="array" aca="1" ref="T69" ca="1">IF($N69="Y",VLOOKUP($O69,INDIRECT($O$3),T$5,0)*INDIRECT($N$2),VLOOKUP($O69,INDIRECT($O$3),T$5,0))</f>
        <v>110758.19271835187</v>
      </c>
      <c r="U69" s="345" cm="1">
        <f t="array" aca="1" ref="U69" ca="1">IF($N69="Y",VLOOKUP($O69,INDIRECT($O$3),U$5,0)*INDIRECT($N$2),VLOOKUP($O69,INDIRECT($O$3),U$5,0))</f>
        <v>114080.93849990242</v>
      </c>
      <c r="W69" s="218" t="str">
        <f>N69</f>
        <v>Y</v>
      </c>
      <c r="X69" s="366" t="str">
        <f>A69</f>
        <v>53016C</v>
      </c>
      <c r="Y69" s="218" t="str">
        <f>D69</f>
        <v>Carbon Sequestration Program Manager</v>
      </c>
      <c r="Z69" s="367" t="str">
        <f>G69</f>
        <v>E50</v>
      </c>
      <c r="AA69" s="368">
        <f ca="1">ROUNDUP(R69/2080,3)</f>
        <v>50.192999999999998</v>
      </c>
      <c r="AB69" s="368">
        <f ca="1">ROUNDUP(S69/2080,3)</f>
        <v>51.698999999999998</v>
      </c>
      <c r="AC69" s="368">
        <f ca="1">ROUNDUP(T69/2080,3)</f>
        <v>53.25</v>
      </c>
      <c r="AD69" s="368">
        <f ca="1">ROUNDUP(U69/2080,3)</f>
        <v>54.846999999999994</v>
      </c>
    </row>
    <row r="70" spans="1:30" s="19" customFormat="1">
      <c r="A70" s="3" t="s">
        <v>246</v>
      </c>
      <c r="B70" s="47" t="s">
        <v>12</v>
      </c>
      <c r="C70" s="4">
        <v>498</v>
      </c>
      <c r="D70" s="35" t="s">
        <v>234</v>
      </c>
      <c r="E70" s="47">
        <v>11</v>
      </c>
      <c r="F70" s="47" t="s">
        <v>13</v>
      </c>
      <c r="G70" s="306" t="s">
        <v>92</v>
      </c>
      <c r="H70" s="178">
        <f t="shared" ca="1" si="39"/>
        <v>104400.21935936646</v>
      </c>
      <c r="I70" s="178">
        <f t="shared" ca="1" si="39"/>
        <v>107532.22594014744</v>
      </c>
      <c r="J70" s="178">
        <f t="shared" ca="1" si="39"/>
        <v>110758.19271835187</v>
      </c>
      <c r="K70" s="178">
        <f t="shared" ca="1" si="39"/>
        <v>114080.93849990242</v>
      </c>
      <c r="L70"/>
      <c r="M70"/>
      <c r="N70" s="343" t="s">
        <v>611</v>
      </c>
      <c r="O70" s="337" t="str">
        <f t="shared" si="40"/>
        <v>59215C</v>
      </c>
      <c r="P70" s="339" t="str">
        <f t="shared" si="41"/>
        <v>Crime Lab Quality Administrator</v>
      </c>
      <c r="Q70" s="344" t="str">
        <f t="shared" si="42"/>
        <v>E50</v>
      </c>
      <c r="R70" s="345" cm="1">
        <f t="array" aca="1" ref="R70" ca="1">IF($N70="Y",VLOOKUP($O70,INDIRECT($O$3),R$5,0)*INDIRECT($N$2),VLOOKUP($O70,INDIRECT($O$3),R$5,0))</f>
        <v>104400.21935936646</v>
      </c>
      <c r="S70" s="345" cm="1">
        <f t="array" aca="1" ref="S70" ca="1">IF($N70="Y",VLOOKUP($O70,INDIRECT($O$3),S$5,0)*INDIRECT($N$2),VLOOKUP($O70,INDIRECT($O$3),S$5,0))</f>
        <v>107532.22594014744</v>
      </c>
      <c r="T70" s="345" cm="1">
        <f t="array" aca="1" ref="T70" ca="1">IF($N70="Y",VLOOKUP($O70,INDIRECT($O$3),T$5,0)*INDIRECT($N$2),VLOOKUP($O70,INDIRECT($O$3),T$5,0))</f>
        <v>110758.19271835187</v>
      </c>
      <c r="U70" s="345" cm="1">
        <f t="array" aca="1" ref="U70" ca="1">IF($N70="Y",VLOOKUP($O70,INDIRECT($O$3),U$5,0)*INDIRECT($N$2),VLOOKUP($O70,INDIRECT($O$3),U$5,0))</f>
        <v>114080.93849990242</v>
      </c>
      <c r="W70" s="218" t="str">
        <f t="shared" si="43"/>
        <v>Y</v>
      </c>
      <c r="X70" s="366" t="str">
        <f t="shared" si="44"/>
        <v>59215C</v>
      </c>
      <c r="Y70" s="218" t="str">
        <f t="shared" si="45"/>
        <v>Crime Lab Quality Administrator</v>
      </c>
      <c r="Z70" s="367" t="str">
        <f t="shared" si="38"/>
        <v>E50</v>
      </c>
      <c r="AA70" s="368">
        <f t="shared" ca="1" si="46"/>
        <v>50.192999999999998</v>
      </c>
      <c r="AB70" s="368">
        <f t="shared" ca="1" si="47"/>
        <v>51.698999999999998</v>
      </c>
      <c r="AC70" s="368">
        <f t="shared" ca="1" si="48"/>
        <v>53.25</v>
      </c>
      <c r="AD70" s="368">
        <f t="shared" ca="1" si="49"/>
        <v>54.846999999999994</v>
      </c>
    </row>
    <row r="71" spans="1:30" s="19" customFormat="1">
      <c r="A71" s="3" t="s">
        <v>98</v>
      </c>
      <c r="B71" s="47" t="s">
        <v>12</v>
      </c>
      <c r="C71" s="4">
        <v>503</v>
      </c>
      <c r="D71" s="35" t="s">
        <v>99</v>
      </c>
      <c r="E71" s="47">
        <v>11</v>
      </c>
      <c r="F71" s="47" t="s">
        <v>13</v>
      </c>
      <c r="G71" s="306" t="s">
        <v>92</v>
      </c>
      <c r="H71" s="178">
        <f t="shared" ca="1" si="39"/>
        <v>104400.21935936646</v>
      </c>
      <c r="I71" s="178">
        <f t="shared" ca="1" si="39"/>
        <v>107532.22594014744</v>
      </c>
      <c r="J71" s="178">
        <f t="shared" ca="1" si="39"/>
        <v>110758.19271835187</v>
      </c>
      <c r="K71" s="178">
        <f t="shared" ca="1" si="39"/>
        <v>114080.93849990242</v>
      </c>
      <c r="L71"/>
      <c r="M71"/>
      <c r="N71" s="343" t="s">
        <v>611</v>
      </c>
      <c r="O71" s="337" t="str">
        <f t="shared" si="40"/>
        <v>03610C</v>
      </c>
      <c r="P71" s="339" t="str">
        <f t="shared" si="41"/>
        <v xml:space="preserve">District Street Supervisor II  </v>
      </c>
      <c r="Q71" s="344" t="str">
        <f t="shared" si="42"/>
        <v>E50</v>
      </c>
      <c r="R71" s="345" cm="1">
        <f t="array" aca="1" ref="R71" ca="1">IF($N71="Y",VLOOKUP($O71,INDIRECT($O$3),R$5,0)*INDIRECT($N$2),VLOOKUP($O71,INDIRECT($O$3),R$5,0))</f>
        <v>104400.21935936646</v>
      </c>
      <c r="S71" s="345" cm="1">
        <f t="array" aca="1" ref="S71" ca="1">IF($N71="Y",VLOOKUP($O71,INDIRECT($O$3),S$5,0)*INDIRECT($N$2),VLOOKUP($O71,INDIRECT($O$3),S$5,0))</f>
        <v>107532.22594014744</v>
      </c>
      <c r="T71" s="345" cm="1">
        <f t="array" aca="1" ref="T71" ca="1">IF($N71="Y",VLOOKUP($O71,INDIRECT($O$3),T$5,0)*INDIRECT($N$2),VLOOKUP($O71,INDIRECT($O$3),T$5,0))</f>
        <v>110758.19271835187</v>
      </c>
      <c r="U71" s="345" cm="1">
        <f t="array" aca="1" ref="U71" ca="1">IF($N71="Y",VLOOKUP($O71,INDIRECT($O$3),U$5,0)*INDIRECT($N$2),VLOOKUP($O71,INDIRECT($O$3),U$5,0))</f>
        <v>114080.93849990242</v>
      </c>
      <c r="W71" s="218" t="str">
        <f t="shared" si="43"/>
        <v>Y</v>
      </c>
      <c r="X71" s="366" t="str">
        <f t="shared" si="44"/>
        <v>03610C</v>
      </c>
      <c r="Y71" s="218" t="str">
        <f t="shared" si="45"/>
        <v xml:space="preserve">District Street Supervisor II  </v>
      </c>
      <c r="Z71" s="367" t="str">
        <f t="shared" si="38"/>
        <v>E50</v>
      </c>
      <c r="AA71" s="368">
        <f t="shared" ca="1" si="46"/>
        <v>50.192999999999998</v>
      </c>
      <c r="AB71" s="368">
        <f t="shared" ca="1" si="47"/>
        <v>51.698999999999998</v>
      </c>
      <c r="AC71" s="368">
        <f t="shared" ca="1" si="48"/>
        <v>53.25</v>
      </c>
      <c r="AD71" s="368">
        <f t="shared" ca="1" si="49"/>
        <v>54.846999999999994</v>
      </c>
    </row>
    <row r="72" spans="1:30" s="19" customFormat="1">
      <c r="A72" s="3" t="s">
        <v>88</v>
      </c>
      <c r="B72" s="47" t="s">
        <v>12</v>
      </c>
      <c r="C72" s="4">
        <v>513</v>
      </c>
      <c r="D72" s="35" t="s">
        <v>265</v>
      </c>
      <c r="E72" s="47">
        <v>11</v>
      </c>
      <c r="F72" s="47" t="s">
        <v>13</v>
      </c>
      <c r="G72" s="306" t="s">
        <v>92</v>
      </c>
      <c r="H72" s="178">
        <f t="shared" ref="H72:K74" ca="1" si="50">R72</f>
        <v>104400.21935936646</v>
      </c>
      <c r="I72" s="178">
        <f t="shared" ca="1" si="50"/>
        <v>107532.22594014744</v>
      </c>
      <c r="J72" s="178">
        <f t="shared" ca="1" si="50"/>
        <v>110758.19271835187</v>
      </c>
      <c r="K72" s="178">
        <f t="shared" ca="1" si="50"/>
        <v>114080.93849990242</v>
      </c>
      <c r="L72"/>
      <c r="M72"/>
      <c r="N72" s="343" t="s">
        <v>611</v>
      </c>
      <c r="O72" s="337" t="str">
        <f t="shared" si="40"/>
        <v>03623C</v>
      </c>
      <c r="P72" s="339" t="str">
        <f t="shared" si="41"/>
        <v>District Supervisor Construction Code Services</v>
      </c>
      <c r="Q72" s="344" t="str">
        <f t="shared" si="42"/>
        <v>E50</v>
      </c>
      <c r="R72" s="345" cm="1">
        <f t="array" aca="1" ref="R72" ca="1">IF($N72="Y",VLOOKUP($O72,INDIRECT($O$3),R$5,0)*INDIRECT($N$2),VLOOKUP($O72,INDIRECT($O$3),R$5,0))</f>
        <v>104400.21935936646</v>
      </c>
      <c r="S72" s="345" cm="1">
        <f t="array" aca="1" ref="S72" ca="1">IF($N72="Y",VLOOKUP($O72,INDIRECT($O$3),S$5,0)*INDIRECT($N$2),VLOOKUP($O72,INDIRECT($O$3),S$5,0))</f>
        <v>107532.22594014744</v>
      </c>
      <c r="T72" s="345" cm="1">
        <f t="array" aca="1" ref="T72" ca="1">IF($N72="Y",VLOOKUP($O72,INDIRECT($O$3),T$5,0)*INDIRECT($N$2),VLOOKUP($O72,INDIRECT($O$3),T$5,0))</f>
        <v>110758.19271835187</v>
      </c>
      <c r="U72" s="345" cm="1">
        <f t="array" aca="1" ref="U72" ca="1">IF($N72="Y",VLOOKUP($O72,INDIRECT($O$3),U$5,0)*INDIRECT($N$2),VLOOKUP($O72,INDIRECT($O$3),U$5,0))</f>
        <v>114080.93849990242</v>
      </c>
      <c r="W72" s="218" t="str">
        <f t="shared" si="43"/>
        <v>Y</v>
      </c>
      <c r="X72" s="366" t="str">
        <f t="shared" si="44"/>
        <v>03623C</v>
      </c>
      <c r="Y72" s="218" t="str">
        <f t="shared" si="45"/>
        <v>District Supervisor Construction Code Services</v>
      </c>
      <c r="Z72" s="367" t="str">
        <f t="shared" si="38"/>
        <v>E50</v>
      </c>
      <c r="AA72" s="368">
        <f t="shared" ca="1" si="46"/>
        <v>50.192999999999998</v>
      </c>
      <c r="AB72" s="368">
        <f t="shared" ca="1" si="47"/>
        <v>51.698999999999998</v>
      </c>
      <c r="AC72" s="368">
        <f t="shared" ca="1" si="48"/>
        <v>53.25</v>
      </c>
      <c r="AD72" s="368">
        <f t="shared" ca="1" si="49"/>
        <v>54.846999999999994</v>
      </c>
    </row>
    <row r="73" spans="1:30" s="19" customFormat="1">
      <c r="A73" s="3" t="s">
        <v>100</v>
      </c>
      <c r="B73" s="47" t="s">
        <v>12</v>
      </c>
      <c r="C73" s="4">
        <v>520</v>
      </c>
      <c r="D73" s="35" t="s">
        <v>101</v>
      </c>
      <c r="E73" s="47">
        <v>11</v>
      </c>
      <c r="F73" s="47" t="s">
        <v>13</v>
      </c>
      <c r="G73" s="306" t="s">
        <v>92</v>
      </c>
      <c r="H73" s="178">
        <f t="shared" ca="1" si="50"/>
        <v>104400.21935936646</v>
      </c>
      <c r="I73" s="178">
        <f t="shared" ca="1" si="50"/>
        <v>107532.22594014744</v>
      </c>
      <c r="J73" s="178">
        <f t="shared" ca="1" si="50"/>
        <v>110758.19271835187</v>
      </c>
      <c r="K73" s="178">
        <f t="shared" ca="1" si="50"/>
        <v>114080.93849990242</v>
      </c>
      <c r="L73"/>
      <c r="M73"/>
      <c r="N73" s="343" t="s">
        <v>611</v>
      </c>
      <c r="O73" s="337" t="str">
        <f t="shared" si="40"/>
        <v>04299C</v>
      </c>
      <c r="P73" s="339" t="str">
        <f t="shared" si="41"/>
        <v>Facility Supervisor, Property Services</v>
      </c>
      <c r="Q73" s="344" t="str">
        <f t="shared" si="42"/>
        <v>E50</v>
      </c>
      <c r="R73" s="345" cm="1">
        <f t="array" aca="1" ref="R73" ca="1">IF($N73="Y",VLOOKUP($O73,INDIRECT($O$3),R$5,0)*INDIRECT($N$2),VLOOKUP($O73,INDIRECT($O$3),R$5,0))</f>
        <v>104400.21935936646</v>
      </c>
      <c r="S73" s="345" cm="1">
        <f t="array" aca="1" ref="S73" ca="1">IF($N73="Y",VLOOKUP($O73,INDIRECT($O$3),S$5,0)*INDIRECT($N$2),VLOOKUP($O73,INDIRECT($O$3),S$5,0))</f>
        <v>107532.22594014744</v>
      </c>
      <c r="T73" s="345" cm="1">
        <f t="array" aca="1" ref="T73" ca="1">IF($N73="Y",VLOOKUP($O73,INDIRECT($O$3),T$5,0)*INDIRECT($N$2),VLOOKUP($O73,INDIRECT($O$3),T$5,0))</f>
        <v>110758.19271835187</v>
      </c>
      <c r="U73" s="345" cm="1">
        <f t="array" aca="1" ref="U73" ca="1">IF($N73="Y",VLOOKUP($O73,INDIRECT($O$3),U$5,0)*INDIRECT($N$2),VLOOKUP($O73,INDIRECT($O$3),U$5,0))</f>
        <v>114080.93849990242</v>
      </c>
      <c r="W73" s="218" t="str">
        <f t="shared" si="43"/>
        <v>Y</v>
      </c>
      <c r="X73" s="366" t="str">
        <f t="shared" si="44"/>
        <v>04299C</v>
      </c>
      <c r="Y73" s="218" t="str">
        <f t="shared" si="45"/>
        <v>Facility Supervisor, Property Services</v>
      </c>
      <c r="Z73" s="367" t="str">
        <f t="shared" si="38"/>
        <v>E50</v>
      </c>
      <c r="AA73" s="368">
        <f t="shared" ca="1" si="46"/>
        <v>50.192999999999998</v>
      </c>
      <c r="AB73" s="368">
        <f t="shared" ca="1" si="47"/>
        <v>51.698999999999998</v>
      </c>
      <c r="AC73" s="368">
        <f t="shared" ca="1" si="48"/>
        <v>53.25</v>
      </c>
      <c r="AD73" s="368">
        <f t="shared" ca="1" si="49"/>
        <v>54.846999999999994</v>
      </c>
    </row>
    <row r="74" spans="1:30" s="19" customFormat="1" ht="12" customHeight="1">
      <c r="A74" s="3" t="s">
        <v>23</v>
      </c>
      <c r="B74" s="47" t="s">
        <v>12</v>
      </c>
      <c r="C74" s="2">
        <v>498</v>
      </c>
      <c r="D74" s="35" t="s">
        <v>577</v>
      </c>
      <c r="E74" s="47">
        <v>11</v>
      </c>
      <c r="F74" s="47" t="s">
        <v>13</v>
      </c>
      <c r="G74" s="306" t="s">
        <v>92</v>
      </c>
      <c r="H74" s="178">
        <f t="shared" ca="1" si="50"/>
        <v>104400.21935936646</v>
      </c>
      <c r="I74" s="178">
        <f t="shared" ca="1" si="50"/>
        <v>107532.22594014744</v>
      </c>
      <c r="J74" s="178">
        <f t="shared" ca="1" si="50"/>
        <v>110758.19271835187</v>
      </c>
      <c r="K74" s="178">
        <f t="shared" ca="1" si="50"/>
        <v>114080.93849990242</v>
      </c>
      <c r="L74" s="30"/>
      <c r="N74" s="343" t="s">
        <v>611</v>
      </c>
      <c r="O74" s="337" t="str">
        <f t="shared" si="40"/>
        <v>04308C</v>
      </c>
      <c r="P74" s="339" t="str">
        <f t="shared" si="41"/>
        <v>Field Operations and Investigations Manager</v>
      </c>
      <c r="Q74" s="344" t="str">
        <f t="shared" si="42"/>
        <v>E50</v>
      </c>
      <c r="R74" s="345" cm="1">
        <f t="array" aca="1" ref="R74" ca="1">IF($N74="Y",VLOOKUP($O74,INDIRECT($O$3),R$5,0)*INDIRECT($N$2),VLOOKUP($O74,INDIRECT($O$3),R$5,0))</f>
        <v>104400.21935936646</v>
      </c>
      <c r="S74" s="345" cm="1">
        <f t="array" aca="1" ref="S74" ca="1">IF($N74="Y",VLOOKUP($O74,INDIRECT($O$3),S$5,0)*INDIRECT($N$2),VLOOKUP($O74,INDIRECT($O$3),S$5,0))</f>
        <v>107532.22594014744</v>
      </c>
      <c r="T74" s="345" cm="1">
        <f t="array" aca="1" ref="T74" ca="1">IF($N74="Y",VLOOKUP($O74,INDIRECT($O$3),T$5,0)*INDIRECT($N$2),VLOOKUP($O74,INDIRECT($O$3),T$5,0))</f>
        <v>110758.19271835187</v>
      </c>
      <c r="U74" s="345" cm="1">
        <f t="array" aca="1" ref="U74" ca="1">IF($N74="Y",VLOOKUP($O74,INDIRECT($O$3),U$5,0)*INDIRECT($N$2),VLOOKUP($O74,INDIRECT($O$3),U$5,0))</f>
        <v>114080.93849990242</v>
      </c>
      <c r="V74" s="3"/>
      <c r="W74" s="218" t="str">
        <f t="shared" si="43"/>
        <v>Y</v>
      </c>
      <c r="X74" s="366" t="str">
        <f t="shared" si="44"/>
        <v>04308C</v>
      </c>
      <c r="Y74" s="218" t="str">
        <f t="shared" si="45"/>
        <v>Field Operations and Investigations Manager</v>
      </c>
      <c r="Z74" s="367" t="str">
        <f t="shared" si="38"/>
        <v>E50</v>
      </c>
      <c r="AA74" s="368">
        <f t="shared" ca="1" si="46"/>
        <v>50.192999999999998</v>
      </c>
      <c r="AB74" s="368">
        <f t="shared" ca="1" si="47"/>
        <v>51.698999999999998</v>
      </c>
      <c r="AC74" s="368">
        <f t="shared" ca="1" si="48"/>
        <v>53.25</v>
      </c>
      <c r="AD74" s="368">
        <f t="shared" ca="1" si="49"/>
        <v>54.846999999999994</v>
      </c>
    </row>
    <row r="75" spans="1:30" s="19" customFormat="1">
      <c r="A75" s="3" t="s">
        <v>102</v>
      </c>
      <c r="B75" s="47" t="s">
        <v>12</v>
      </c>
      <c r="C75" s="4">
        <v>520</v>
      </c>
      <c r="D75" s="35" t="s">
        <v>103</v>
      </c>
      <c r="E75" s="47">
        <v>11</v>
      </c>
      <c r="F75" s="47" t="s">
        <v>13</v>
      </c>
      <c r="G75" s="306" t="s">
        <v>92</v>
      </c>
      <c r="H75" s="178">
        <f t="shared" ref="H75:K92" ca="1" si="51">R75</f>
        <v>104400.21935936646</v>
      </c>
      <c r="I75" s="178">
        <f t="shared" ca="1" si="51"/>
        <v>107532.22594014744</v>
      </c>
      <c r="J75" s="178">
        <f t="shared" ca="1" si="51"/>
        <v>110758.19271835187</v>
      </c>
      <c r="K75" s="178">
        <f t="shared" ca="1" si="51"/>
        <v>114080.93849990242</v>
      </c>
      <c r="L75"/>
      <c r="M75"/>
      <c r="N75" s="343" t="s">
        <v>611</v>
      </c>
      <c r="O75" s="337" t="str">
        <f t="shared" si="40"/>
        <v>05120C</v>
      </c>
      <c r="P75" s="339" t="str">
        <f t="shared" si="41"/>
        <v xml:space="preserve">General Foreman Bridge Maintenance &amp; Repair  </v>
      </c>
      <c r="Q75" s="344" t="str">
        <f t="shared" si="42"/>
        <v>E50</v>
      </c>
      <c r="R75" s="345" cm="1">
        <f t="array" aca="1" ref="R75" ca="1">IF($N75="Y",VLOOKUP($O75,INDIRECT($O$3),R$5,0)*INDIRECT($N$2),VLOOKUP($O75,INDIRECT($O$3),R$5,0))</f>
        <v>104400.21935936646</v>
      </c>
      <c r="S75" s="345" cm="1">
        <f t="array" aca="1" ref="S75" ca="1">IF($N75="Y",VLOOKUP($O75,INDIRECT($O$3),S$5,0)*INDIRECT($N$2),VLOOKUP($O75,INDIRECT($O$3),S$5,0))</f>
        <v>107532.22594014744</v>
      </c>
      <c r="T75" s="345" cm="1">
        <f t="array" aca="1" ref="T75" ca="1">IF($N75="Y",VLOOKUP($O75,INDIRECT($O$3),T$5,0)*INDIRECT($N$2),VLOOKUP($O75,INDIRECT($O$3),T$5,0))</f>
        <v>110758.19271835187</v>
      </c>
      <c r="U75" s="345" cm="1">
        <f t="array" aca="1" ref="U75" ca="1">IF($N75="Y",VLOOKUP($O75,INDIRECT($O$3),U$5,0)*INDIRECT($N$2),VLOOKUP($O75,INDIRECT($O$3),U$5,0))</f>
        <v>114080.93849990242</v>
      </c>
      <c r="W75" s="218" t="str">
        <f t="shared" si="43"/>
        <v>Y</v>
      </c>
      <c r="X75" s="366" t="str">
        <f t="shared" si="44"/>
        <v>05120C</v>
      </c>
      <c r="Y75" s="218" t="str">
        <f t="shared" si="45"/>
        <v xml:space="preserve">General Foreman Bridge Maintenance &amp; Repair  </v>
      </c>
      <c r="Z75" s="367" t="str">
        <f t="shared" si="38"/>
        <v>E50</v>
      </c>
      <c r="AA75" s="368">
        <f t="shared" ca="1" si="46"/>
        <v>50.192999999999998</v>
      </c>
      <c r="AB75" s="368">
        <f t="shared" ca="1" si="47"/>
        <v>51.698999999999998</v>
      </c>
      <c r="AC75" s="368">
        <f t="shared" ca="1" si="48"/>
        <v>53.25</v>
      </c>
      <c r="AD75" s="368">
        <f t="shared" ca="1" si="49"/>
        <v>54.846999999999994</v>
      </c>
    </row>
    <row r="76" spans="1:30" s="19" customFormat="1">
      <c r="A76" s="3" t="s">
        <v>104</v>
      </c>
      <c r="B76" s="47" t="s">
        <v>12</v>
      </c>
      <c r="C76" s="4">
        <v>510</v>
      </c>
      <c r="D76" s="35" t="s">
        <v>105</v>
      </c>
      <c r="E76" s="47">
        <v>11</v>
      </c>
      <c r="F76" s="47" t="s">
        <v>13</v>
      </c>
      <c r="G76" s="306" t="s">
        <v>92</v>
      </c>
      <c r="H76" s="178">
        <f t="shared" ca="1" si="51"/>
        <v>104400.21935936646</v>
      </c>
      <c r="I76" s="178">
        <f t="shared" ca="1" si="51"/>
        <v>107532.22594014744</v>
      </c>
      <c r="J76" s="178">
        <f t="shared" ca="1" si="51"/>
        <v>110758.19271835187</v>
      </c>
      <c r="K76" s="178">
        <f t="shared" ca="1" si="51"/>
        <v>114080.93849990242</v>
      </c>
      <c r="L76"/>
      <c r="M76"/>
      <c r="N76" s="343" t="s">
        <v>611</v>
      </c>
      <c r="O76" s="337" t="str">
        <f t="shared" si="40"/>
        <v>05180C</v>
      </c>
      <c r="P76" s="339" t="str">
        <f t="shared" si="41"/>
        <v xml:space="preserve">General Foreman Paving Construction  </v>
      </c>
      <c r="Q76" s="344" t="str">
        <f t="shared" si="42"/>
        <v>E50</v>
      </c>
      <c r="R76" s="345" cm="1">
        <f t="array" aca="1" ref="R76" ca="1">IF($N76="Y",VLOOKUP($O76,INDIRECT($O$3),R$5,0)*INDIRECT($N$2),VLOOKUP($O76,INDIRECT($O$3),R$5,0))</f>
        <v>104400.21935936646</v>
      </c>
      <c r="S76" s="345" cm="1">
        <f t="array" aca="1" ref="S76" ca="1">IF($N76="Y",VLOOKUP($O76,INDIRECT($O$3),S$5,0)*INDIRECT($N$2),VLOOKUP($O76,INDIRECT($O$3),S$5,0))</f>
        <v>107532.22594014744</v>
      </c>
      <c r="T76" s="345" cm="1">
        <f t="array" aca="1" ref="T76" ca="1">IF($N76="Y",VLOOKUP($O76,INDIRECT($O$3),T$5,0)*INDIRECT($N$2),VLOOKUP($O76,INDIRECT($O$3),T$5,0))</f>
        <v>110758.19271835187</v>
      </c>
      <c r="U76" s="345" cm="1">
        <f t="array" aca="1" ref="U76" ca="1">IF($N76="Y",VLOOKUP($O76,INDIRECT($O$3),U$5,0)*INDIRECT($N$2),VLOOKUP($O76,INDIRECT($O$3),U$5,0))</f>
        <v>114080.93849990242</v>
      </c>
      <c r="W76" s="218" t="str">
        <f t="shared" si="43"/>
        <v>Y</v>
      </c>
      <c r="X76" s="366" t="str">
        <f t="shared" si="44"/>
        <v>05180C</v>
      </c>
      <c r="Y76" s="218" t="str">
        <f t="shared" si="45"/>
        <v xml:space="preserve">General Foreman Paving Construction  </v>
      </c>
      <c r="Z76" s="367" t="str">
        <f t="shared" si="38"/>
        <v>E50</v>
      </c>
      <c r="AA76" s="368">
        <f t="shared" ca="1" si="46"/>
        <v>50.192999999999998</v>
      </c>
      <c r="AB76" s="368">
        <f t="shared" ca="1" si="47"/>
        <v>51.698999999999998</v>
      </c>
      <c r="AC76" s="368">
        <f t="shared" ca="1" si="48"/>
        <v>53.25</v>
      </c>
      <c r="AD76" s="368">
        <f t="shared" ca="1" si="49"/>
        <v>54.846999999999994</v>
      </c>
    </row>
    <row r="77" spans="1:30" s="19" customFormat="1">
      <c r="A77" s="3" t="s">
        <v>106</v>
      </c>
      <c r="B77" s="47" t="s">
        <v>12</v>
      </c>
      <c r="C77" s="4">
        <v>520</v>
      </c>
      <c r="D77" s="35" t="s">
        <v>107</v>
      </c>
      <c r="E77" s="47">
        <v>11</v>
      </c>
      <c r="F77" s="47" t="s">
        <v>13</v>
      </c>
      <c r="G77" s="306" t="s">
        <v>92</v>
      </c>
      <c r="H77" s="178">
        <f t="shared" ca="1" si="51"/>
        <v>104400.21935936646</v>
      </c>
      <c r="I77" s="178">
        <f t="shared" ca="1" si="51"/>
        <v>107532.22594014744</v>
      </c>
      <c r="J77" s="178">
        <f t="shared" ca="1" si="51"/>
        <v>110758.19271835187</v>
      </c>
      <c r="K77" s="178">
        <f t="shared" ca="1" si="51"/>
        <v>114080.93849990242</v>
      </c>
      <c r="L77"/>
      <c r="M77"/>
      <c r="N77" s="343" t="s">
        <v>611</v>
      </c>
      <c r="O77" s="337" t="str">
        <f t="shared" si="40"/>
        <v>05200C</v>
      </c>
      <c r="P77" s="339" t="str">
        <f t="shared" si="41"/>
        <v xml:space="preserve">General Foreman Plant Maintenance &amp; New Construction </v>
      </c>
      <c r="Q77" s="344" t="str">
        <f t="shared" si="42"/>
        <v>E50</v>
      </c>
      <c r="R77" s="345" cm="1">
        <f t="array" aca="1" ref="R77" ca="1">IF($N77="Y",VLOOKUP($O77,INDIRECT($O$3),R$5,0)*INDIRECT($N$2),VLOOKUP($O77,INDIRECT($O$3),R$5,0))</f>
        <v>104400.21935936646</v>
      </c>
      <c r="S77" s="345" cm="1">
        <f t="array" aca="1" ref="S77" ca="1">IF($N77="Y",VLOOKUP($O77,INDIRECT($O$3),S$5,0)*INDIRECT($N$2),VLOOKUP($O77,INDIRECT($O$3),S$5,0))</f>
        <v>107532.22594014744</v>
      </c>
      <c r="T77" s="345" cm="1">
        <f t="array" aca="1" ref="T77" ca="1">IF($N77="Y",VLOOKUP($O77,INDIRECT($O$3),T$5,0)*INDIRECT($N$2),VLOOKUP($O77,INDIRECT($O$3),T$5,0))</f>
        <v>110758.19271835187</v>
      </c>
      <c r="U77" s="345" cm="1">
        <f t="array" aca="1" ref="U77" ca="1">IF($N77="Y",VLOOKUP($O77,INDIRECT($O$3),U$5,0)*INDIRECT($N$2),VLOOKUP($O77,INDIRECT($O$3),U$5,0))</f>
        <v>114080.93849990242</v>
      </c>
      <c r="W77" s="218" t="str">
        <f t="shared" si="43"/>
        <v>Y</v>
      </c>
      <c r="X77" s="366" t="str">
        <f t="shared" si="44"/>
        <v>05200C</v>
      </c>
      <c r="Y77" s="218" t="str">
        <f t="shared" si="45"/>
        <v xml:space="preserve">General Foreman Plant Maintenance &amp; New Construction </v>
      </c>
      <c r="Z77" s="367" t="str">
        <f t="shared" si="38"/>
        <v>E50</v>
      </c>
      <c r="AA77" s="368">
        <f t="shared" ca="1" si="46"/>
        <v>50.192999999999998</v>
      </c>
      <c r="AB77" s="368">
        <f t="shared" ca="1" si="47"/>
        <v>51.698999999999998</v>
      </c>
      <c r="AC77" s="368">
        <f t="shared" ca="1" si="48"/>
        <v>53.25</v>
      </c>
      <c r="AD77" s="368">
        <f t="shared" ca="1" si="49"/>
        <v>54.846999999999994</v>
      </c>
    </row>
    <row r="78" spans="1:30" s="19" customFormat="1">
      <c r="A78" s="3" t="s">
        <v>108</v>
      </c>
      <c r="B78" s="47" t="s">
        <v>12</v>
      </c>
      <c r="C78" s="4">
        <v>505</v>
      </c>
      <c r="D78" s="35" t="s">
        <v>109</v>
      </c>
      <c r="E78" s="47">
        <v>11</v>
      </c>
      <c r="F78" s="47" t="s">
        <v>13</v>
      </c>
      <c r="G78" s="306" t="s">
        <v>92</v>
      </c>
      <c r="H78" s="178">
        <f t="shared" ca="1" si="51"/>
        <v>104400.21935936646</v>
      </c>
      <c r="I78" s="178">
        <f t="shared" ca="1" si="51"/>
        <v>107532.22594014744</v>
      </c>
      <c r="J78" s="178">
        <f t="shared" ca="1" si="51"/>
        <v>110758.19271835187</v>
      </c>
      <c r="K78" s="178">
        <f t="shared" ca="1" si="51"/>
        <v>114080.93849990242</v>
      </c>
      <c r="L78"/>
      <c r="M78"/>
      <c r="N78" s="343" t="s">
        <v>611</v>
      </c>
      <c r="O78" s="337" t="str">
        <f t="shared" si="40"/>
        <v>05220C</v>
      </c>
      <c r="P78" s="339" t="str">
        <f t="shared" si="41"/>
        <v xml:space="preserve">General Foreman Sewer Construction  </v>
      </c>
      <c r="Q78" s="344" t="str">
        <f t="shared" si="42"/>
        <v>E50</v>
      </c>
      <c r="R78" s="345" cm="1">
        <f t="array" aca="1" ref="R78" ca="1">IF($N78="Y",VLOOKUP($O78,INDIRECT($O$3),R$5,0)*INDIRECT($N$2),VLOOKUP($O78,INDIRECT($O$3),R$5,0))</f>
        <v>104400.21935936646</v>
      </c>
      <c r="S78" s="345" cm="1">
        <f t="array" aca="1" ref="S78" ca="1">IF($N78="Y",VLOOKUP($O78,INDIRECT($O$3),S$5,0)*INDIRECT($N$2),VLOOKUP($O78,INDIRECT($O$3),S$5,0))</f>
        <v>107532.22594014744</v>
      </c>
      <c r="T78" s="345" cm="1">
        <f t="array" aca="1" ref="T78" ca="1">IF($N78="Y",VLOOKUP($O78,INDIRECT($O$3),T$5,0)*INDIRECT($N$2),VLOOKUP($O78,INDIRECT($O$3),T$5,0))</f>
        <v>110758.19271835187</v>
      </c>
      <c r="U78" s="345" cm="1">
        <f t="array" aca="1" ref="U78" ca="1">IF($N78="Y",VLOOKUP($O78,INDIRECT($O$3),U$5,0)*INDIRECT($N$2),VLOOKUP($O78,INDIRECT($O$3),U$5,0))</f>
        <v>114080.93849990242</v>
      </c>
      <c r="W78" s="218" t="str">
        <f t="shared" si="43"/>
        <v>Y</v>
      </c>
      <c r="X78" s="366" t="str">
        <f t="shared" si="44"/>
        <v>05220C</v>
      </c>
      <c r="Y78" s="218" t="str">
        <f t="shared" si="45"/>
        <v xml:space="preserve">General Foreman Sewer Construction  </v>
      </c>
      <c r="Z78" s="367" t="str">
        <f t="shared" si="38"/>
        <v>E50</v>
      </c>
      <c r="AA78" s="368">
        <f t="shared" ca="1" si="46"/>
        <v>50.192999999999998</v>
      </c>
      <c r="AB78" s="368">
        <f t="shared" ca="1" si="47"/>
        <v>51.698999999999998</v>
      </c>
      <c r="AC78" s="368">
        <f t="shared" ca="1" si="48"/>
        <v>53.25</v>
      </c>
      <c r="AD78" s="368">
        <f t="shared" ca="1" si="49"/>
        <v>54.846999999999994</v>
      </c>
    </row>
    <row r="79" spans="1:30" s="19" customFormat="1">
      <c r="A79" s="3" t="s">
        <v>110</v>
      </c>
      <c r="B79" s="47" t="s">
        <v>12</v>
      </c>
      <c r="C79" s="4">
        <v>520</v>
      </c>
      <c r="D79" s="35" t="s">
        <v>111</v>
      </c>
      <c r="E79" s="47">
        <v>11</v>
      </c>
      <c r="F79" s="47" t="s">
        <v>13</v>
      </c>
      <c r="G79" s="306" t="s">
        <v>92</v>
      </c>
      <c r="H79" s="178">
        <f t="shared" ca="1" si="51"/>
        <v>104400.21935936646</v>
      </c>
      <c r="I79" s="178">
        <f t="shared" ca="1" si="51"/>
        <v>107532.22594014744</v>
      </c>
      <c r="J79" s="178">
        <f t="shared" ca="1" si="51"/>
        <v>110758.19271835187</v>
      </c>
      <c r="K79" s="178">
        <f t="shared" ca="1" si="51"/>
        <v>114080.93849990242</v>
      </c>
      <c r="L79"/>
      <c r="M79"/>
      <c r="N79" s="343" t="s">
        <v>611</v>
      </c>
      <c r="O79" s="337" t="str">
        <f t="shared" si="40"/>
        <v>05250C</v>
      </c>
      <c r="P79" s="339" t="str">
        <f t="shared" si="41"/>
        <v xml:space="preserve">General Foreman Water Service Maintenance </v>
      </c>
      <c r="Q79" s="344" t="str">
        <f t="shared" si="42"/>
        <v>E50</v>
      </c>
      <c r="R79" s="345" cm="1">
        <f t="array" aca="1" ref="R79" ca="1">IF($N79="Y",VLOOKUP($O79,INDIRECT($O$3),R$5,0)*INDIRECT($N$2),VLOOKUP($O79,INDIRECT($O$3),R$5,0))</f>
        <v>104400.21935936646</v>
      </c>
      <c r="S79" s="345" cm="1">
        <f t="array" aca="1" ref="S79" ca="1">IF($N79="Y",VLOOKUP($O79,INDIRECT($O$3),S$5,0)*INDIRECT($N$2),VLOOKUP($O79,INDIRECT($O$3),S$5,0))</f>
        <v>107532.22594014744</v>
      </c>
      <c r="T79" s="345" cm="1">
        <f t="array" aca="1" ref="T79" ca="1">IF($N79="Y",VLOOKUP($O79,INDIRECT($O$3),T$5,0)*INDIRECT($N$2),VLOOKUP($O79,INDIRECT($O$3),T$5,0))</f>
        <v>110758.19271835187</v>
      </c>
      <c r="U79" s="345" cm="1">
        <f t="array" aca="1" ref="U79" ca="1">IF($N79="Y",VLOOKUP($O79,INDIRECT($O$3),U$5,0)*INDIRECT($N$2),VLOOKUP($O79,INDIRECT($O$3),U$5,0))</f>
        <v>114080.93849990242</v>
      </c>
      <c r="W79" s="218" t="str">
        <f t="shared" si="43"/>
        <v>Y</v>
      </c>
      <c r="X79" s="366" t="str">
        <f t="shared" si="44"/>
        <v>05250C</v>
      </c>
      <c r="Y79" s="218" t="str">
        <f t="shared" si="45"/>
        <v xml:space="preserve">General Foreman Water Service Maintenance </v>
      </c>
      <c r="Z79" s="367" t="str">
        <f t="shared" si="38"/>
        <v>E50</v>
      </c>
      <c r="AA79" s="368">
        <f t="shared" ca="1" si="46"/>
        <v>50.192999999999998</v>
      </c>
      <c r="AB79" s="368">
        <f t="shared" ca="1" si="47"/>
        <v>51.698999999999998</v>
      </c>
      <c r="AC79" s="368">
        <f t="shared" ca="1" si="48"/>
        <v>53.25</v>
      </c>
      <c r="AD79" s="368">
        <f t="shared" ca="1" si="49"/>
        <v>54.846999999999994</v>
      </c>
    </row>
    <row r="80" spans="1:30" s="19" customFormat="1">
      <c r="A80" s="111" t="s">
        <v>112</v>
      </c>
      <c r="B80" s="47" t="s">
        <v>12</v>
      </c>
      <c r="C80" s="4">
        <v>510</v>
      </c>
      <c r="D80" s="112" t="s">
        <v>113</v>
      </c>
      <c r="E80" s="47">
        <v>11</v>
      </c>
      <c r="F80" s="47" t="s">
        <v>13</v>
      </c>
      <c r="G80" s="306" t="s">
        <v>92</v>
      </c>
      <c r="H80" s="178">
        <f t="shared" ca="1" si="51"/>
        <v>104400.21935936646</v>
      </c>
      <c r="I80" s="178">
        <f t="shared" ca="1" si="51"/>
        <v>107532.22594014744</v>
      </c>
      <c r="J80" s="178">
        <f t="shared" ca="1" si="51"/>
        <v>110758.19271835187</v>
      </c>
      <c r="K80" s="178">
        <f t="shared" ca="1" si="51"/>
        <v>114080.93849990242</v>
      </c>
      <c r="L80"/>
      <c r="M80"/>
      <c r="N80" s="343" t="s">
        <v>611</v>
      </c>
      <c r="O80" s="337" t="str">
        <f t="shared" si="40"/>
        <v>05235C</v>
      </c>
      <c r="P80" s="339" t="str">
        <f t="shared" si="41"/>
        <v>General Foreman, Solid Waste &amp; Recycling</v>
      </c>
      <c r="Q80" s="344" t="str">
        <f t="shared" si="42"/>
        <v>E50</v>
      </c>
      <c r="R80" s="345" cm="1">
        <f t="array" aca="1" ref="R80" ca="1">IF($N80="Y",VLOOKUP($O80,INDIRECT($O$3),R$5,0)*INDIRECT($N$2),VLOOKUP($O80,INDIRECT($O$3),R$5,0))</f>
        <v>104400.21935936646</v>
      </c>
      <c r="S80" s="345" cm="1">
        <f t="array" aca="1" ref="S80" ca="1">IF($N80="Y",VLOOKUP($O80,INDIRECT($O$3),S$5,0)*INDIRECT($N$2),VLOOKUP($O80,INDIRECT($O$3),S$5,0))</f>
        <v>107532.22594014744</v>
      </c>
      <c r="T80" s="345" cm="1">
        <f t="array" aca="1" ref="T80" ca="1">IF($N80="Y",VLOOKUP($O80,INDIRECT($O$3),T$5,0)*INDIRECT($N$2),VLOOKUP($O80,INDIRECT($O$3),T$5,0))</f>
        <v>110758.19271835187</v>
      </c>
      <c r="U80" s="345" cm="1">
        <f t="array" aca="1" ref="U80" ca="1">IF($N80="Y",VLOOKUP($O80,INDIRECT($O$3),U$5,0)*INDIRECT($N$2),VLOOKUP($O80,INDIRECT($O$3),U$5,0))</f>
        <v>114080.93849990242</v>
      </c>
      <c r="W80" s="218" t="str">
        <f t="shared" si="43"/>
        <v>Y</v>
      </c>
      <c r="X80" s="366" t="str">
        <f t="shared" si="44"/>
        <v>05235C</v>
      </c>
      <c r="Y80" s="218" t="str">
        <f t="shared" si="45"/>
        <v>General Foreman, Solid Waste &amp; Recycling</v>
      </c>
      <c r="Z80" s="367" t="str">
        <f t="shared" si="38"/>
        <v>E50</v>
      </c>
      <c r="AA80" s="368">
        <f t="shared" ca="1" si="46"/>
        <v>50.192999999999998</v>
      </c>
      <c r="AB80" s="368">
        <f t="shared" ca="1" si="47"/>
        <v>51.698999999999998</v>
      </c>
      <c r="AC80" s="368">
        <f t="shared" ca="1" si="48"/>
        <v>53.25</v>
      </c>
      <c r="AD80" s="368">
        <f t="shared" ca="1" si="49"/>
        <v>54.846999999999994</v>
      </c>
    </row>
    <row r="81" spans="1:30" s="19" customFormat="1">
      <c r="A81" s="111" t="s">
        <v>600</v>
      </c>
      <c r="B81" s="47" t="s">
        <v>12</v>
      </c>
      <c r="C81" s="4">
        <v>498</v>
      </c>
      <c r="D81" s="112" t="s">
        <v>599</v>
      </c>
      <c r="E81" s="47">
        <v>11</v>
      </c>
      <c r="F81" s="47" t="s">
        <v>13</v>
      </c>
      <c r="G81" s="306" t="s">
        <v>92</v>
      </c>
      <c r="H81" s="178">
        <f t="shared" ca="1" si="51"/>
        <v>104400.21935936646</v>
      </c>
      <c r="I81" s="178">
        <f t="shared" ca="1" si="51"/>
        <v>107532.22594014744</v>
      </c>
      <c r="J81" s="178">
        <f t="shared" ca="1" si="51"/>
        <v>110758.19271835187</v>
      </c>
      <c r="K81" s="178">
        <f t="shared" ca="1" si="51"/>
        <v>114080.93849990242</v>
      </c>
      <c r="L81"/>
      <c r="M81"/>
      <c r="N81" s="343" t="s">
        <v>611</v>
      </c>
      <c r="O81" s="337" t="str">
        <f t="shared" si="40"/>
        <v>52998C</v>
      </c>
      <c r="P81" s="339" t="str">
        <f t="shared" si="41"/>
        <v>Housing Liaisons Manager</v>
      </c>
      <c r="Q81" s="344" t="str">
        <f t="shared" si="42"/>
        <v>E50</v>
      </c>
      <c r="R81" s="345" cm="1">
        <f t="array" aca="1" ref="R81" ca="1">IF($N81="Y",VLOOKUP($O81,INDIRECT($O$3),R$5,0)*INDIRECT($N$2),VLOOKUP($O81,INDIRECT($O$3),R$5,0))</f>
        <v>104400.21935936646</v>
      </c>
      <c r="S81" s="345" cm="1">
        <f t="array" aca="1" ref="S81" ca="1">IF($N81="Y",VLOOKUP($O81,INDIRECT($O$3),S$5,0)*INDIRECT($N$2),VLOOKUP($O81,INDIRECT($O$3),S$5,0))</f>
        <v>107532.22594014744</v>
      </c>
      <c r="T81" s="345" cm="1">
        <f t="array" aca="1" ref="T81" ca="1">IF($N81="Y",VLOOKUP($O81,INDIRECT($O$3),T$5,0)*INDIRECT($N$2),VLOOKUP($O81,INDIRECT($O$3),T$5,0))</f>
        <v>110758.19271835187</v>
      </c>
      <c r="U81" s="345" cm="1">
        <f t="array" aca="1" ref="U81" ca="1">IF($N81="Y",VLOOKUP($O81,INDIRECT($O$3),U$5,0)*INDIRECT($N$2),VLOOKUP($O81,INDIRECT($O$3),U$5,0))</f>
        <v>114080.93849990242</v>
      </c>
      <c r="W81" s="218" t="str">
        <f t="shared" si="43"/>
        <v>Y</v>
      </c>
      <c r="X81" s="366" t="str">
        <f t="shared" si="44"/>
        <v>52998C</v>
      </c>
      <c r="Y81" s="218" t="str">
        <f t="shared" si="45"/>
        <v>Housing Liaisons Manager</v>
      </c>
      <c r="Z81" s="367" t="str">
        <f t="shared" si="38"/>
        <v>E50</v>
      </c>
      <c r="AA81" s="368">
        <f t="shared" ca="1" si="46"/>
        <v>50.192999999999998</v>
      </c>
      <c r="AB81" s="368">
        <f t="shared" ca="1" si="47"/>
        <v>51.698999999999998</v>
      </c>
      <c r="AC81" s="368">
        <f t="shared" ca="1" si="48"/>
        <v>53.25</v>
      </c>
      <c r="AD81" s="368">
        <f t="shared" ca="1" si="49"/>
        <v>54.846999999999994</v>
      </c>
    </row>
    <row r="82" spans="1:30" s="19" customFormat="1">
      <c r="A82" s="111" t="s">
        <v>733</v>
      </c>
      <c r="B82" s="47" t="s">
        <v>12</v>
      </c>
      <c r="C82" s="4">
        <v>508</v>
      </c>
      <c r="D82" s="112" t="s">
        <v>735</v>
      </c>
      <c r="E82" s="47">
        <v>11</v>
      </c>
      <c r="F82" s="47" t="s">
        <v>13</v>
      </c>
      <c r="G82" s="306" t="s">
        <v>92</v>
      </c>
      <c r="H82" s="178">
        <f t="shared" ca="1" si="51"/>
        <v>104400.21935936646</v>
      </c>
      <c r="I82" s="178">
        <f t="shared" ca="1" si="51"/>
        <v>107532.22594014744</v>
      </c>
      <c r="J82" s="178">
        <f t="shared" ca="1" si="51"/>
        <v>110758.19271835187</v>
      </c>
      <c r="K82" s="178">
        <f t="shared" ca="1" si="51"/>
        <v>114080.93849990242</v>
      </c>
      <c r="L82"/>
      <c r="M82"/>
      <c r="N82" s="343" t="s">
        <v>611</v>
      </c>
      <c r="O82" s="337" t="str">
        <f t="shared" si="40"/>
        <v>59484C</v>
      </c>
      <c r="P82" s="339" t="str">
        <f t="shared" si="41"/>
        <v>Manager Environmenatl Health - Food, Lodging &amp; Pools</v>
      </c>
      <c r="Q82" s="344" t="str">
        <f t="shared" si="42"/>
        <v>E50</v>
      </c>
      <c r="R82" s="345" cm="1">
        <f t="array" aca="1" ref="R82" ca="1">IF($N82="Y",VLOOKUP($O82,INDIRECT($O$3),R$5,0)*INDIRECT($N$2),VLOOKUP($O82,INDIRECT($O$3),R$5,0))</f>
        <v>104400.21935936646</v>
      </c>
      <c r="S82" s="345" cm="1">
        <f t="array" aca="1" ref="S82" ca="1">IF($N82="Y",VLOOKUP($O82,INDIRECT($O$3),S$5,0)*INDIRECT($N$2),VLOOKUP($O82,INDIRECT($O$3),S$5,0))</f>
        <v>107532.22594014744</v>
      </c>
      <c r="T82" s="345" cm="1">
        <f t="array" aca="1" ref="T82" ca="1">IF($N82="Y",VLOOKUP($O82,INDIRECT($O$3),T$5,0)*INDIRECT($N$2),VLOOKUP($O82,INDIRECT($O$3),T$5,0))</f>
        <v>110758.19271835187</v>
      </c>
      <c r="U82" s="345" cm="1">
        <f t="array" aca="1" ref="U82" ca="1">IF($N82="Y",VLOOKUP($O82,INDIRECT($O$3),U$5,0)*INDIRECT($N$2),VLOOKUP($O82,INDIRECT($O$3),U$5,0))</f>
        <v>114080.93849990242</v>
      </c>
      <c r="W82" s="218" t="str">
        <f t="shared" si="43"/>
        <v>Y</v>
      </c>
      <c r="X82" s="366" t="str">
        <f t="shared" si="44"/>
        <v>59484C</v>
      </c>
      <c r="Y82" s="218" t="str">
        <f t="shared" si="45"/>
        <v>Manager Environmenatl Health - Food, Lodging &amp; Pools</v>
      </c>
      <c r="Z82" s="367" t="str">
        <f t="shared" si="38"/>
        <v>E50</v>
      </c>
      <c r="AA82" s="368">
        <f t="shared" ca="1" si="46"/>
        <v>50.192999999999998</v>
      </c>
      <c r="AB82" s="368">
        <f t="shared" ca="1" si="47"/>
        <v>51.698999999999998</v>
      </c>
      <c r="AC82" s="368">
        <f t="shared" ca="1" si="48"/>
        <v>53.25</v>
      </c>
      <c r="AD82" s="368">
        <f t="shared" ca="1" si="49"/>
        <v>54.846999999999994</v>
      </c>
    </row>
    <row r="83" spans="1:30" s="19" customFormat="1">
      <c r="A83" s="3" t="s">
        <v>114</v>
      </c>
      <c r="B83" s="47" t="s">
        <v>12</v>
      </c>
      <c r="C83" s="4">
        <v>523</v>
      </c>
      <c r="D83" s="35" t="s">
        <v>115</v>
      </c>
      <c r="E83" s="47">
        <v>11</v>
      </c>
      <c r="F83" s="47" t="s">
        <v>13</v>
      </c>
      <c r="G83" s="306" t="s">
        <v>92</v>
      </c>
      <c r="H83" s="178">
        <f t="shared" ca="1" si="51"/>
        <v>104400.21935936646</v>
      </c>
      <c r="I83" s="178">
        <f t="shared" ca="1" si="51"/>
        <v>107532.22594014744</v>
      </c>
      <c r="J83" s="178">
        <f t="shared" ca="1" si="51"/>
        <v>110758.19271835187</v>
      </c>
      <c r="K83" s="178">
        <f t="shared" ca="1" si="51"/>
        <v>114080.93849990242</v>
      </c>
      <c r="L83"/>
      <c r="M83"/>
      <c r="N83" s="343" t="s">
        <v>611</v>
      </c>
      <c r="O83" s="337" t="str">
        <f t="shared" si="40"/>
        <v>06657C</v>
      </c>
      <c r="P83" s="339" t="str">
        <f t="shared" si="41"/>
        <v>Manager Environmental Initiatives</v>
      </c>
      <c r="Q83" s="344" t="str">
        <f t="shared" si="42"/>
        <v>E50</v>
      </c>
      <c r="R83" s="345" cm="1">
        <f t="array" aca="1" ref="R83" ca="1">IF($N83="Y",VLOOKUP($O83,INDIRECT($O$3),R$5,0)*INDIRECT($N$2),VLOOKUP($O83,INDIRECT($O$3),R$5,0))</f>
        <v>104400.21935936646</v>
      </c>
      <c r="S83" s="345" cm="1">
        <f t="array" aca="1" ref="S83" ca="1">IF($N83="Y",VLOOKUP($O83,INDIRECT($O$3),S$5,0)*INDIRECT($N$2),VLOOKUP($O83,INDIRECT($O$3),S$5,0))</f>
        <v>107532.22594014744</v>
      </c>
      <c r="T83" s="345" cm="1">
        <f t="array" aca="1" ref="T83" ca="1">IF($N83="Y",VLOOKUP($O83,INDIRECT($O$3),T$5,0)*INDIRECT($N$2),VLOOKUP($O83,INDIRECT($O$3),T$5,0))</f>
        <v>110758.19271835187</v>
      </c>
      <c r="U83" s="345" cm="1">
        <f t="array" aca="1" ref="U83" ca="1">IF($N83="Y",VLOOKUP($O83,INDIRECT($O$3),U$5,0)*INDIRECT($N$2),VLOOKUP($O83,INDIRECT($O$3),U$5,0))</f>
        <v>114080.93849990242</v>
      </c>
      <c r="W83" s="218" t="str">
        <f t="shared" si="43"/>
        <v>Y</v>
      </c>
      <c r="X83" s="366" t="str">
        <f t="shared" si="44"/>
        <v>06657C</v>
      </c>
      <c r="Y83" s="218" t="str">
        <f t="shared" si="45"/>
        <v>Manager Environmental Initiatives</v>
      </c>
      <c r="Z83" s="367" t="str">
        <f t="shared" si="38"/>
        <v>E50</v>
      </c>
      <c r="AA83" s="368">
        <f t="shared" ca="1" si="46"/>
        <v>50.192999999999998</v>
      </c>
      <c r="AB83" s="368">
        <f t="shared" ca="1" si="47"/>
        <v>51.698999999999998</v>
      </c>
      <c r="AC83" s="368">
        <f t="shared" ca="1" si="48"/>
        <v>53.25</v>
      </c>
      <c r="AD83" s="368">
        <f t="shared" ca="1" si="49"/>
        <v>54.846999999999994</v>
      </c>
    </row>
    <row r="84" spans="1:30" s="19" customFormat="1">
      <c r="A84" s="3" t="s">
        <v>116</v>
      </c>
      <c r="B84" s="47" t="s">
        <v>12</v>
      </c>
      <c r="C84" s="4">
        <v>508</v>
      </c>
      <c r="D84" s="35" t="s">
        <v>117</v>
      </c>
      <c r="E84" s="47">
        <v>11</v>
      </c>
      <c r="F84" s="47" t="s">
        <v>13</v>
      </c>
      <c r="G84" s="306" t="s">
        <v>92</v>
      </c>
      <c r="H84" s="178">
        <f t="shared" ca="1" si="51"/>
        <v>104400.21935936646</v>
      </c>
      <c r="I84" s="178">
        <f t="shared" ca="1" si="51"/>
        <v>107532.22594014744</v>
      </c>
      <c r="J84" s="178">
        <f t="shared" ca="1" si="51"/>
        <v>110758.19271835187</v>
      </c>
      <c r="K84" s="178">
        <f t="shared" ca="1" si="51"/>
        <v>114080.93849990242</v>
      </c>
      <c r="L84"/>
      <c r="M84"/>
      <c r="N84" s="343" t="s">
        <v>611</v>
      </c>
      <c r="O84" s="337" t="str">
        <f t="shared" si="40"/>
        <v>06675C</v>
      </c>
      <c r="P84" s="339" t="str">
        <f t="shared" si="41"/>
        <v>Manager Environmental Services</v>
      </c>
      <c r="Q84" s="344" t="str">
        <f t="shared" si="42"/>
        <v>E50</v>
      </c>
      <c r="R84" s="345" cm="1">
        <f t="array" aca="1" ref="R84" ca="1">IF($N84="Y",VLOOKUP($O84,INDIRECT($O$3),R$5,0)*INDIRECT($N$2),VLOOKUP($O84,INDIRECT($O$3),R$5,0))</f>
        <v>104400.21935936646</v>
      </c>
      <c r="S84" s="345" cm="1">
        <f t="array" aca="1" ref="S84" ca="1">IF($N84="Y",VLOOKUP($O84,INDIRECT($O$3),S$5,0)*INDIRECT($N$2),VLOOKUP($O84,INDIRECT($O$3),S$5,0))</f>
        <v>107532.22594014744</v>
      </c>
      <c r="T84" s="345" cm="1">
        <f t="array" aca="1" ref="T84" ca="1">IF($N84="Y",VLOOKUP($O84,INDIRECT($O$3),T$5,0)*INDIRECT($N$2),VLOOKUP($O84,INDIRECT($O$3),T$5,0))</f>
        <v>110758.19271835187</v>
      </c>
      <c r="U84" s="345" cm="1">
        <f t="array" aca="1" ref="U84" ca="1">IF($N84="Y",VLOOKUP($O84,INDIRECT($O$3),U$5,0)*INDIRECT($N$2),VLOOKUP($O84,INDIRECT($O$3),U$5,0))</f>
        <v>114080.93849990242</v>
      </c>
      <c r="W84" s="218" t="str">
        <f t="shared" si="43"/>
        <v>Y</v>
      </c>
      <c r="X84" s="366" t="str">
        <f t="shared" si="44"/>
        <v>06675C</v>
      </c>
      <c r="Y84" s="218" t="str">
        <f t="shared" si="45"/>
        <v>Manager Environmental Services</v>
      </c>
      <c r="Z84" s="367" t="str">
        <f t="shared" si="38"/>
        <v>E50</v>
      </c>
      <c r="AA84" s="368">
        <f t="shared" ca="1" si="46"/>
        <v>50.192999999999998</v>
      </c>
      <c r="AB84" s="368">
        <f t="shared" ca="1" si="47"/>
        <v>51.698999999999998</v>
      </c>
      <c r="AC84" s="368">
        <f t="shared" ca="1" si="48"/>
        <v>53.25</v>
      </c>
      <c r="AD84" s="368">
        <f t="shared" ca="1" si="49"/>
        <v>54.846999999999994</v>
      </c>
    </row>
    <row r="85" spans="1:30" s="19" customFormat="1">
      <c r="A85" s="3" t="s">
        <v>575</v>
      </c>
      <c r="B85" s="2" t="s">
        <v>12</v>
      </c>
      <c r="C85" s="2">
        <v>503</v>
      </c>
      <c r="D85" s="35" t="s">
        <v>571</v>
      </c>
      <c r="E85" s="47">
        <v>11</v>
      </c>
      <c r="F85" s="47" t="s">
        <v>13</v>
      </c>
      <c r="G85" s="306" t="s">
        <v>92</v>
      </c>
      <c r="H85" s="178">
        <f t="shared" ca="1" si="51"/>
        <v>104400.21935936646</v>
      </c>
      <c r="I85" s="178">
        <f t="shared" ca="1" si="51"/>
        <v>107532.22594014744</v>
      </c>
      <c r="J85" s="178">
        <f t="shared" ca="1" si="51"/>
        <v>110758.19271835187</v>
      </c>
      <c r="K85" s="178">
        <f t="shared" ca="1" si="51"/>
        <v>114080.93849990242</v>
      </c>
      <c r="L85"/>
      <c r="M85"/>
      <c r="N85" s="343" t="s">
        <v>611</v>
      </c>
      <c r="O85" s="337" t="str">
        <f t="shared" si="40"/>
        <v>52987C</v>
      </c>
      <c r="P85" s="339" t="str">
        <f t="shared" si="41"/>
        <v>Manager Field Operations Inspections</v>
      </c>
      <c r="Q85" s="344" t="str">
        <f t="shared" si="42"/>
        <v>E50</v>
      </c>
      <c r="R85" s="345" cm="1">
        <f t="array" aca="1" ref="R85" ca="1">IF($N85="Y",VLOOKUP($O85,INDIRECT($O$3),R$5,0)*INDIRECT($N$2),VLOOKUP($O85,INDIRECT($O$3),R$5,0))</f>
        <v>104400.21935936646</v>
      </c>
      <c r="S85" s="345" cm="1">
        <f t="array" aca="1" ref="S85" ca="1">IF($N85="Y",VLOOKUP($O85,INDIRECT($O$3),S$5,0)*INDIRECT($N$2),VLOOKUP($O85,INDIRECT($O$3),S$5,0))</f>
        <v>107532.22594014744</v>
      </c>
      <c r="T85" s="345" cm="1">
        <f t="array" aca="1" ref="T85" ca="1">IF($N85="Y",VLOOKUP($O85,INDIRECT($O$3),T$5,0)*INDIRECT($N$2),VLOOKUP($O85,INDIRECT($O$3),T$5,0))</f>
        <v>110758.19271835187</v>
      </c>
      <c r="U85" s="345" cm="1">
        <f t="array" aca="1" ref="U85" ca="1">IF($N85="Y",VLOOKUP($O85,INDIRECT($O$3),U$5,0)*INDIRECT($N$2),VLOOKUP($O85,INDIRECT($O$3),U$5,0))</f>
        <v>114080.93849990242</v>
      </c>
      <c r="W85" s="218" t="str">
        <f t="shared" si="43"/>
        <v>Y</v>
      </c>
      <c r="X85" s="366" t="str">
        <f t="shared" si="44"/>
        <v>52987C</v>
      </c>
      <c r="Y85" s="218" t="str">
        <f t="shared" si="45"/>
        <v>Manager Field Operations Inspections</v>
      </c>
      <c r="Z85" s="367" t="str">
        <f t="shared" si="38"/>
        <v>E50</v>
      </c>
      <c r="AA85" s="368">
        <f t="shared" ca="1" si="46"/>
        <v>50.192999999999998</v>
      </c>
      <c r="AB85" s="368">
        <f t="shared" ca="1" si="47"/>
        <v>51.698999999999998</v>
      </c>
      <c r="AC85" s="368">
        <f t="shared" ca="1" si="48"/>
        <v>53.25</v>
      </c>
      <c r="AD85" s="368">
        <f t="shared" ca="1" si="49"/>
        <v>54.846999999999994</v>
      </c>
    </row>
    <row r="86" spans="1:30" s="19" customFormat="1">
      <c r="A86" s="3" t="s">
        <v>118</v>
      </c>
      <c r="B86" s="47" t="s">
        <v>12</v>
      </c>
      <c r="C86" s="4">
        <v>513</v>
      </c>
      <c r="D86" s="35" t="s">
        <v>119</v>
      </c>
      <c r="E86" s="47">
        <v>11</v>
      </c>
      <c r="F86" s="47" t="s">
        <v>13</v>
      </c>
      <c r="G86" s="306" t="s">
        <v>92</v>
      </c>
      <c r="H86" s="178">
        <f t="shared" ca="1" si="51"/>
        <v>104400.21935936646</v>
      </c>
      <c r="I86" s="178">
        <f t="shared" ca="1" si="51"/>
        <v>107532.22594014744</v>
      </c>
      <c r="J86" s="178">
        <f t="shared" ca="1" si="51"/>
        <v>110758.19271835187</v>
      </c>
      <c r="K86" s="178">
        <f t="shared" ca="1" si="51"/>
        <v>114080.93849990242</v>
      </c>
      <c r="L86"/>
      <c r="M86"/>
      <c r="N86" s="343" t="s">
        <v>611</v>
      </c>
      <c r="O86" s="337" t="str">
        <f t="shared" si="40"/>
        <v>06685C</v>
      </c>
      <c r="P86" s="339" t="str">
        <f t="shared" si="41"/>
        <v>Manager Field Operations Housing Inspections</v>
      </c>
      <c r="Q86" s="344" t="str">
        <f t="shared" si="42"/>
        <v>E50</v>
      </c>
      <c r="R86" s="345" cm="1">
        <f t="array" aca="1" ref="R86" ca="1">IF($N86="Y",VLOOKUP($O86,INDIRECT($O$3),R$5,0)*INDIRECT($N$2),VLOOKUP($O86,INDIRECT($O$3),R$5,0))</f>
        <v>104400.21935936646</v>
      </c>
      <c r="S86" s="345" cm="1">
        <f t="array" aca="1" ref="S86" ca="1">IF($N86="Y",VLOOKUP($O86,INDIRECT($O$3),S$5,0)*INDIRECT($N$2),VLOOKUP($O86,INDIRECT($O$3),S$5,0))</f>
        <v>107532.22594014744</v>
      </c>
      <c r="T86" s="345" cm="1">
        <f t="array" aca="1" ref="T86" ca="1">IF($N86="Y",VLOOKUP($O86,INDIRECT($O$3),T$5,0)*INDIRECT($N$2),VLOOKUP($O86,INDIRECT($O$3),T$5,0))</f>
        <v>110758.19271835187</v>
      </c>
      <c r="U86" s="345" cm="1">
        <f t="array" aca="1" ref="U86" ca="1">IF($N86="Y",VLOOKUP($O86,INDIRECT($O$3),U$5,0)*INDIRECT($N$2),VLOOKUP($O86,INDIRECT($O$3),U$5,0))</f>
        <v>114080.93849990242</v>
      </c>
      <c r="W86" s="218" t="str">
        <f t="shared" si="43"/>
        <v>Y</v>
      </c>
      <c r="X86" s="366" t="str">
        <f t="shared" si="44"/>
        <v>06685C</v>
      </c>
      <c r="Y86" s="218" t="str">
        <f t="shared" si="45"/>
        <v>Manager Field Operations Housing Inspections</v>
      </c>
      <c r="Z86" s="367" t="str">
        <f t="shared" si="38"/>
        <v>E50</v>
      </c>
      <c r="AA86" s="368">
        <f t="shared" ca="1" si="46"/>
        <v>50.192999999999998</v>
      </c>
      <c r="AB86" s="368">
        <f t="shared" ca="1" si="47"/>
        <v>51.698999999999998</v>
      </c>
      <c r="AC86" s="368">
        <f t="shared" ca="1" si="48"/>
        <v>53.25</v>
      </c>
      <c r="AD86" s="368">
        <f t="shared" ca="1" si="49"/>
        <v>54.846999999999994</v>
      </c>
    </row>
    <row r="87" spans="1:30" s="19" customFormat="1">
      <c r="A87" s="3" t="s">
        <v>120</v>
      </c>
      <c r="B87" s="47" t="s">
        <v>12</v>
      </c>
      <c r="C87" s="4">
        <v>503</v>
      </c>
      <c r="D87" s="35" t="s">
        <v>229</v>
      </c>
      <c r="E87" s="47">
        <v>11</v>
      </c>
      <c r="F87" s="47" t="s">
        <v>13</v>
      </c>
      <c r="G87" s="306" t="s">
        <v>92</v>
      </c>
      <c r="H87" s="178">
        <f t="shared" ca="1" si="51"/>
        <v>104400.21935936646</v>
      </c>
      <c r="I87" s="178">
        <f t="shared" ca="1" si="51"/>
        <v>107532.22594014744</v>
      </c>
      <c r="J87" s="178">
        <f t="shared" ca="1" si="51"/>
        <v>110758.19271835187</v>
      </c>
      <c r="K87" s="178">
        <f t="shared" ca="1" si="51"/>
        <v>114080.93849990242</v>
      </c>
      <c r="L87"/>
      <c r="M87"/>
      <c r="N87" s="343" t="s">
        <v>611</v>
      </c>
      <c r="O87" s="337" t="str">
        <f t="shared" si="40"/>
        <v>06732C</v>
      </c>
      <c r="P87" s="339" t="str">
        <f t="shared" si="41"/>
        <v>Manager Financial Analysis and Systems Support</v>
      </c>
      <c r="Q87" s="344" t="str">
        <f t="shared" si="42"/>
        <v>E50</v>
      </c>
      <c r="R87" s="345" cm="1">
        <f t="array" aca="1" ref="R87" ca="1">IF($N87="Y",VLOOKUP($O87,INDIRECT($O$3),R$5,0)*INDIRECT($N$2),VLOOKUP($O87,INDIRECT($O$3),R$5,0))</f>
        <v>104400.21935936646</v>
      </c>
      <c r="S87" s="345" cm="1">
        <f t="array" aca="1" ref="S87" ca="1">IF($N87="Y",VLOOKUP($O87,INDIRECT($O$3),S$5,0)*INDIRECT($N$2),VLOOKUP($O87,INDIRECT($O$3),S$5,0))</f>
        <v>107532.22594014744</v>
      </c>
      <c r="T87" s="345" cm="1">
        <f t="array" aca="1" ref="T87" ca="1">IF($N87="Y",VLOOKUP($O87,INDIRECT($O$3),T$5,0)*INDIRECT($N$2),VLOOKUP($O87,INDIRECT($O$3),T$5,0))</f>
        <v>110758.19271835187</v>
      </c>
      <c r="U87" s="345" cm="1">
        <f t="array" aca="1" ref="U87" ca="1">IF($N87="Y",VLOOKUP($O87,INDIRECT($O$3),U$5,0)*INDIRECT($N$2),VLOOKUP($O87,INDIRECT($O$3),U$5,0))</f>
        <v>114080.93849990242</v>
      </c>
      <c r="W87" s="218" t="str">
        <f t="shared" si="43"/>
        <v>Y</v>
      </c>
      <c r="X87" s="366" t="str">
        <f t="shared" si="44"/>
        <v>06732C</v>
      </c>
      <c r="Y87" s="218" t="str">
        <f t="shared" si="45"/>
        <v>Manager Financial Analysis and Systems Support</v>
      </c>
      <c r="Z87" s="367" t="str">
        <f t="shared" si="38"/>
        <v>E50</v>
      </c>
      <c r="AA87" s="368">
        <f t="shared" ca="1" si="46"/>
        <v>50.192999999999998</v>
      </c>
      <c r="AB87" s="368">
        <f t="shared" ca="1" si="47"/>
        <v>51.698999999999998</v>
      </c>
      <c r="AC87" s="368">
        <f t="shared" ca="1" si="48"/>
        <v>53.25</v>
      </c>
      <c r="AD87" s="368">
        <f t="shared" ca="1" si="49"/>
        <v>54.846999999999994</v>
      </c>
    </row>
    <row r="88" spans="1:30" s="19" customFormat="1">
      <c r="A88" s="3" t="s">
        <v>127</v>
      </c>
      <c r="B88" s="47" t="s">
        <v>12</v>
      </c>
      <c r="C88" s="4">
        <v>500</v>
      </c>
      <c r="D88" s="35" t="s">
        <v>128</v>
      </c>
      <c r="E88" s="47">
        <v>11</v>
      </c>
      <c r="F88" s="47" t="s">
        <v>13</v>
      </c>
      <c r="G88" s="306" t="s">
        <v>92</v>
      </c>
      <c r="H88" s="178">
        <f t="shared" ca="1" si="51"/>
        <v>104400.21935936646</v>
      </c>
      <c r="I88" s="178">
        <f t="shared" ca="1" si="51"/>
        <v>107532.22594014744</v>
      </c>
      <c r="J88" s="178">
        <f t="shared" ca="1" si="51"/>
        <v>110758.19271835187</v>
      </c>
      <c r="K88" s="178">
        <f t="shared" ca="1" si="51"/>
        <v>114080.93849990242</v>
      </c>
      <c r="L88"/>
      <c r="M88"/>
      <c r="N88" s="343" t="s">
        <v>611</v>
      </c>
      <c r="O88" s="337" t="str">
        <f t="shared" si="40"/>
        <v>10360C</v>
      </c>
      <c r="P88" s="339" t="str">
        <f t="shared" si="41"/>
        <v>Manager Water Quality and Lab Operations</v>
      </c>
      <c r="Q88" s="344" t="str">
        <f t="shared" si="42"/>
        <v>E50</v>
      </c>
      <c r="R88" s="345" cm="1">
        <f t="array" aca="1" ref="R88" ca="1">IF($N88="Y",VLOOKUP($O88,INDIRECT($O$3),R$5,0)*INDIRECT($N$2),VLOOKUP($O88,INDIRECT($O$3),R$5,0))</f>
        <v>104400.21935936646</v>
      </c>
      <c r="S88" s="345" cm="1">
        <f t="array" aca="1" ref="S88" ca="1">IF($N88="Y",VLOOKUP($O88,INDIRECT($O$3),S$5,0)*INDIRECT($N$2),VLOOKUP($O88,INDIRECT($O$3),S$5,0))</f>
        <v>107532.22594014744</v>
      </c>
      <c r="T88" s="345" cm="1">
        <f t="array" aca="1" ref="T88" ca="1">IF($N88="Y",VLOOKUP($O88,INDIRECT($O$3),T$5,0)*INDIRECT($N$2),VLOOKUP($O88,INDIRECT($O$3),T$5,0))</f>
        <v>110758.19271835187</v>
      </c>
      <c r="U88" s="345" cm="1">
        <f t="array" aca="1" ref="U88" ca="1">IF($N88="Y",VLOOKUP($O88,INDIRECT($O$3),U$5,0)*INDIRECT($N$2),VLOOKUP($O88,INDIRECT($O$3),U$5,0))</f>
        <v>114080.93849990242</v>
      </c>
      <c r="W88" s="218" t="str">
        <f t="shared" si="43"/>
        <v>Y</v>
      </c>
      <c r="X88" s="366" t="str">
        <f t="shared" si="44"/>
        <v>10360C</v>
      </c>
      <c r="Y88" s="218" t="str">
        <f t="shared" si="45"/>
        <v>Manager Water Quality and Lab Operations</v>
      </c>
      <c r="Z88" s="367" t="str">
        <f t="shared" si="38"/>
        <v>E50</v>
      </c>
      <c r="AA88" s="368">
        <f t="shared" ca="1" si="46"/>
        <v>50.192999999999998</v>
      </c>
      <c r="AB88" s="368">
        <f t="shared" ca="1" si="47"/>
        <v>51.698999999999998</v>
      </c>
      <c r="AC88" s="368">
        <f t="shared" ca="1" si="48"/>
        <v>53.25</v>
      </c>
      <c r="AD88" s="368">
        <f t="shared" ca="1" si="49"/>
        <v>54.846999999999994</v>
      </c>
    </row>
    <row r="89" spans="1:30" s="19" customFormat="1">
      <c r="A89" s="3" t="s">
        <v>129</v>
      </c>
      <c r="B89" s="47" t="s">
        <v>12</v>
      </c>
      <c r="C89" s="4">
        <v>511</v>
      </c>
      <c r="D89" s="35" t="s">
        <v>130</v>
      </c>
      <c r="E89" s="47">
        <v>11</v>
      </c>
      <c r="F89" s="47" t="s">
        <v>13</v>
      </c>
      <c r="G89" s="306" t="s">
        <v>92</v>
      </c>
      <c r="H89" s="178">
        <f t="shared" ca="1" si="51"/>
        <v>104400.21935936646</v>
      </c>
      <c r="I89" s="178">
        <f t="shared" ca="1" si="51"/>
        <v>107532.22594014744</v>
      </c>
      <c r="J89" s="178">
        <f t="shared" ca="1" si="51"/>
        <v>110758.19271835187</v>
      </c>
      <c r="K89" s="178">
        <f t="shared" ca="1" si="51"/>
        <v>114080.93849990242</v>
      </c>
      <c r="L89"/>
      <c r="M89"/>
      <c r="N89" s="343" t="s">
        <v>611</v>
      </c>
      <c r="O89" s="337" t="str">
        <f t="shared" si="40"/>
        <v>09145C</v>
      </c>
      <c r="P89" s="339" t="str">
        <f t="shared" si="41"/>
        <v>Security Manager</v>
      </c>
      <c r="Q89" s="344" t="str">
        <f t="shared" si="42"/>
        <v>E50</v>
      </c>
      <c r="R89" s="345" cm="1">
        <f t="array" aca="1" ref="R89" ca="1">IF($N89="Y",VLOOKUP($O89,INDIRECT($O$3),R$5,0)*INDIRECT($N$2),VLOOKUP($O89,INDIRECT($O$3),R$5,0))</f>
        <v>104400.21935936646</v>
      </c>
      <c r="S89" s="345" cm="1">
        <f t="array" aca="1" ref="S89" ca="1">IF($N89="Y",VLOOKUP($O89,INDIRECT($O$3),S$5,0)*INDIRECT($N$2),VLOOKUP($O89,INDIRECT($O$3),S$5,0))</f>
        <v>107532.22594014744</v>
      </c>
      <c r="T89" s="345" cm="1">
        <f t="array" aca="1" ref="T89" ca="1">IF($N89="Y",VLOOKUP($O89,INDIRECT($O$3),T$5,0)*INDIRECT($N$2),VLOOKUP($O89,INDIRECT($O$3),T$5,0))</f>
        <v>110758.19271835187</v>
      </c>
      <c r="U89" s="345" cm="1">
        <f t="array" aca="1" ref="U89" ca="1">IF($N89="Y",VLOOKUP($O89,INDIRECT($O$3),U$5,0)*INDIRECT($N$2),VLOOKUP($O89,INDIRECT($O$3),U$5,0))</f>
        <v>114080.93849990242</v>
      </c>
      <c r="W89" s="218" t="str">
        <f t="shared" si="43"/>
        <v>Y</v>
      </c>
      <c r="X89" s="366" t="str">
        <f t="shared" si="44"/>
        <v>09145C</v>
      </c>
      <c r="Y89" s="218" t="str">
        <f t="shared" si="45"/>
        <v>Security Manager</v>
      </c>
      <c r="Z89" s="367" t="str">
        <f t="shared" si="38"/>
        <v>E50</v>
      </c>
      <c r="AA89" s="368">
        <f t="shared" ca="1" si="46"/>
        <v>50.192999999999998</v>
      </c>
      <c r="AB89" s="368">
        <f t="shared" ca="1" si="47"/>
        <v>51.698999999999998</v>
      </c>
      <c r="AC89" s="368">
        <f t="shared" ca="1" si="48"/>
        <v>53.25</v>
      </c>
      <c r="AD89" s="368">
        <f t="shared" ca="1" si="49"/>
        <v>54.846999999999994</v>
      </c>
    </row>
    <row r="90" spans="1:30" s="19" customFormat="1">
      <c r="A90" s="3" t="s">
        <v>131</v>
      </c>
      <c r="B90" s="47" t="s">
        <v>12</v>
      </c>
      <c r="C90" s="4">
        <v>535</v>
      </c>
      <c r="D90" s="35" t="s">
        <v>132</v>
      </c>
      <c r="E90" s="47">
        <v>11</v>
      </c>
      <c r="F90" s="47" t="s">
        <v>13</v>
      </c>
      <c r="G90" s="306" t="s">
        <v>92</v>
      </c>
      <c r="H90" s="178">
        <f t="shared" ca="1" si="51"/>
        <v>104400.21935936646</v>
      </c>
      <c r="I90" s="178">
        <f t="shared" ca="1" si="51"/>
        <v>107532.22594014744</v>
      </c>
      <c r="J90" s="178">
        <f t="shared" ca="1" si="51"/>
        <v>110758.19271835187</v>
      </c>
      <c r="K90" s="178">
        <f t="shared" ca="1" si="51"/>
        <v>114080.93849990242</v>
      </c>
      <c r="L90"/>
      <c r="M90"/>
      <c r="N90" s="343" t="s">
        <v>611</v>
      </c>
      <c r="O90" s="337" t="str">
        <f t="shared" si="40"/>
        <v>10000C</v>
      </c>
      <c r="P90" s="339" t="str">
        <f t="shared" si="41"/>
        <v xml:space="preserve">Supervisor Equipment </v>
      </c>
      <c r="Q90" s="344" t="str">
        <f t="shared" si="42"/>
        <v>E50</v>
      </c>
      <c r="R90" s="345" cm="1">
        <f t="array" aca="1" ref="R90" ca="1">IF($N90="Y",VLOOKUP($O90,INDIRECT($O$3),R$5,0)*INDIRECT($N$2),VLOOKUP($O90,INDIRECT($O$3),R$5,0))</f>
        <v>104400.21935936646</v>
      </c>
      <c r="S90" s="345" cm="1">
        <f t="array" aca="1" ref="S90" ca="1">IF($N90="Y",VLOOKUP($O90,INDIRECT($O$3),S$5,0)*INDIRECT($N$2),VLOOKUP($O90,INDIRECT($O$3),S$5,0))</f>
        <v>107532.22594014744</v>
      </c>
      <c r="T90" s="345" cm="1">
        <f t="array" aca="1" ref="T90" ca="1">IF($N90="Y",VLOOKUP($O90,INDIRECT($O$3),T$5,0)*INDIRECT($N$2),VLOOKUP($O90,INDIRECT($O$3),T$5,0))</f>
        <v>110758.19271835187</v>
      </c>
      <c r="U90" s="345" cm="1">
        <f t="array" aca="1" ref="U90" ca="1">IF($N90="Y",VLOOKUP($O90,INDIRECT($O$3),U$5,0)*INDIRECT($N$2),VLOOKUP($O90,INDIRECT($O$3),U$5,0))</f>
        <v>114080.93849990242</v>
      </c>
      <c r="W90" s="218" t="str">
        <f t="shared" si="43"/>
        <v>Y</v>
      </c>
      <c r="X90" s="366" t="str">
        <f t="shared" si="44"/>
        <v>10000C</v>
      </c>
      <c r="Y90" s="218" t="str">
        <f t="shared" si="45"/>
        <v xml:space="preserve">Supervisor Equipment </v>
      </c>
      <c r="Z90" s="367" t="str">
        <f t="shared" si="38"/>
        <v>E50</v>
      </c>
      <c r="AA90" s="368">
        <f t="shared" ca="1" si="46"/>
        <v>50.192999999999998</v>
      </c>
      <c r="AB90" s="368">
        <f t="shared" ca="1" si="47"/>
        <v>51.698999999999998</v>
      </c>
      <c r="AC90" s="368">
        <f t="shared" ca="1" si="48"/>
        <v>53.25</v>
      </c>
      <c r="AD90" s="368">
        <f t="shared" ca="1" si="49"/>
        <v>54.846999999999994</v>
      </c>
    </row>
    <row r="91" spans="1:30" s="19" customFormat="1">
      <c r="A91" s="3" t="s">
        <v>133</v>
      </c>
      <c r="B91" s="47" t="s">
        <v>12</v>
      </c>
      <c r="C91" s="4">
        <v>503</v>
      </c>
      <c r="D91" s="35" t="s">
        <v>134</v>
      </c>
      <c r="E91" s="47">
        <v>11</v>
      </c>
      <c r="F91" s="47" t="s">
        <v>13</v>
      </c>
      <c r="G91" s="306" t="s">
        <v>92</v>
      </c>
      <c r="H91" s="178">
        <f t="shared" ca="1" si="51"/>
        <v>104400.21935936646</v>
      </c>
      <c r="I91" s="178">
        <f t="shared" ca="1" si="51"/>
        <v>107532.22594014744</v>
      </c>
      <c r="J91" s="178">
        <f t="shared" ca="1" si="51"/>
        <v>110758.19271835187</v>
      </c>
      <c r="K91" s="178">
        <f t="shared" ca="1" si="51"/>
        <v>114080.93849990242</v>
      </c>
      <c r="L91"/>
      <c r="M91"/>
      <c r="N91" s="343" t="s">
        <v>611</v>
      </c>
      <c r="O91" s="337" t="str">
        <f t="shared" si="40"/>
        <v>10230C</v>
      </c>
      <c r="P91" s="339" t="str">
        <f t="shared" si="41"/>
        <v>Supervisor Ramp Repair and Restoration</v>
      </c>
      <c r="Q91" s="344" t="str">
        <f t="shared" si="42"/>
        <v>E50</v>
      </c>
      <c r="R91" s="345" cm="1">
        <f t="array" aca="1" ref="R91" ca="1">IF($N91="Y",VLOOKUP($O91,INDIRECT($O$3),R$5,0)*INDIRECT($N$2),VLOOKUP($O91,INDIRECT($O$3),R$5,0))</f>
        <v>104400.21935936646</v>
      </c>
      <c r="S91" s="345" cm="1">
        <f t="array" aca="1" ref="S91" ca="1">IF($N91="Y",VLOOKUP($O91,INDIRECT($O$3),S$5,0)*INDIRECT($N$2),VLOOKUP($O91,INDIRECT($O$3),S$5,0))</f>
        <v>107532.22594014744</v>
      </c>
      <c r="T91" s="345" cm="1">
        <f t="array" aca="1" ref="T91" ca="1">IF($N91="Y",VLOOKUP($O91,INDIRECT($O$3),T$5,0)*INDIRECT($N$2),VLOOKUP($O91,INDIRECT($O$3),T$5,0))</f>
        <v>110758.19271835187</v>
      </c>
      <c r="U91" s="345" cm="1">
        <f t="array" aca="1" ref="U91" ca="1">IF($N91="Y",VLOOKUP($O91,INDIRECT($O$3),U$5,0)*INDIRECT($N$2),VLOOKUP($O91,INDIRECT($O$3),U$5,0))</f>
        <v>114080.93849990242</v>
      </c>
      <c r="W91" s="218" t="str">
        <f t="shared" si="43"/>
        <v>Y</v>
      </c>
      <c r="X91" s="366" t="str">
        <f t="shared" si="44"/>
        <v>10230C</v>
      </c>
      <c r="Y91" s="218" t="str">
        <f t="shared" si="45"/>
        <v>Supervisor Ramp Repair and Restoration</v>
      </c>
      <c r="Z91" s="367" t="str">
        <f t="shared" si="38"/>
        <v>E50</v>
      </c>
      <c r="AA91" s="368">
        <f t="shared" ca="1" si="46"/>
        <v>50.192999999999998</v>
      </c>
      <c r="AB91" s="368">
        <f t="shared" ca="1" si="47"/>
        <v>51.698999999999998</v>
      </c>
      <c r="AC91" s="368">
        <f t="shared" ca="1" si="48"/>
        <v>53.25</v>
      </c>
      <c r="AD91" s="368">
        <f t="shared" ca="1" si="49"/>
        <v>54.846999999999994</v>
      </c>
    </row>
    <row r="92" spans="1:30" s="19" customFormat="1">
      <c r="A92" s="3" t="s">
        <v>137</v>
      </c>
      <c r="B92" s="47" t="s">
        <v>12</v>
      </c>
      <c r="C92" s="4">
        <v>513</v>
      </c>
      <c r="D92" s="35" t="s">
        <v>138</v>
      </c>
      <c r="E92" s="47">
        <v>11</v>
      </c>
      <c r="F92" s="47" t="s">
        <v>13</v>
      </c>
      <c r="G92" s="306" t="s">
        <v>92</v>
      </c>
      <c r="H92" s="178">
        <f t="shared" ca="1" si="51"/>
        <v>104400.21935936646</v>
      </c>
      <c r="I92" s="178">
        <f t="shared" ca="1" si="51"/>
        <v>107532.22594014744</v>
      </c>
      <c r="J92" s="178">
        <f t="shared" ca="1" si="51"/>
        <v>110758.19271835187</v>
      </c>
      <c r="K92" s="178">
        <f t="shared" ca="1" si="51"/>
        <v>114080.93849990242</v>
      </c>
      <c r="L92"/>
      <c r="M92"/>
      <c r="N92" s="343" t="s">
        <v>611</v>
      </c>
      <c r="O92" s="337" t="str">
        <f t="shared" si="40"/>
        <v>09001C</v>
      </c>
      <c r="P92" s="339" t="str">
        <f t="shared" si="41"/>
        <v>Supervisor Shelter Veterinarian</v>
      </c>
      <c r="Q92" s="344" t="str">
        <f t="shared" si="42"/>
        <v>E50</v>
      </c>
      <c r="R92" s="345" cm="1">
        <f t="array" aca="1" ref="R92" ca="1">IF($N92="Y",VLOOKUP($O92,INDIRECT($O$3),R$5,0)*INDIRECT($N$2),VLOOKUP($O92,INDIRECT($O$3),R$5,0))</f>
        <v>104400.21935936646</v>
      </c>
      <c r="S92" s="345" cm="1">
        <f t="array" aca="1" ref="S92" ca="1">IF($N92="Y",VLOOKUP($O92,INDIRECT($O$3),S$5,0)*INDIRECT($N$2),VLOOKUP($O92,INDIRECT($O$3),S$5,0))</f>
        <v>107532.22594014744</v>
      </c>
      <c r="T92" s="345" cm="1">
        <f t="array" aca="1" ref="T92" ca="1">IF($N92="Y",VLOOKUP($O92,INDIRECT($O$3),T$5,0)*INDIRECT($N$2),VLOOKUP($O92,INDIRECT($O$3),T$5,0))</f>
        <v>110758.19271835187</v>
      </c>
      <c r="U92" s="345" cm="1">
        <f t="array" aca="1" ref="U92" ca="1">IF($N92="Y",VLOOKUP($O92,INDIRECT($O$3),U$5,0)*INDIRECT($N$2),VLOOKUP($O92,INDIRECT($O$3),U$5,0))</f>
        <v>114080.93849990242</v>
      </c>
      <c r="W92" s="218" t="str">
        <f t="shared" si="43"/>
        <v>Y</v>
      </c>
      <c r="X92" s="366" t="str">
        <f t="shared" si="44"/>
        <v>09001C</v>
      </c>
      <c r="Y92" s="218" t="str">
        <f t="shared" si="45"/>
        <v>Supervisor Shelter Veterinarian</v>
      </c>
      <c r="Z92" s="367" t="str">
        <f t="shared" si="38"/>
        <v>E50</v>
      </c>
      <c r="AA92" s="368">
        <f t="shared" ca="1" si="46"/>
        <v>50.192999999999998</v>
      </c>
      <c r="AB92" s="368">
        <f t="shared" ca="1" si="47"/>
        <v>51.698999999999998</v>
      </c>
      <c r="AC92" s="368">
        <f t="shared" ca="1" si="48"/>
        <v>53.25</v>
      </c>
      <c r="AD92" s="368">
        <f t="shared" ca="1" si="49"/>
        <v>54.846999999999994</v>
      </c>
    </row>
    <row r="93" spans="1:30" s="19" customFormat="1">
      <c r="A93" s="3" t="s">
        <v>781</v>
      </c>
      <c r="B93" s="47" t="s">
        <v>12</v>
      </c>
      <c r="C93" s="4">
        <v>528</v>
      </c>
      <c r="D93" s="35" t="s">
        <v>782</v>
      </c>
      <c r="E93" s="47">
        <v>11</v>
      </c>
      <c r="F93" s="47" t="s">
        <v>13</v>
      </c>
      <c r="G93" s="306" t="s">
        <v>92</v>
      </c>
      <c r="H93" s="178">
        <f t="shared" ref="H93" si="52">R93</f>
        <v>104400.21935936646</v>
      </c>
      <c r="I93" s="178">
        <f t="shared" ref="I93" si="53">S93</f>
        <v>107532.22594014744</v>
      </c>
      <c r="J93" s="178">
        <f t="shared" ref="J93" si="54">T93</f>
        <v>110758.19271835187</v>
      </c>
      <c r="K93" s="178">
        <f t="shared" ref="K93" si="55">U93</f>
        <v>114080.93849990242</v>
      </c>
      <c r="L93"/>
      <c r="M93"/>
      <c r="N93" s="343" t="s">
        <v>611</v>
      </c>
      <c r="O93" s="337" t="str">
        <f t="shared" si="40"/>
        <v>53120C</v>
      </c>
      <c r="P93" s="339" t="str">
        <f t="shared" si="41"/>
        <v>Supervisor Traffic Operations</v>
      </c>
      <c r="Q93" s="344" t="str">
        <f t="shared" si="42"/>
        <v>E50</v>
      </c>
      <c r="R93" s="392">
        <v>104400.21935936646</v>
      </c>
      <c r="S93" s="392">
        <v>107532.22594014744</v>
      </c>
      <c r="T93" s="392">
        <v>110758.19271835187</v>
      </c>
      <c r="U93" s="392">
        <v>114080.93849990242</v>
      </c>
      <c r="W93" s="218" t="str">
        <f t="shared" si="43"/>
        <v>Y</v>
      </c>
      <c r="X93" s="366" t="str">
        <f t="shared" si="44"/>
        <v>53120C</v>
      </c>
      <c r="Y93" s="218" t="str">
        <f t="shared" si="45"/>
        <v>Supervisor Traffic Operations</v>
      </c>
      <c r="Z93" s="367" t="str">
        <f t="shared" si="38"/>
        <v>E50</v>
      </c>
      <c r="AA93" s="368">
        <f t="shared" ref="AA93" si="56">ROUNDUP(R93/2080,3)</f>
        <v>50.192999999999998</v>
      </c>
      <c r="AB93" s="368">
        <f t="shared" ref="AB93" si="57">ROUNDUP(S93/2080,3)</f>
        <v>51.698999999999998</v>
      </c>
      <c r="AC93" s="368">
        <f t="shared" ref="AC93" si="58">ROUNDUP(T93/2080,3)</f>
        <v>53.25</v>
      </c>
      <c r="AD93" s="368">
        <f t="shared" ref="AD93" si="59">ROUNDUP(U93/2080,3)</f>
        <v>54.846999999999994</v>
      </c>
    </row>
    <row r="94" spans="1:30" s="19" customFormat="1">
      <c r="A94" s="3" t="s">
        <v>141</v>
      </c>
      <c r="B94" s="47" t="s">
        <v>12</v>
      </c>
      <c r="C94" s="4">
        <v>498</v>
      </c>
      <c r="D94" s="35" t="s">
        <v>142</v>
      </c>
      <c r="E94" s="47">
        <v>11</v>
      </c>
      <c r="F94" s="47" t="s">
        <v>13</v>
      </c>
      <c r="G94" s="306" t="s">
        <v>92</v>
      </c>
      <c r="H94" s="178">
        <f ca="1">R94</f>
        <v>104400.21935936646</v>
      </c>
      <c r="I94" s="178">
        <f ca="1">S94</f>
        <v>107532.22594014744</v>
      </c>
      <c r="J94" s="178">
        <f ca="1">T94</f>
        <v>110758.19271835187</v>
      </c>
      <c r="K94" s="178">
        <f ca="1">U94</f>
        <v>114080.93849990242</v>
      </c>
      <c r="L94"/>
      <c r="M94"/>
      <c r="N94" s="343" t="s">
        <v>611</v>
      </c>
      <c r="O94" s="337" t="str">
        <f t="shared" si="40"/>
        <v>10907C</v>
      </c>
      <c r="P94" s="339" t="str">
        <f t="shared" si="41"/>
        <v>Water Resources Regulatory Coordinator</v>
      </c>
      <c r="Q94" s="344" t="str">
        <f t="shared" si="42"/>
        <v>E50</v>
      </c>
      <c r="R94" s="345" cm="1">
        <f t="array" aca="1" ref="R94" ca="1">IF($N94="Y",VLOOKUP($O94,INDIRECT($O$3),R$5,0)*INDIRECT($N$2),VLOOKUP($O94,INDIRECT($O$3),R$5,0))</f>
        <v>104400.21935936646</v>
      </c>
      <c r="S94" s="345" cm="1">
        <f t="array" aca="1" ref="S94" ca="1">IF($N94="Y",VLOOKUP($O94,INDIRECT($O$3),S$5,0)*INDIRECT($N$2),VLOOKUP($O94,INDIRECT($O$3),S$5,0))</f>
        <v>107532.22594014744</v>
      </c>
      <c r="T94" s="345" cm="1">
        <f t="array" aca="1" ref="T94" ca="1">IF($N94="Y",VLOOKUP($O94,INDIRECT($O$3),T$5,0)*INDIRECT($N$2),VLOOKUP($O94,INDIRECT($O$3),T$5,0))</f>
        <v>110758.19271835187</v>
      </c>
      <c r="U94" s="345" cm="1">
        <f t="array" aca="1" ref="U94" ca="1">IF($N94="Y",VLOOKUP($O94,INDIRECT($O$3),U$5,0)*INDIRECT($N$2),VLOOKUP($O94,INDIRECT($O$3),U$5,0))</f>
        <v>114080.93849990242</v>
      </c>
      <c r="W94" s="218" t="str">
        <f t="shared" si="43"/>
        <v>Y</v>
      </c>
      <c r="X94" s="366" t="str">
        <f t="shared" si="44"/>
        <v>10907C</v>
      </c>
      <c r="Y94" s="218" t="str">
        <f t="shared" si="45"/>
        <v>Water Resources Regulatory Coordinator</v>
      </c>
      <c r="Z94" s="367" t="str">
        <f t="shared" si="38"/>
        <v>E50</v>
      </c>
      <c r="AA94" s="368">
        <f t="shared" ca="1" si="46"/>
        <v>50.192999999999998</v>
      </c>
      <c r="AB94" s="368">
        <f t="shared" ca="1" si="47"/>
        <v>51.698999999999998</v>
      </c>
      <c r="AC94" s="368">
        <f t="shared" ca="1" si="48"/>
        <v>53.25</v>
      </c>
      <c r="AD94" s="368">
        <f t="shared" ca="1" si="49"/>
        <v>54.846999999999994</v>
      </c>
    </row>
    <row r="95" spans="1:30" s="19" customFormat="1">
      <c r="A95" s="3"/>
      <c r="B95" s="4"/>
      <c r="C95" s="4"/>
      <c r="D95" s="35"/>
      <c r="E95" s="4"/>
      <c r="F95" s="4"/>
      <c r="G95" s="30"/>
      <c r="H95" s="179"/>
      <c r="I95" s="179"/>
      <c r="J95" s="179"/>
      <c r="K95" s="179"/>
      <c r="L95"/>
      <c r="M95"/>
      <c r="N95" s="347"/>
      <c r="O95" s="347"/>
      <c r="P95" s="346"/>
      <c r="Q95" s="346"/>
      <c r="R95" s="346"/>
      <c r="S95" s="346"/>
      <c r="T95" s="346"/>
      <c r="U95" s="346"/>
      <c r="W95" s="214"/>
      <c r="X95" s="214"/>
      <c r="Y95" s="214"/>
      <c r="Z95" s="214"/>
      <c r="AA95" s="214"/>
      <c r="AB95" s="214"/>
      <c r="AC95" s="214"/>
      <c r="AD95" s="214"/>
    </row>
    <row r="96" spans="1:30" s="19" customFormat="1" ht="26.25" thickBot="1">
      <c r="A96" s="280" t="s">
        <v>2</v>
      </c>
      <c r="B96" s="280" t="s">
        <v>3</v>
      </c>
      <c r="C96" s="280" t="s">
        <v>519</v>
      </c>
      <c r="D96" s="24" t="s">
        <v>626</v>
      </c>
      <c r="E96" s="280" t="s">
        <v>617</v>
      </c>
      <c r="F96" s="280" t="s">
        <v>6</v>
      </c>
      <c r="G96" s="280" t="s">
        <v>7</v>
      </c>
      <c r="H96" s="26" t="s">
        <v>8</v>
      </c>
      <c r="I96" s="26" t="s">
        <v>9</v>
      </c>
      <c r="J96" s="26" t="s">
        <v>10</v>
      </c>
      <c r="K96" s="27" t="s">
        <v>11</v>
      </c>
      <c r="L96"/>
      <c r="M96"/>
      <c r="N96" s="340" t="s">
        <v>610</v>
      </c>
      <c r="O96" s="340" t="s">
        <v>2</v>
      </c>
      <c r="P96" s="341" t="s">
        <v>612</v>
      </c>
      <c r="Q96" s="341" t="s">
        <v>606</v>
      </c>
      <c r="R96" s="342" t="s">
        <v>8</v>
      </c>
      <c r="S96" s="342" t="s">
        <v>9</v>
      </c>
      <c r="T96" s="342" t="s">
        <v>10</v>
      </c>
      <c r="U96" s="340" t="s">
        <v>11</v>
      </c>
      <c r="W96" s="358" t="str">
        <f>N96</f>
        <v>Update</v>
      </c>
      <c r="X96" s="359" t="str">
        <f>A96</f>
        <v>Job Code</v>
      </c>
      <c r="Y96" s="358" t="s">
        <v>612</v>
      </c>
      <c r="Z96" s="360" t="str">
        <f>G96</f>
        <v>Salary Grade</v>
      </c>
      <c r="AA96" s="361" t="str">
        <f>R96</f>
        <v>Step 1</v>
      </c>
      <c r="AB96" s="361" t="str">
        <f>S96</f>
        <v>Step 2</v>
      </c>
      <c r="AC96" s="361" t="str">
        <f>T96</f>
        <v>Step 3</v>
      </c>
      <c r="AD96" s="361" t="str">
        <f>U96</f>
        <v>Step 4</v>
      </c>
    </row>
    <row r="97" spans="1:30" s="19" customFormat="1">
      <c r="A97" s="3" t="s">
        <v>93</v>
      </c>
      <c r="B97" s="47" t="s">
        <v>12</v>
      </c>
      <c r="C97" s="4">
        <v>506</v>
      </c>
      <c r="D97" s="35" t="s">
        <v>94</v>
      </c>
      <c r="E97" s="47">
        <v>11</v>
      </c>
      <c r="F97" s="47" t="s">
        <v>13</v>
      </c>
      <c r="G97" s="306">
        <v>48</v>
      </c>
      <c r="H97" s="178">
        <f ca="1">R97</f>
        <v>121144.77916333203</v>
      </c>
      <c r="I97" s="178">
        <f ca="1">S97</f>
        <v>124779.21851814454</v>
      </c>
      <c r="J97" s="178">
        <f ca="1">T97</f>
        <v>128522.43510716797</v>
      </c>
      <c r="K97" s="178">
        <f ca="1">U97</f>
        <v>132378.69470429295</v>
      </c>
      <c r="L97"/>
      <c r="M97"/>
      <c r="N97" s="343" t="s">
        <v>611</v>
      </c>
      <c r="O97" s="337" t="str">
        <f>A97</f>
        <v>00484C</v>
      </c>
      <c r="P97" s="339" t="str">
        <f>D97</f>
        <v>Appraisal Supervisor</v>
      </c>
      <c r="Q97" s="344">
        <f>G97</f>
        <v>48</v>
      </c>
      <c r="R97" s="345" cm="1">
        <f t="array" aca="1" ref="R97" ca="1">IF($N97="Y",VLOOKUP($O97,INDIRECT($O$3),R$5,0)*INDIRECT($N$2),VLOOKUP($O97,INDIRECT($O$3),R$5,0))</f>
        <v>121144.77916333203</v>
      </c>
      <c r="S97" s="345" cm="1">
        <f t="array" aca="1" ref="S97" ca="1">IF($N97="Y",VLOOKUP($O97,INDIRECT($O$3),S$5,0)*INDIRECT($N$2),VLOOKUP($O97,INDIRECT($O$3),S$5,0))</f>
        <v>124779.21851814454</v>
      </c>
      <c r="T97" s="345" cm="1">
        <f t="array" aca="1" ref="T97" ca="1">IF($N97="Y",VLOOKUP($O97,INDIRECT($O$3),T$5,0)*INDIRECT($N$2),VLOOKUP($O97,INDIRECT($O$3),T$5,0))</f>
        <v>128522.43510716797</v>
      </c>
      <c r="U97" s="345" cm="1">
        <f t="array" aca="1" ref="U97" ca="1">IF($N97="Y",VLOOKUP($O97,INDIRECT($O$3),U$5,0)*INDIRECT($N$2),VLOOKUP($O97,INDIRECT($O$3),U$5,0))</f>
        <v>132378.69470429295</v>
      </c>
      <c r="W97" s="218" t="str">
        <f>N97</f>
        <v>Y</v>
      </c>
      <c r="X97" s="366" t="str">
        <f>A97</f>
        <v>00484C</v>
      </c>
      <c r="Y97" s="218" t="str">
        <f>D97</f>
        <v>Appraisal Supervisor</v>
      </c>
      <c r="Z97" s="367">
        <f>G97</f>
        <v>48</v>
      </c>
      <c r="AA97" s="368">
        <f ca="1">ROUNDUP(R97/2080,3)</f>
        <v>58.242999999999995</v>
      </c>
      <c r="AB97" s="368">
        <f ca="1">ROUNDUP(S97/2080,3)</f>
        <v>59.991</v>
      </c>
      <c r="AC97" s="368">
        <f ca="1">ROUNDUP(T97/2080,3)</f>
        <v>61.79</v>
      </c>
      <c r="AD97" s="368">
        <f ca="1">ROUNDUP(U97/2080,3)</f>
        <v>63.643999999999998</v>
      </c>
    </row>
    <row r="98" spans="1:30" s="19" customFormat="1">
      <c r="A98" s="3"/>
      <c r="B98" s="4"/>
      <c r="C98" s="4"/>
      <c r="D98" s="35"/>
      <c r="E98" s="4"/>
      <c r="F98" s="4"/>
      <c r="G98" s="30"/>
      <c r="H98" s="179"/>
      <c r="I98" s="179"/>
      <c r="J98" s="179"/>
      <c r="K98" s="179"/>
      <c r="L98"/>
      <c r="M98"/>
      <c r="N98" s="347"/>
      <c r="O98" s="347"/>
      <c r="P98" s="346"/>
      <c r="Q98" s="346"/>
      <c r="R98" s="346"/>
      <c r="S98" s="346"/>
      <c r="T98" s="346"/>
      <c r="U98" s="346"/>
      <c r="W98" s="214"/>
      <c r="X98" s="214"/>
      <c r="Y98" s="214"/>
      <c r="Z98" s="214"/>
      <c r="AA98" s="214"/>
      <c r="AB98" s="214"/>
      <c r="AC98" s="214"/>
      <c r="AD98" s="214"/>
    </row>
    <row r="99" spans="1:30" s="19" customFormat="1" ht="26.25" thickBot="1">
      <c r="A99" s="280" t="s">
        <v>2</v>
      </c>
      <c r="B99" s="280" t="s">
        <v>3</v>
      </c>
      <c r="C99" s="280" t="s">
        <v>519</v>
      </c>
      <c r="D99" s="24" t="s">
        <v>627</v>
      </c>
      <c r="E99" s="280" t="s">
        <v>617</v>
      </c>
      <c r="F99" s="280" t="s">
        <v>6</v>
      </c>
      <c r="G99" s="280" t="s">
        <v>7</v>
      </c>
      <c r="H99" s="26" t="s">
        <v>8</v>
      </c>
      <c r="I99" s="26" t="s">
        <v>9</v>
      </c>
      <c r="J99" s="26" t="s">
        <v>10</v>
      </c>
      <c r="K99" s="27" t="s">
        <v>11</v>
      </c>
      <c r="L99"/>
      <c r="M99"/>
      <c r="N99" s="340" t="s">
        <v>610</v>
      </c>
      <c r="O99" s="340" t="s">
        <v>2</v>
      </c>
      <c r="P99" s="341" t="s">
        <v>612</v>
      </c>
      <c r="Q99" s="341" t="s">
        <v>606</v>
      </c>
      <c r="R99" s="342" t="s">
        <v>8</v>
      </c>
      <c r="S99" s="342" t="s">
        <v>9</v>
      </c>
      <c r="T99" s="342" t="s">
        <v>10</v>
      </c>
      <c r="U99" s="340" t="s">
        <v>11</v>
      </c>
      <c r="W99" s="358" t="str">
        <f t="shared" ref="W99:W108" si="60">N99</f>
        <v>Update</v>
      </c>
      <c r="X99" s="359" t="str">
        <f t="shared" ref="X99:X108" si="61">A99</f>
        <v>Job Code</v>
      </c>
      <c r="Y99" s="358" t="s">
        <v>612</v>
      </c>
      <c r="Z99" s="360" t="str">
        <f t="shared" ref="Z99:Z107" si="62">G99</f>
        <v>Salary Grade</v>
      </c>
      <c r="AA99" s="361" t="str">
        <f>R99</f>
        <v>Step 1</v>
      </c>
      <c r="AB99" s="361" t="str">
        <f>S99</f>
        <v>Step 2</v>
      </c>
      <c r="AC99" s="361" t="str">
        <f>T99</f>
        <v>Step 3</v>
      </c>
      <c r="AD99" s="361" t="str">
        <f>U99</f>
        <v>Step 4</v>
      </c>
    </row>
    <row r="100" spans="1:30" s="19" customFormat="1">
      <c r="A100" s="3" t="s">
        <v>145</v>
      </c>
      <c r="B100" s="47" t="s">
        <v>12</v>
      </c>
      <c r="C100" s="4">
        <v>550</v>
      </c>
      <c r="D100" s="35" t="s">
        <v>146</v>
      </c>
      <c r="E100" s="47">
        <v>12</v>
      </c>
      <c r="F100" s="47" t="s">
        <v>13</v>
      </c>
      <c r="G100" s="306" t="s">
        <v>144</v>
      </c>
      <c r="H100" s="178">
        <f t="shared" ref="H100:K106" ca="1" si="63">R100</f>
        <v>111877.27238464731</v>
      </c>
      <c r="I100" s="178">
        <f t="shared" ca="1" si="63"/>
        <v>115233.59055618674</v>
      </c>
      <c r="J100" s="178">
        <f t="shared" ca="1" si="63"/>
        <v>118690.59827287236</v>
      </c>
      <c r="K100" s="178">
        <f t="shared" ca="1" si="63"/>
        <v>122251.31622105853</v>
      </c>
      <c r="L100"/>
      <c r="M100"/>
      <c r="N100" s="343" t="s">
        <v>611</v>
      </c>
      <c r="O100" s="337" t="str">
        <f>A100</f>
        <v>03620C</v>
      </c>
      <c r="P100" s="339" t="str">
        <f>D100</f>
        <v xml:space="preserve">District Street Supervisor III  </v>
      </c>
      <c r="Q100" s="344" t="str">
        <f>G100</f>
        <v>E60</v>
      </c>
      <c r="R100" s="345" cm="1">
        <f t="array" aca="1" ref="R100" ca="1">IF($N100="Y",VLOOKUP($O100,INDIRECT($O$3),R$5,0)*INDIRECT($N$2),VLOOKUP($O100,INDIRECT($O$3),R$5,0))</f>
        <v>111877.27238464731</v>
      </c>
      <c r="S100" s="345" cm="1">
        <f t="array" aca="1" ref="S100" ca="1">IF($N100="Y",VLOOKUP($O100,INDIRECT($O$3),S$5,0)*INDIRECT($N$2),VLOOKUP($O100,INDIRECT($O$3),S$5,0))</f>
        <v>115233.59055618674</v>
      </c>
      <c r="T100" s="345" cm="1">
        <f t="array" aca="1" ref="T100" ca="1">IF($N100="Y",VLOOKUP($O100,INDIRECT($O$3),T$5,0)*INDIRECT($N$2),VLOOKUP($O100,INDIRECT($O$3),T$5,0))</f>
        <v>118690.59827287236</v>
      </c>
      <c r="U100" s="345" cm="1">
        <f t="array" aca="1" ref="U100" ca="1">IF($N100="Y",VLOOKUP($O100,INDIRECT($O$3),U$5,0)*INDIRECT($N$2),VLOOKUP($O100,INDIRECT($O$3),U$5,0))</f>
        <v>122251.31622105853</v>
      </c>
      <c r="W100" s="218" t="str">
        <f t="shared" si="60"/>
        <v>Y</v>
      </c>
      <c r="X100" s="366" t="str">
        <f t="shared" si="61"/>
        <v>03620C</v>
      </c>
      <c r="Y100" s="218" t="str">
        <f t="shared" ref="Y100:Y108" si="64">D100</f>
        <v xml:space="preserve">District Street Supervisor III  </v>
      </c>
      <c r="Z100" s="367" t="str">
        <f t="shared" si="62"/>
        <v>E60</v>
      </c>
      <c r="AA100" s="368">
        <f t="shared" ref="AA100:AD104" ca="1" si="65">ROUNDUP(R100/2080,3)</f>
        <v>53.787999999999997</v>
      </c>
      <c r="AB100" s="368">
        <f t="shared" ca="1" si="65"/>
        <v>55.400999999999996</v>
      </c>
      <c r="AC100" s="368">
        <f t="shared" ca="1" si="65"/>
        <v>57.062999999999995</v>
      </c>
      <c r="AD100" s="368">
        <f t="shared" ca="1" si="65"/>
        <v>58.774999999999999</v>
      </c>
    </row>
    <row r="101" spans="1:30">
      <c r="A101" s="3" t="s">
        <v>147</v>
      </c>
      <c r="B101" s="47" t="s">
        <v>12</v>
      </c>
      <c r="C101" s="4">
        <v>543</v>
      </c>
      <c r="D101" s="35" t="s">
        <v>148</v>
      </c>
      <c r="E101" s="47">
        <v>12</v>
      </c>
      <c r="F101" s="47" t="s">
        <v>13</v>
      </c>
      <c r="G101" s="306" t="s">
        <v>144</v>
      </c>
      <c r="H101" s="178">
        <f t="shared" ca="1" si="63"/>
        <v>111877.27238464731</v>
      </c>
      <c r="I101" s="178">
        <f t="shared" ca="1" si="63"/>
        <v>115233.59055618674</v>
      </c>
      <c r="J101" s="178">
        <f t="shared" ca="1" si="63"/>
        <v>118690.59827287236</v>
      </c>
      <c r="K101" s="178">
        <f t="shared" ca="1" si="63"/>
        <v>122251.31622105853</v>
      </c>
      <c r="N101" s="343" t="s">
        <v>611</v>
      </c>
      <c r="O101" s="337" t="str">
        <f t="shared" ref="O101:O107" si="66">A101</f>
        <v>06637C</v>
      </c>
      <c r="P101" s="339" t="str">
        <f t="shared" ref="P101:P107" si="67">D101</f>
        <v>Manager Crime Lab</v>
      </c>
      <c r="Q101" s="344" t="str">
        <f t="shared" ref="Q101:Q107" si="68">G101</f>
        <v>E60</v>
      </c>
      <c r="R101" s="345" cm="1">
        <f t="array" aca="1" ref="R101" ca="1">IF($N101="Y",VLOOKUP($O101,INDIRECT($O$3),R$5,0)*INDIRECT($N$2),VLOOKUP($O101,INDIRECT($O$3),R$5,0))</f>
        <v>111877.27238464731</v>
      </c>
      <c r="S101" s="345" cm="1">
        <f t="array" aca="1" ref="S101" ca="1">IF($N101="Y",VLOOKUP($O101,INDIRECT($O$3),S$5,0)*INDIRECT($N$2),VLOOKUP($O101,INDIRECT($O$3),S$5,0))</f>
        <v>115233.59055618674</v>
      </c>
      <c r="T101" s="345" cm="1">
        <f t="array" aca="1" ref="T101" ca="1">IF($N101="Y",VLOOKUP($O101,INDIRECT($O$3),T$5,0)*INDIRECT($N$2),VLOOKUP($O101,INDIRECT($O$3),T$5,0))</f>
        <v>118690.59827287236</v>
      </c>
      <c r="U101" s="345" cm="1">
        <f t="array" aca="1" ref="U101" ca="1">IF($N101="Y",VLOOKUP($O101,INDIRECT($O$3),U$5,0)*INDIRECT($N$2),VLOOKUP($O101,INDIRECT($O$3),U$5,0))</f>
        <v>122251.31622105853</v>
      </c>
      <c r="W101" s="218" t="str">
        <f t="shared" si="60"/>
        <v>Y</v>
      </c>
      <c r="X101" s="366" t="str">
        <f t="shared" si="61"/>
        <v>06637C</v>
      </c>
      <c r="Y101" s="218" t="str">
        <f t="shared" si="64"/>
        <v>Manager Crime Lab</v>
      </c>
      <c r="Z101" s="367" t="str">
        <f t="shared" si="62"/>
        <v>E60</v>
      </c>
      <c r="AA101" s="368">
        <f t="shared" ca="1" si="65"/>
        <v>53.787999999999997</v>
      </c>
      <c r="AB101" s="368">
        <f t="shared" ca="1" si="65"/>
        <v>55.400999999999996</v>
      </c>
      <c r="AC101" s="368">
        <f t="shared" ca="1" si="65"/>
        <v>57.062999999999995</v>
      </c>
      <c r="AD101" s="368">
        <f t="shared" ca="1" si="65"/>
        <v>58.774999999999999</v>
      </c>
    </row>
    <row r="102" spans="1:30">
      <c r="A102" s="3" t="s">
        <v>149</v>
      </c>
      <c r="B102" s="47" t="s">
        <v>12</v>
      </c>
      <c r="C102" s="4">
        <v>548</v>
      </c>
      <c r="D102" s="3" t="s">
        <v>150</v>
      </c>
      <c r="E102" s="47">
        <v>12</v>
      </c>
      <c r="F102" s="47" t="s">
        <v>13</v>
      </c>
      <c r="G102" s="306" t="s">
        <v>144</v>
      </c>
      <c r="H102" s="178">
        <f t="shared" ca="1" si="63"/>
        <v>111877.27238464731</v>
      </c>
      <c r="I102" s="178">
        <f t="shared" ca="1" si="63"/>
        <v>115233.59055618674</v>
      </c>
      <c r="J102" s="178">
        <f t="shared" ca="1" si="63"/>
        <v>118690.59827287236</v>
      </c>
      <c r="K102" s="178">
        <f t="shared" ca="1" si="63"/>
        <v>122251.31622105853</v>
      </c>
      <c r="N102" s="343" t="s">
        <v>611</v>
      </c>
      <c r="O102" s="337" t="str">
        <f t="shared" si="66"/>
        <v>06641C</v>
      </c>
      <c r="P102" s="339" t="str">
        <f t="shared" si="67"/>
        <v>Manager Construction Code Inspection Services</v>
      </c>
      <c r="Q102" s="344" t="str">
        <f t="shared" si="68"/>
        <v>E60</v>
      </c>
      <c r="R102" s="345" cm="1">
        <f t="array" aca="1" ref="R102" ca="1">IF($N102="Y",VLOOKUP($O102,INDIRECT($O$3),R$5,0)*INDIRECT($N$2),VLOOKUP($O102,INDIRECT($O$3),R$5,0))</f>
        <v>111877.27238464731</v>
      </c>
      <c r="S102" s="345" cm="1">
        <f t="array" aca="1" ref="S102" ca="1">IF($N102="Y",VLOOKUP($O102,INDIRECT($O$3),S$5,0)*INDIRECT($N$2),VLOOKUP($O102,INDIRECT($O$3),S$5,0))</f>
        <v>115233.59055618674</v>
      </c>
      <c r="T102" s="345" cm="1">
        <f t="array" aca="1" ref="T102" ca="1">IF($N102="Y",VLOOKUP($O102,INDIRECT($O$3),T$5,0)*INDIRECT($N$2),VLOOKUP($O102,INDIRECT($O$3),T$5,0))</f>
        <v>118690.59827287236</v>
      </c>
      <c r="U102" s="345" cm="1">
        <f t="array" aca="1" ref="U102" ca="1">IF($N102="Y",VLOOKUP($O102,INDIRECT($O$3),U$5,0)*INDIRECT($N$2),VLOOKUP($O102,INDIRECT($O$3),U$5,0))</f>
        <v>122251.31622105853</v>
      </c>
      <c r="W102" s="218" t="str">
        <f t="shared" si="60"/>
        <v>Y</v>
      </c>
      <c r="X102" s="366" t="str">
        <f t="shared" si="61"/>
        <v>06641C</v>
      </c>
      <c r="Y102" s="218" t="str">
        <f t="shared" si="64"/>
        <v>Manager Construction Code Inspection Services</v>
      </c>
      <c r="Z102" s="367" t="str">
        <f t="shared" si="62"/>
        <v>E60</v>
      </c>
      <c r="AA102" s="368">
        <f t="shared" ca="1" si="65"/>
        <v>53.787999999999997</v>
      </c>
      <c r="AB102" s="368">
        <f t="shared" ca="1" si="65"/>
        <v>55.400999999999996</v>
      </c>
      <c r="AC102" s="368">
        <f t="shared" ca="1" si="65"/>
        <v>57.062999999999995</v>
      </c>
      <c r="AD102" s="368">
        <f t="shared" ca="1" si="65"/>
        <v>58.774999999999999</v>
      </c>
    </row>
    <row r="103" spans="1:30" s="19" customFormat="1">
      <c r="A103" s="3" t="s">
        <v>121</v>
      </c>
      <c r="B103" s="47" t="s">
        <v>12</v>
      </c>
      <c r="C103" s="4">
        <v>545</v>
      </c>
      <c r="D103" s="35" t="s">
        <v>122</v>
      </c>
      <c r="E103" s="47">
        <v>12</v>
      </c>
      <c r="F103" s="47" t="s">
        <v>13</v>
      </c>
      <c r="G103" s="306" t="s">
        <v>144</v>
      </c>
      <c r="H103" s="178">
        <f t="shared" ca="1" si="63"/>
        <v>111877.27238464731</v>
      </c>
      <c r="I103" s="178">
        <f t="shared" ca="1" si="63"/>
        <v>115233.59055618674</v>
      </c>
      <c r="J103" s="178">
        <f t="shared" ca="1" si="63"/>
        <v>118690.59827287236</v>
      </c>
      <c r="K103" s="178">
        <f t="shared" ca="1" si="63"/>
        <v>122251.31622105853</v>
      </c>
      <c r="L103"/>
      <c r="M103"/>
      <c r="N103" s="343" t="s">
        <v>611</v>
      </c>
      <c r="O103" s="337" t="str">
        <f t="shared" si="66"/>
        <v>00560C</v>
      </c>
      <c r="P103" s="339" t="str">
        <f t="shared" si="67"/>
        <v>Manager Fire Inspection Services</v>
      </c>
      <c r="Q103" s="344" t="str">
        <f t="shared" si="68"/>
        <v>E60</v>
      </c>
      <c r="R103" s="345" cm="1">
        <f t="array" aca="1" ref="R103" ca="1">IF($N103="Y",VLOOKUP($O103,INDIRECT($O$3),R$5,0)*INDIRECT($N$2),VLOOKUP($O103,INDIRECT($O$3),R$5,0))</f>
        <v>111877.27238464731</v>
      </c>
      <c r="S103" s="345" cm="1">
        <f t="array" aca="1" ref="S103" ca="1">IF($N103="Y",VLOOKUP($O103,INDIRECT($O$3),S$5,0)*INDIRECT($N$2),VLOOKUP($O103,INDIRECT($O$3),S$5,0))</f>
        <v>115233.59055618674</v>
      </c>
      <c r="T103" s="345" cm="1">
        <f t="array" aca="1" ref="T103" ca="1">IF($N103="Y",VLOOKUP($O103,INDIRECT($O$3),T$5,0)*INDIRECT($N$2),VLOOKUP($O103,INDIRECT($O$3),T$5,0))</f>
        <v>118690.59827287236</v>
      </c>
      <c r="U103" s="345" cm="1">
        <f t="array" aca="1" ref="U103" ca="1">IF($N103="Y",VLOOKUP($O103,INDIRECT($O$3),U$5,0)*INDIRECT($N$2),VLOOKUP($O103,INDIRECT($O$3),U$5,0))</f>
        <v>122251.31622105853</v>
      </c>
      <c r="W103" s="218" t="str">
        <f t="shared" si="60"/>
        <v>Y</v>
      </c>
      <c r="X103" s="366" t="str">
        <f t="shared" si="61"/>
        <v>00560C</v>
      </c>
      <c r="Y103" s="218" t="str">
        <f t="shared" si="64"/>
        <v>Manager Fire Inspection Services</v>
      </c>
      <c r="Z103" s="367" t="str">
        <f t="shared" si="62"/>
        <v>E60</v>
      </c>
      <c r="AA103" s="368">
        <f t="shared" ca="1" si="65"/>
        <v>53.787999999999997</v>
      </c>
      <c r="AB103" s="368">
        <f t="shared" ca="1" si="65"/>
        <v>55.400999999999996</v>
      </c>
      <c r="AC103" s="368">
        <f t="shared" ca="1" si="65"/>
        <v>57.062999999999995</v>
      </c>
      <c r="AD103" s="368">
        <f t="shared" ca="1" si="65"/>
        <v>58.774999999999999</v>
      </c>
    </row>
    <row r="104" spans="1:30" s="19" customFormat="1">
      <c r="A104" s="3" t="s">
        <v>387</v>
      </c>
      <c r="B104" s="47" t="s">
        <v>12</v>
      </c>
      <c r="C104" s="4">
        <v>548</v>
      </c>
      <c r="D104" s="35" t="s">
        <v>524</v>
      </c>
      <c r="E104" s="47">
        <v>12</v>
      </c>
      <c r="F104" s="47" t="s">
        <v>13</v>
      </c>
      <c r="G104" s="306" t="s">
        <v>144</v>
      </c>
      <c r="H104" s="178">
        <f t="shared" ca="1" si="63"/>
        <v>111877.27238464731</v>
      </c>
      <c r="I104" s="178">
        <f t="shared" ca="1" si="63"/>
        <v>115233.59055618674</v>
      </c>
      <c r="J104" s="178">
        <f t="shared" ca="1" si="63"/>
        <v>118690.59827287236</v>
      </c>
      <c r="K104" s="178">
        <f t="shared" ca="1" si="63"/>
        <v>122251.31622105853</v>
      </c>
      <c r="L104"/>
      <c r="M104"/>
      <c r="N104" s="343" t="s">
        <v>611</v>
      </c>
      <c r="O104" s="337" t="str">
        <f t="shared" si="66"/>
        <v>06917C</v>
      </c>
      <c r="P104" s="339" t="str">
        <f t="shared" si="67"/>
        <v>Manager Problem Properties</v>
      </c>
      <c r="Q104" s="344" t="str">
        <f t="shared" si="68"/>
        <v>E60</v>
      </c>
      <c r="R104" s="345" cm="1">
        <f t="array" aca="1" ref="R104" ca="1">IF($N104="Y",VLOOKUP($O104,INDIRECT($O$3),R$5,0)*INDIRECT($N$2),VLOOKUP($O104,INDIRECT($O$3),R$5,0))</f>
        <v>111877.27238464731</v>
      </c>
      <c r="S104" s="345" cm="1">
        <f t="array" aca="1" ref="S104" ca="1">IF($N104="Y",VLOOKUP($O104,INDIRECT($O$3),S$5,0)*INDIRECT($N$2),VLOOKUP($O104,INDIRECT($O$3),S$5,0))</f>
        <v>115233.59055618674</v>
      </c>
      <c r="T104" s="345" cm="1">
        <f t="array" aca="1" ref="T104" ca="1">IF($N104="Y",VLOOKUP($O104,INDIRECT($O$3),T$5,0)*INDIRECT($N$2),VLOOKUP($O104,INDIRECT($O$3),T$5,0))</f>
        <v>118690.59827287236</v>
      </c>
      <c r="U104" s="345" cm="1">
        <f t="array" aca="1" ref="U104" ca="1">IF($N104="Y",VLOOKUP($O104,INDIRECT($O$3),U$5,0)*INDIRECT($N$2),VLOOKUP($O104,INDIRECT($O$3),U$5,0))</f>
        <v>122251.31622105853</v>
      </c>
      <c r="W104" s="218" t="str">
        <f t="shared" si="60"/>
        <v>Y</v>
      </c>
      <c r="X104" s="366" t="str">
        <f t="shared" si="61"/>
        <v>06917C</v>
      </c>
      <c r="Y104" s="218" t="str">
        <f t="shared" si="64"/>
        <v>Manager Problem Properties</v>
      </c>
      <c r="Z104" s="367" t="str">
        <f t="shared" si="62"/>
        <v>E60</v>
      </c>
      <c r="AA104" s="368">
        <f t="shared" ca="1" si="65"/>
        <v>53.787999999999997</v>
      </c>
      <c r="AB104" s="368">
        <f t="shared" ca="1" si="65"/>
        <v>55.400999999999996</v>
      </c>
      <c r="AC104" s="368">
        <f t="shared" ca="1" si="65"/>
        <v>57.062999999999995</v>
      </c>
      <c r="AD104" s="368">
        <f t="shared" ca="1" si="65"/>
        <v>58.774999999999999</v>
      </c>
    </row>
    <row r="105" spans="1:30" s="19" customFormat="1">
      <c r="A105" s="3" t="s">
        <v>123</v>
      </c>
      <c r="B105" s="47" t="s">
        <v>12</v>
      </c>
      <c r="C105" s="4">
        <v>565</v>
      </c>
      <c r="D105" s="35" t="s">
        <v>124</v>
      </c>
      <c r="E105" s="47">
        <v>12</v>
      </c>
      <c r="F105" s="47" t="s">
        <v>13</v>
      </c>
      <c r="G105" s="306" t="s">
        <v>144</v>
      </c>
      <c r="H105" s="178">
        <f ca="1">R105</f>
        <v>111877.27238464731</v>
      </c>
      <c r="I105" s="178">
        <f ca="1">S105</f>
        <v>115233.59055618674</v>
      </c>
      <c r="J105" s="178">
        <f ca="1">T105</f>
        <v>118690.59827287236</v>
      </c>
      <c r="K105" s="178">
        <f ca="1">U105</f>
        <v>122251.31622105853</v>
      </c>
      <c r="L105"/>
      <c r="M105"/>
      <c r="N105" s="343" t="s">
        <v>611</v>
      </c>
      <c r="O105" s="337" t="str">
        <f>A105</f>
        <v>06931C</v>
      </c>
      <c r="P105" s="339" t="str">
        <f>D105</f>
        <v>Manager Radio Communications and Electronics</v>
      </c>
      <c r="Q105" s="344" t="str">
        <f>G105</f>
        <v>E60</v>
      </c>
      <c r="R105" s="345" cm="1">
        <f t="array" aca="1" ref="R105" ca="1">IF($N105="Y",VLOOKUP($O105,INDIRECT($O$3),R$5,0)*INDIRECT($N$2),VLOOKUP($O105,INDIRECT($O$3),R$5,0))</f>
        <v>111877.27238464731</v>
      </c>
      <c r="S105" s="345" cm="1">
        <f t="array" aca="1" ref="S105" ca="1">IF($N105="Y",VLOOKUP($O105,INDIRECT($O$3),S$5,0)*INDIRECT($N$2),VLOOKUP($O105,INDIRECT($O$3),S$5,0))</f>
        <v>115233.59055618674</v>
      </c>
      <c r="T105" s="345" cm="1">
        <f t="array" aca="1" ref="T105" ca="1">IF($N105="Y",VLOOKUP($O105,INDIRECT($O$3),T$5,0)*INDIRECT($N$2),VLOOKUP($O105,INDIRECT($O$3),T$5,0))</f>
        <v>118690.59827287236</v>
      </c>
      <c r="U105" s="345" cm="1">
        <f t="array" aca="1" ref="U105" ca="1">IF($N105="Y",VLOOKUP($O105,INDIRECT($O$3),U$5,0)*INDIRECT($N$2),VLOOKUP($O105,INDIRECT($O$3),U$5,0))</f>
        <v>122251.31622105853</v>
      </c>
      <c r="W105" s="218" t="str">
        <f t="shared" si="60"/>
        <v>Y</v>
      </c>
      <c r="X105" s="366" t="str">
        <f t="shared" si="61"/>
        <v>06931C</v>
      </c>
      <c r="Y105" s="218" t="str">
        <f t="shared" si="64"/>
        <v>Manager Radio Communications and Electronics</v>
      </c>
      <c r="Z105" s="367" t="str">
        <f>G105</f>
        <v>E60</v>
      </c>
      <c r="AA105" s="368">
        <f t="shared" ref="AA105:AD107" ca="1" si="69">ROUNDUP(R105/2080,3)</f>
        <v>53.787999999999997</v>
      </c>
      <c r="AB105" s="368">
        <f t="shared" ca="1" si="69"/>
        <v>55.400999999999996</v>
      </c>
      <c r="AC105" s="368">
        <f t="shared" ca="1" si="69"/>
        <v>57.062999999999995</v>
      </c>
      <c r="AD105" s="368">
        <f t="shared" ca="1" si="69"/>
        <v>58.774999999999999</v>
      </c>
    </row>
    <row r="106" spans="1:30" s="19" customFormat="1">
      <c r="A106" s="3" t="s">
        <v>151</v>
      </c>
      <c r="B106" s="47" t="s">
        <v>12</v>
      </c>
      <c r="C106" s="4">
        <v>568</v>
      </c>
      <c r="D106" s="35" t="s">
        <v>152</v>
      </c>
      <c r="E106" s="47">
        <v>12</v>
      </c>
      <c r="F106" s="47" t="s">
        <v>13</v>
      </c>
      <c r="G106" s="306" t="s">
        <v>144</v>
      </c>
      <c r="H106" s="178">
        <f t="shared" ca="1" si="63"/>
        <v>111877.27238464731</v>
      </c>
      <c r="I106" s="178">
        <f t="shared" ca="1" si="63"/>
        <v>115233.59055618674</v>
      </c>
      <c r="J106" s="178">
        <f t="shared" ca="1" si="63"/>
        <v>118690.59827287236</v>
      </c>
      <c r="K106" s="178">
        <f t="shared" ca="1" si="63"/>
        <v>122251.31622105853</v>
      </c>
      <c r="L106"/>
      <c r="M106"/>
      <c r="N106" s="343" t="s">
        <v>611</v>
      </c>
      <c r="O106" s="337" t="str">
        <f t="shared" si="66"/>
        <v>10903C</v>
      </c>
      <c r="P106" s="339" t="str">
        <f t="shared" si="67"/>
        <v xml:space="preserve">Manager Water Resources Programs </v>
      </c>
      <c r="Q106" s="344" t="str">
        <f t="shared" si="68"/>
        <v>E60</v>
      </c>
      <c r="R106" s="345" cm="1">
        <f t="array" aca="1" ref="R106" ca="1">IF($N106="Y",VLOOKUP($O106,INDIRECT($O$3),R$5,0)*INDIRECT($N$2),VLOOKUP($O106,INDIRECT($O$3),R$5,0))</f>
        <v>111877.27238464731</v>
      </c>
      <c r="S106" s="345" cm="1">
        <f t="array" aca="1" ref="S106" ca="1">IF($N106="Y",VLOOKUP($O106,INDIRECT($O$3),S$5,0)*INDIRECT($N$2),VLOOKUP($O106,INDIRECT($O$3),S$5,0))</f>
        <v>115233.59055618674</v>
      </c>
      <c r="T106" s="345" cm="1">
        <f t="array" aca="1" ref="T106" ca="1">IF($N106="Y",VLOOKUP($O106,INDIRECT($O$3),T$5,0)*INDIRECT($N$2),VLOOKUP($O106,INDIRECT($O$3),T$5,0))</f>
        <v>118690.59827287236</v>
      </c>
      <c r="U106" s="345" cm="1">
        <f t="array" aca="1" ref="U106" ca="1">IF($N106="Y",VLOOKUP($O106,INDIRECT($O$3),U$5,0)*INDIRECT($N$2),VLOOKUP($O106,INDIRECT($O$3),U$5,0))</f>
        <v>122251.31622105853</v>
      </c>
      <c r="W106" s="218" t="str">
        <f t="shared" si="60"/>
        <v>Y</v>
      </c>
      <c r="X106" s="366" t="str">
        <f t="shared" si="61"/>
        <v>10903C</v>
      </c>
      <c r="Y106" s="218" t="str">
        <f t="shared" si="64"/>
        <v xml:space="preserve">Manager Water Resources Programs </v>
      </c>
      <c r="Z106" s="367" t="str">
        <f t="shared" si="62"/>
        <v>E60</v>
      </c>
      <c r="AA106" s="368">
        <f t="shared" ca="1" si="69"/>
        <v>53.787999999999997</v>
      </c>
      <c r="AB106" s="368">
        <f t="shared" ca="1" si="69"/>
        <v>55.400999999999996</v>
      </c>
      <c r="AC106" s="368">
        <f t="shared" ca="1" si="69"/>
        <v>57.062999999999995</v>
      </c>
      <c r="AD106" s="368">
        <f t="shared" ca="1" si="69"/>
        <v>58.774999999999999</v>
      </c>
    </row>
    <row r="107" spans="1:30" s="19" customFormat="1">
      <c r="A107" s="3" t="s">
        <v>706</v>
      </c>
      <c r="B107" s="47" t="s">
        <v>12</v>
      </c>
      <c r="C107" s="4">
        <v>550</v>
      </c>
      <c r="D107" s="35" t="s">
        <v>705</v>
      </c>
      <c r="E107" s="47">
        <v>12</v>
      </c>
      <c r="F107" s="47" t="s">
        <v>13</v>
      </c>
      <c r="G107" s="306" t="s">
        <v>144</v>
      </c>
      <c r="H107" s="178">
        <f t="shared" ref="H107:K108" ca="1" si="70">R107</f>
        <v>111877.27238464731</v>
      </c>
      <c r="I107" s="178">
        <f t="shared" ca="1" si="70"/>
        <v>115233.59055618674</v>
      </c>
      <c r="J107" s="178">
        <f t="shared" ca="1" si="70"/>
        <v>118690.59827287236</v>
      </c>
      <c r="K107" s="178">
        <f t="shared" ca="1" si="70"/>
        <v>122251.31622105853</v>
      </c>
      <c r="L107"/>
      <c r="M107"/>
      <c r="N107" s="343" t="s">
        <v>611</v>
      </c>
      <c r="O107" s="337" t="str">
        <f t="shared" si="66"/>
        <v>53057C</v>
      </c>
      <c r="P107" s="339" t="str">
        <f t="shared" si="67"/>
        <v>Senior Environmental Project Manager - Supervisory</v>
      </c>
      <c r="Q107" s="344" t="str">
        <f t="shared" si="68"/>
        <v>E60</v>
      </c>
      <c r="R107" s="345" cm="1">
        <f t="array" aca="1" ref="R107" ca="1">IF($N107="Y",VLOOKUP($O107,INDIRECT($O$3),R$5,0)*INDIRECT($N$2),VLOOKUP($O107,INDIRECT($O$3),R$5,0))</f>
        <v>111877.27238464731</v>
      </c>
      <c r="S107" s="345" cm="1">
        <f t="array" aca="1" ref="S107" ca="1">IF($N107="Y",VLOOKUP($O107,INDIRECT($O$3),S$5,0)*INDIRECT($N$2),VLOOKUP($O107,INDIRECT($O$3),S$5,0))</f>
        <v>115233.59055618674</v>
      </c>
      <c r="T107" s="345" cm="1">
        <f t="array" aca="1" ref="T107" ca="1">IF($N107="Y",VLOOKUP($O107,INDIRECT($O$3),T$5,0)*INDIRECT($N$2),VLOOKUP($O107,INDIRECT($O$3),T$5,0))</f>
        <v>118690.59827287236</v>
      </c>
      <c r="U107" s="345" cm="1">
        <f t="array" aca="1" ref="U107" ca="1">IF($N107="Y",VLOOKUP($O107,INDIRECT($O$3),U$5,0)*INDIRECT($N$2),VLOOKUP($O107,INDIRECT($O$3),U$5,0))</f>
        <v>122251.31622105853</v>
      </c>
      <c r="W107" s="218" t="str">
        <f t="shared" si="60"/>
        <v>Y</v>
      </c>
      <c r="X107" s="366" t="str">
        <f t="shared" si="61"/>
        <v>53057C</v>
      </c>
      <c r="Y107" s="218" t="str">
        <f t="shared" si="64"/>
        <v>Senior Environmental Project Manager - Supervisory</v>
      </c>
      <c r="Z107" s="367" t="str">
        <f t="shared" si="62"/>
        <v>E60</v>
      </c>
      <c r="AA107" s="368">
        <f t="shared" ca="1" si="69"/>
        <v>53.787999999999997</v>
      </c>
      <c r="AB107" s="368">
        <f t="shared" ca="1" si="69"/>
        <v>55.400999999999996</v>
      </c>
      <c r="AC107" s="368">
        <f t="shared" ca="1" si="69"/>
        <v>57.062999999999995</v>
      </c>
      <c r="AD107" s="368">
        <f t="shared" ca="1" si="69"/>
        <v>58.774999999999999</v>
      </c>
    </row>
    <row r="108" spans="1:30" s="19" customFormat="1">
      <c r="A108" s="3" t="s">
        <v>135</v>
      </c>
      <c r="B108" s="47" t="s">
        <v>12</v>
      </c>
      <c r="C108" s="4">
        <v>550</v>
      </c>
      <c r="D108" s="35" t="s">
        <v>136</v>
      </c>
      <c r="E108" s="47">
        <v>12</v>
      </c>
      <c r="F108" s="47" t="s">
        <v>13</v>
      </c>
      <c r="G108" s="306" t="s">
        <v>144</v>
      </c>
      <c r="H108" s="178">
        <f t="shared" ca="1" si="70"/>
        <v>111877.27238464731</v>
      </c>
      <c r="I108" s="178">
        <f t="shared" ca="1" si="70"/>
        <v>115233.59055618674</v>
      </c>
      <c r="J108" s="178">
        <f t="shared" ca="1" si="70"/>
        <v>118690.59827287236</v>
      </c>
      <c r="K108" s="178">
        <f t="shared" ca="1" si="70"/>
        <v>122251.31622105853</v>
      </c>
      <c r="L108"/>
      <c r="M108"/>
      <c r="N108" s="343" t="s">
        <v>611</v>
      </c>
      <c r="O108" s="337" t="str">
        <f>A108</f>
        <v>10270C</v>
      </c>
      <c r="P108" s="339" t="str">
        <f>D108</f>
        <v xml:space="preserve">Supervisor Sewer Maintenance </v>
      </c>
      <c r="Q108" s="344" t="str">
        <f>G108</f>
        <v>E60</v>
      </c>
      <c r="R108" s="345" cm="1">
        <f t="array" aca="1" ref="R108" ca="1">IF($N108="Y",VLOOKUP($O108,INDIRECT($O$3),R$5,0)*INDIRECT($N$2),VLOOKUP($O108,INDIRECT($O$3),R$5,0))</f>
        <v>111877.27238464731</v>
      </c>
      <c r="S108" s="345" cm="1">
        <f t="array" aca="1" ref="S108" ca="1">IF($N108="Y",VLOOKUP($O108,INDIRECT($O$3),S$5,0)*INDIRECT($N$2),VLOOKUP($O108,INDIRECT($O$3),S$5,0))</f>
        <v>115233.59055618674</v>
      </c>
      <c r="T108" s="345" cm="1">
        <f t="array" aca="1" ref="T108" ca="1">IF($N108="Y",VLOOKUP($O108,INDIRECT($O$3),T$5,0)*INDIRECT($N$2),VLOOKUP($O108,INDIRECT($O$3),T$5,0))</f>
        <v>118690.59827287236</v>
      </c>
      <c r="U108" s="345" cm="1">
        <f t="array" aca="1" ref="U108" ca="1">IF($N108="Y",VLOOKUP($O108,INDIRECT($O$3),U$5,0)*INDIRECT($N$2),VLOOKUP($O108,INDIRECT($O$3),U$5,0))</f>
        <v>122251.31622105853</v>
      </c>
      <c r="W108" s="218" t="str">
        <f t="shared" si="60"/>
        <v>Y</v>
      </c>
      <c r="X108" s="366" t="str">
        <f t="shared" si="61"/>
        <v>10270C</v>
      </c>
      <c r="Y108" s="218" t="str">
        <f t="shared" si="64"/>
        <v xml:space="preserve">Supervisor Sewer Maintenance </v>
      </c>
      <c r="Z108" s="367" t="str">
        <f>G108</f>
        <v>E60</v>
      </c>
      <c r="AA108" s="368">
        <f ca="1">ROUNDUP(R108/2080,3)</f>
        <v>53.787999999999997</v>
      </c>
      <c r="AB108" s="368">
        <f ca="1">ROUNDUP(S108/2080,3)</f>
        <v>55.400999999999996</v>
      </c>
      <c r="AC108" s="368">
        <f ca="1">ROUNDUP(T108/2080,3)</f>
        <v>57.062999999999995</v>
      </c>
      <c r="AD108" s="368">
        <f ca="1">ROUNDUP(U108/2080,3)</f>
        <v>58.774999999999999</v>
      </c>
    </row>
    <row r="109" spans="1:30" s="19" customFormat="1">
      <c r="A109" s="3"/>
      <c r="B109" s="4"/>
      <c r="C109" s="4"/>
      <c r="D109" s="35"/>
      <c r="E109" s="4"/>
      <c r="F109" s="4"/>
      <c r="G109" s="30"/>
      <c r="H109" s="179"/>
      <c r="I109" s="179"/>
      <c r="J109" s="179"/>
      <c r="K109" s="179"/>
      <c r="L109"/>
      <c r="M109"/>
      <c r="N109" s="347"/>
      <c r="O109" s="347"/>
      <c r="P109" s="346"/>
      <c r="Q109" s="346"/>
      <c r="R109" s="346"/>
      <c r="S109" s="346"/>
      <c r="T109" s="346"/>
      <c r="U109" s="346"/>
      <c r="W109" s="214"/>
      <c r="X109" s="214"/>
      <c r="Y109" s="214"/>
      <c r="Z109" s="214"/>
      <c r="AA109" s="214"/>
      <c r="AB109" s="214"/>
      <c r="AC109" s="214"/>
      <c r="AD109" s="214"/>
    </row>
    <row r="110" spans="1:30" s="19" customFormat="1">
      <c r="A110" s="3"/>
      <c r="B110" s="4"/>
      <c r="C110" s="4"/>
      <c r="D110" s="35"/>
      <c r="E110" s="4"/>
      <c r="F110" s="4"/>
      <c r="G110" s="30"/>
      <c r="H110" s="179"/>
      <c r="I110" s="179"/>
      <c r="J110" s="179"/>
      <c r="K110" s="179"/>
      <c r="L110"/>
      <c r="M110"/>
      <c r="N110" s="347"/>
      <c r="O110" s="347"/>
      <c r="P110" s="346"/>
      <c r="Q110" s="346"/>
      <c r="R110" s="346"/>
      <c r="S110" s="346"/>
      <c r="T110" s="346"/>
      <c r="U110" s="346"/>
      <c r="W110" s="214"/>
      <c r="X110" s="214"/>
      <c r="Y110" s="214"/>
      <c r="Z110" s="214"/>
      <c r="AA110" s="214"/>
      <c r="AB110" s="214"/>
      <c r="AC110" s="214"/>
      <c r="AD110" s="214"/>
    </row>
    <row r="111" spans="1:30">
      <c r="A111" s="7" t="s">
        <v>153</v>
      </c>
      <c r="B111" s="19"/>
      <c r="C111" s="19"/>
      <c r="D111" s="281"/>
      <c r="E111" s="19"/>
      <c r="F111" s="19"/>
      <c r="G111" s="19"/>
      <c r="H111" s="17"/>
      <c r="I111" s="17"/>
      <c r="J111" s="17"/>
      <c r="K111" s="18"/>
    </row>
    <row r="112" spans="1:30" s="19" customFormat="1" ht="26.25" thickBot="1">
      <c r="A112" s="280" t="s">
        <v>2</v>
      </c>
      <c r="B112" s="280" t="s">
        <v>3</v>
      </c>
      <c r="C112" s="280"/>
      <c r="D112" s="24" t="s">
        <v>628</v>
      </c>
      <c r="E112" s="280" t="s">
        <v>617</v>
      </c>
      <c r="F112" s="280" t="s">
        <v>6</v>
      </c>
      <c r="G112" s="280" t="s">
        <v>7</v>
      </c>
      <c r="H112" s="26" t="s">
        <v>8</v>
      </c>
      <c r="I112" s="26" t="s">
        <v>9</v>
      </c>
      <c r="J112" s="26" t="s">
        <v>10</v>
      </c>
      <c r="K112" s="26" t="s">
        <v>11</v>
      </c>
      <c r="L112"/>
      <c r="M112"/>
      <c r="N112" s="340" t="s">
        <v>610</v>
      </c>
      <c r="O112" s="340" t="s">
        <v>2</v>
      </c>
      <c r="P112" s="341" t="s">
        <v>612</v>
      </c>
      <c r="Q112" s="341" t="s">
        <v>606</v>
      </c>
      <c r="R112" s="342" t="s">
        <v>8</v>
      </c>
      <c r="S112" s="342" t="s">
        <v>9</v>
      </c>
      <c r="T112" s="342" t="s">
        <v>10</v>
      </c>
      <c r="U112" s="340" t="s">
        <v>11</v>
      </c>
      <c r="W112" s="358" t="str">
        <f t="shared" ref="W112:W117" si="71">N112</f>
        <v>Update</v>
      </c>
      <c r="X112" s="359" t="str">
        <f t="shared" ref="X112:X117" si="72">A112</f>
        <v>Job Code</v>
      </c>
      <c r="Y112" s="358" t="s">
        <v>612</v>
      </c>
      <c r="Z112" s="360" t="str">
        <f t="shared" ref="Z112:Z117" si="73">G112</f>
        <v>Salary Grade</v>
      </c>
      <c r="AA112" s="361" t="str">
        <f>R112</f>
        <v>Step 1</v>
      </c>
      <c r="AB112" s="361" t="str">
        <f>S112</f>
        <v>Step 2</v>
      </c>
      <c r="AC112" s="361" t="str">
        <f>T112</f>
        <v>Step 3</v>
      </c>
      <c r="AD112" s="361" t="str">
        <f>U112</f>
        <v>Step 4</v>
      </c>
    </row>
    <row r="113" spans="1:30">
      <c r="A113" s="34" t="s">
        <v>521</v>
      </c>
      <c r="B113" s="47" t="s">
        <v>155</v>
      </c>
      <c r="C113" s="4">
        <v>338</v>
      </c>
      <c r="D113" s="34" t="s">
        <v>323</v>
      </c>
      <c r="E113" s="47">
        <v>7</v>
      </c>
      <c r="F113" s="47" t="s">
        <v>156</v>
      </c>
      <c r="G113" s="247" t="s">
        <v>157</v>
      </c>
      <c r="H113" s="76">
        <f t="shared" ref="H113:K117" ca="1" si="74">R113</f>
        <v>34.824272103008454</v>
      </c>
      <c r="I113" s="76">
        <f t="shared" ca="1" si="74"/>
        <v>35.869000266098709</v>
      </c>
      <c r="J113" s="76">
        <f t="shared" ca="1" si="74"/>
        <v>36.945070274081658</v>
      </c>
      <c r="K113" s="76">
        <f t="shared" ca="1" si="74"/>
        <v>38.05342238230412</v>
      </c>
      <c r="N113" s="343" t="s">
        <v>611</v>
      </c>
      <c r="O113" s="337" t="str">
        <f>A113</f>
        <v xml:space="preserve">52949C </v>
      </c>
      <c r="P113" s="339" t="str">
        <f>D113</f>
        <v>Shop Repair Supervisor</v>
      </c>
      <c r="Q113" s="344" t="str">
        <f>G113</f>
        <v>N10</v>
      </c>
      <c r="R113" s="350" cm="1">
        <f t="array" aca="1" ref="R113" ca="1">IF($N113="Y",VLOOKUP($O113,INDIRECT($O$3),R$5,0)*INDIRECT($N$2),VLOOKUP($O113,INDIRECT($O$3),R$5,0))</f>
        <v>34.824272103008454</v>
      </c>
      <c r="S113" s="350" cm="1">
        <f t="array" aca="1" ref="S113" ca="1">IF($N113="Y",VLOOKUP($O113,INDIRECT($O$3),S$5,0)*INDIRECT($N$2),VLOOKUP($O113,INDIRECT($O$3),S$5,0))</f>
        <v>35.869000266098709</v>
      </c>
      <c r="T113" s="350" cm="1">
        <f t="array" aca="1" ref="T113" ca="1">IF($N113="Y",VLOOKUP($O113,INDIRECT($O$3),T$5,0)*INDIRECT($N$2),VLOOKUP($O113,INDIRECT($O$3),T$5,0))</f>
        <v>36.945070274081658</v>
      </c>
      <c r="U113" s="350" cm="1">
        <f t="array" aca="1" ref="U113" ca="1">IF($N113="Y",VLOOKUP($O113,INDIRECT($O$3),U$5,0)*INDIRECT($N$2),VLOOKUP($O113,INDIRECT($O$3),U$5,0))</f>
        <v>38.05342238230412</v>
      </c>
      <c r="W113" s="218" t="str">
        <f t="shared" si="71"/>
        <v>Y</v>
      </c>
      <c r="X113" s="366" t="str">
        <f t="shared" si="72"/>
        <v xml:space="preserve">52949C </v>
      </c>
      <c r="Y113" s="218" t="str">
        <f>D113</f>
        <v>Shop Repair Supervisor</v>
      </c>
      <c r="Z113" s="367" t="str">
        <f t="shared" si="73"/>
        <v>N10</v>
      </c>
      <c r="AA113" s="368">
        <f t="shared" ref="AA113:AD117" ca="1" si="75">ROUND(R113,3)</f>
        <v>34.823999999999998</v>
      </c>
      <c r="AB113" s="368">
        <f t="shared" ca="1" si="75"/>
        <v>35.869</v>
      </c>
      <c r="AC113" s="368">
        <f t="shared" ca="1" si="75"/>
        <v>36.945</v>
      </c>
      <c r="AD113" s="368">
        <f t="shared" ca="1" si="75"/>
        <v>38.052999999999997</v>
      </c>
    </row>
    <row r="114" spans="1:30" s="19" customFormat="1">
      <c r="A114" s="3" t="s">
        <v>160</v>
      </c>
      <c r="B114" s="47" t="s">
        <v>155</v>
      </c>
      <c r="C114" s="4">
        <v>328</v>
      </c>
      <c r="D114" s="35" t="s">
        <v>161</v>
      </c>
      <c r="E114" s="47">
        <v>7</v>
      </c>
      <c r="F114" s="47" t="s">
        <v>156</v>
      </c>
      <c r="G114" s="247" t="s">
        <v>157</v>
      </c>
      <c r="H114" s="76">
        <f t="shared" ca="1" si="74"/>
        <v>34.824272103008454</v>
      </c>
      <c r="I114" s="76">
        <f t="shared" ca="1" si="74"/>
        <v>35.869000266098709</v>
      </c>
      <c r="J114" s="76">
        <f t="shared" ca="1" si="74"/>
        <v>36.945070274081658</v>
      </c>
      <c r="K114" s="76">
        <f t="shared" ca="1" si="74"/>
        <v>38.05342238230412</v>
      </c>
      <c r="L114"/>
      <c r="M114"/>
      <c r="N114" s="343" t="s">
        <v>611</v>
      </c>
      <c r="O114" s="337" t="str">
        <f>A114</f>
        <v>10200C</v>
      </c>
      <c r="P114" s="339" t="str">
        <f>D114</f>
        <v xml:space="preserve">Supervisor Police Warehouse Facility  </v>
      </c>
      <c r="Q114" s="344" t="str">
        <f>G114</f>
        <v>N10</v>
      </c>
      <c r="R114" s="350" cm="1">
        <f t="array" aca="1" ref="R114" ca="1">IF($N114="Y",VLOOKUP($O114,INDIRECT($O$3),R$5,0)*INDIRECT($N$2),VLOOKUP($O114,INDIRECT($O$3),R$5,0))</f>
        <v>34.824272103008454</v>
      </c>
      <c r="S114" s="350" cm="1">
        <f t="array" aca="1" ref="S114" ca="1">IF($N114="Y",VLOOKUP($O114,INDIRECT($O$3),S$5,0)*INDIRECT($N$2),VLOOKUP($O114,INDIRECT($O$3),S$5,0))</f>
        <v>35.869000266098709</v>
      </c>
      <c r="T114" s="350" cm="1">
        <f t="array" aca="1" ref="T114" ca="1">IF($N114="Y",VLOOKUP($O114,INDIRECT($O$3),T$5,0)*INDIRECT($N$2),VLOOKUP($O114,INDIRECT($O$3),T$5,0))</f>
        <v>36.945070274081658</v>
      </c>
      <c r="U114" s="350" cm="1">
        <f t="array" aca="1" ref="U114" ca="1">IF($N114="Y",VLOOKUP($O114,INDIRECT($O$3),U$5,0)*INDIRECT($N$2),VLOOKUP($O114,INDIRECT($O$3),U$5,0))</f>
        <v>38.05342238230412</v>
      </c>
      <c r="W114" s="218" t="str">
        <f t="shared" si="71"/>
        <v>Y</v>
      </c>
      <c r="X114" s="366" t="str">
        <f t="shared" si="72"/>
        <v>10200C</v>
      </c>
      <c r="Y114" s="218" t="str">
        <f>D114</f>
        <v xml:space="preserve">Supervisor Police Warehouse Facility  </v>
      </c>
      <c r="Z114" s="367" t="str">
        <f t="shared" si="73"/>
        <v>N10</v>
      </c>
      <c r="AA114" s="368">
        <f t="shared" ca="1" si="75"/>
        <v>34.823999999999998</v>
      </c>
      <c r="AB114" s="368">
        <f t="shared" ca="1" si="75"/>
        <v>35.869</v>
      </c>
      <c r="AC114" s="368">
        <f t="shared" ca="1" si="75"/>
        <v>36.945</v>
      </c>
      <c r="AD114" s="368">
        <f t="shared" ca="1" si="75"/>
        <v>38.052999999999997</v>
      </c>
    </row>
    <row r="115" spans="1:30" s="19" customFormat="1">
      <c r="A115" s="3" t="s">
        <v>162</v>
      </c>
      <c r="B115" s="47" t="s">
        <v>155</v>
      </c>
      <c r="C115" s="4">
        <v>350</v>
      </c>
      <c r="D115" s="35" t="s">
        <v>163</v>
      </c>
      <c r="E115" s="47">
        <v>7</v>
      </c>
      <c r="F115" s="47" t="s">
        <v>156</v>
      </c>
      <c r="G115" s="247" t="s">
        <v>157</v>
      </c>
      <c r="H115" s="76">
        <f t="shared" ca="1" si="74"/>
        <v>34.824272103008454</v>
      </c>
      <c r="I115" s="76">
        <f t="shared" ca="1" si="74"/>
        <v>35.869000266098709</v>
      </c>
      <c r="J115" s="76">
        <f t="shared" ca="1" si="74"/>
        <v>36.945070274081658</v>
      </c>
      <c r="K115" s="76">
        <f t="shared" ca="1" si="74"/>
        <v>38.05342238230412</v>
      </c>
      <c r="L115"/>
      <c r="M115"/>
      <c r="N115" s="343" t="s">
        <v>611</v>
      </c>
      <c r="O115" s="337" t="str">
        <f>A115</f>
        <v>00945C</v>
      </c>
      <c r="P115" s="339" t="str">
        <f>D115</f>
        <v>Water Meter Operations Specialist</v>
      </c>
      <c r="Q115" s="344" t="str">
        <f>G115</f>
        <v>N10</v>
      </c>
      <c r="R115" s="350" cm="1">
        <f t="array" aca="1" ref="R115" ca="1">IF($N115="Y",VLOOKUP($O115,INDIRECT($O$3),R$5,0)*INDIRECT($N$2),VLOOKUP($O115,INDIRECT($O$3),R$5,0))</f>
        <v>34.824272103008454</v>
      </c>
      <c r="S115" s="350" cm="1">
        <f t="array" aca="1" ref="S115" ca="1">IF($N115="Y",VLOOKUP($O115,INDIRECT($O$3),S$5,0)*INDIRECT($N$2),VLOOKUP($O115,INDIRECT($O$3),S$5,0))</f>
        <v>35.869000266098709</v>
      </c>
      <c r="T115" s="350" cm="1">
        <f t="array" aca="1" ref="T115" ca="1">IF($N115="Y",VLOOKUP($O115,INDIRECT($O$3),T$5,0)*INDIRECT($N$2),VLOOKUP($O115,INDIRECT($O$3),T$5,0))</f>
        <v>36.945070274081658</v>
      </c>
      <c r="U115" s="350" cm="1">
        <f t="array" aca="1" ref="U115" ca="1">IF($N115="Y",VLOOKUP($O115,INDIRECT($O$3),U$5,0)*INDIRECT($N$2),VLOOKUP($O115,INDIRECT($O$3),U$5,0))</f>
        <v>38.05342238230412</v>
      </c>
      <c r="W115" s="218" t="str">
        <f t="shared" si="71"/>
        <v>Y</v>
      </c>
      <c r="X115" s="366" t="str">
        <f t="shared" si="72"/>
        <v>00945C</v>
      </c>
      <c r="Y115" s="218" t="str">
        <f>D115</f>
        <v>Water Meter Operations Specialist</v>
      </c>
      <c r="Z115" s="367" t="str">
        <f t="shared" si="73"/>
        <v>N10</v>
      </c>
      <c r="AA115" s="368">
        <f t="shared" ca="1" si="75"/>
        <v>34.823999999999998</v>
      </c>
      <c r="AB115" s="368">
        <f t="shared" ca="1" si="75"/>
        <v>35.869</v>
      </c>
      <c r="AC115" s="368">
        <f t="shared" ca="1" si="75"/>
        <v>36.945</v>
      </c>
      <c r="AD115" s="368">
        <f t="shared" ca="1" si="75"/>
        <v>38.052999999999997</v>
      </c>
    </row>
    <row r="116" spans="1:30" s="19" customFormat="1">
      <c r="A116" s="3" t="s">
        <v>164</v>
      </c>
      <c r="B116" s="47" t="s">
        <v>155</v>
      </c>
      <c r="C116" s="4">
        <v>318</v>
      </c>
      <c r="D116" s="43" t="s">
        <v>165</v>
      </c>
      <c r="E116" s="47">
        <v>7</v>
      </c>
      <c r="F116" s="47" t="s">
        <v>156</v>
      </c>
      <c r="G116" s="247" t="s">
        <v>157</v>
      </c>
      <c r="H116" s="76">
        <f t="shared" ca="1" si="74"/>
        <v>34.824272103008454</v>
      </c>
      <c r="I116" s="76">
        <f t="shared" ca="1" si="74"/>
        <v>35.869000266098709</v>
      </c>
      <c r="J116" s="76">
        <f t="shared" ca="1" si="74"/>
        <v>36.945070274081658</v>
      </c>
      <c r="K116" s="76">
        <f t="shared" ca="1" si="74"/>
        <v>38.05342238230412</v>
      </c>
      <c r="L116"/>
      <c r="M116"/>
      <c r="N116" s="343" t="s">
        <v>611</v>
      </c>
      <c r="O116" s="337" t="str">
        <f>A116</f>
        <v>10905C</v>
      </c>
      <c r="P116" s="339" t="str">
        <f>D116</f>
        <v>Water Service Maintenance Repair Coordinator</v>
      </c>
      <c r="Q116" s="344" t="str">
        <f>G116</f>
        <v>N10</v>
      </c>
      <c r="R116" s="350" cm="1">
        <f t="array" aca="1" ref="R116" ca="1">IF($N116="Y",VLOOKUP($O116,INDIRECT($O$3),R$5,0)*INDIRECT($N$2),VLOOKUP($O116,INDIRECT($O$3),R$5,0))</f>
        <v>34.824272103008454</v>
      </c>
      <c r="S116" s="350" cm="1">
        <f t="array" aca="1" ref="S116" ca="1">IF($N116="Y",VLOOKUP($O116,INDIRECT($O$3),S$5,0)*INDIRECT($N$2),VLOOKUP($O116,INDIRECT($O$3),S$5,0))</f>
        <v>35.869000266098709</v>
      </c>
      <c r="T116" s="350" cm="1">
        <f t="array" aca="1" ref="T116" ca="1">IF($N116="Y",VLOOKUP($O116,INDIRECT($O$3),T$5,0)*INDIRECT($N$2),VLOOKUP($O116,INDIRECT($O$3),T$5,0))</f>
        <v>36.945070274081658</v>
      </c>
      <c r="U116" s="350" cm="1">
        <f t="array" aca="1" ref="U116" ca="1">IF($N116="Y",VLOOKUP($O116,INDIRECT($O$3),U$5,0)*INDIRECT($N$2),VLOOKUP($O116,INDIRECT($O$3),U$5,0))</f>
        <v>38.05342238230412</v>
      </c>
      <c r="W116" s="218" t="str">
        <f t="shared" si="71"/>
        <v>Y</v>
      </c>
      <c r="X116" s="366" t="str">
        <f t="shared" si="72"/>
        <v>10905C</v>
      </c>
      <c r="Y116" s="218" t="str">
        <f>D116</f>
        <v>Water Service Maintenance Repair Coordinator</v>
      </c>
      <c r="Z116" s="367" t="str">
        <f t="shared" si="73"/>
        <v>N10</v>
      </c>
      <c r="AA116" s="368">
        <f t="shared" ca="1" si="75"/>
        <v>34.823999999999998</v>
      </c>
      <c r="AB116" s="368">
        <f t="shared" ca="1" si="75"/>
        <v>35.869</v>
      </c>
      <c r="AC116" s="368">
        <f t="shared" ca="1" si="75"/>
        <v>36.945</v>
      </c>
      <c r="AD116" s="368">
        <f t="shared" ca="1" si="75"/>
        <v>38.052999999999997</v>
      </c>
    </row>
    <row r="117" spans="1:30" s="19" customFormat="1">
      <c r="A117" s="3" t="s">
        <v>166</v>
      </c>
      <c r="B117" s="47" t="s">
        <v>155</v>
      </c>
      <c r="C117" s="4">
        <v>333</v>
      </c>
      <c r="D117" s="35" t="s">
        <v>167</v>
      </c>
      <c r="E117" s="47">
        <v>7</v>
      </c>
      <c r="F117" s="47" t="s">
        <v>156</v>
      </c>
      <c r="G117" s="247" t="s">
        <v>157</v>
      </c>
      <c r="H117" s="76">
        <f t="shared" ca="1" si="74"/>
        <v>34.824272103008454</v>
      </c>
      <c r="I117" s="76">
        <f t="shared" ca="1" si="74"/>
        <v>35.869000266098709</v>
      </c>
      <c r="J117" s="76">
        <f t="shared" ca="1" si="74"/>
        <v>36.945070274081658</v>
      </c>
      <c r="K117" s="76">
        <f t="shared" ca="1" si="74"/>
        <v>38.05342238230412</v>
      </c>
      <c r="L117"/>
      <c r="M117"/>
      <c r="N117" s="343" t="s">
        <v>611</v>
      </c>
      <c r="O117" s="337" t="str">
        <f>A117</f>
        <v>11045C</v>
      </c>
      <c r="P117" s="339" t="str">
        <f>D117</f>
        <v xml:space="preserve">Yard Supervisor Impound Lot  </v>
      </c>
      <c r="Q117" s="344" t="str">
        <f>G117</f>
        <v>N10</v>
      </c>
      <c r="R117" s="350" cm="1">
        <f t="array" aca="1" ref="R117" ca="1">IF($N117="Y",VLOOKUP($O117,INDIRECT($O$3),R$5,0)*INDIRECT($N$2),VLOOKUP($O117,INDIRECT($O$3),R$5,0))</f>
        <v>34.824272103008454</v>
      </c>
      <c r="S117" s="350" cm="1">
        <f t="array" aca="1" ref="S117" ca="1">IF($N117="Y",VLOOKUP($O117,INDIRECT($O$3),S$5,0)*INDIRECT($N$2),VLOOKUP($O117,INDIRECT($O$3),S$5,0))</f>
        <v>35.869000266098709</v>
      </c>
      <c r="T117" s="350" cm="1">
        <f t="array" aca="1" ref="T117" ca="1">IF($N117="Y",VLOOKUP($O117,INDIRECT($O$3),T$5,0)*INDIRECT($N$2),VLOOKUP($O117,INDIRECT($O$3),T$5,0))</f>
        <v>36.945070274081658</v>
      </c>
      <c r="U117" s="350" cm="1">
        <f t="array" aca="1" ref="U117" ca="1">IF($N117="Y",VLOOKUP($O117,INDIRECT($O$3),U$5,0)*INDIRECT($N$2),VLOOKUP($O117,INDIRECT($O$3),U$5,0))</f>
        <v>38.05342238230412</v>
      </c>
      <c r="W117" s="218" t="str">
        <f t="shared" si="71"/>
        <v>Y</v>
      </c>
      <c r="X117" s="366" t="str">
        <f t="shared" si="72"/>
        <v>11045C</v>
      </c>
      <c r="Y117" s="218" t="str">
        <f>D117</f>
        <v xml:space="preserve">Yard Supervisor Impound Lot  </v>
      </c>
      <c r="Z117" s="367" t="str">
        <f t="shared" si="73"/>
        <v>N10</v>
      </c>
      <c r="AA117" s="368">
        <f t="shared" ca="1" si="75"/>
        <v>34.823999999999998</v>
      </c>
      <c r="AB117" s="368">
        <f t="shared" ca="1" si="75"/>
        <v>35.869</v>
      </c>
      <c r="AC117" s="368">
        <f t="shared" ca="1" si="75"/>
        <v>36.945</v>
      </c>
      <c r="AD117" s="368">
        <f t="shared" ca="1" si="75"/>
        <v>38.052999999999997</v>
      </c>
    </row>
    <row r="118" spans="1:30" s="19" customFormat="1">
      <c r="A118" s="3"/>
      <c r="B118" s="4"/>
      <c r="C118" s="4"/>
      <c r="D118" s="35"/>
      <c r="E118" s="4"/>
      <c r="F118" s="15"/>
      <c r="G118" s="16"/>
      <c r="H118" s="39"/>
      <c r="I118" s="39"/>
      <c r="J118" s="39"/>
      <c r="L118"/>
      <c r="M118"/>
      <c r="N118" s="347"/>
      <c r="O118" s="347"/>
      <c r="P118" s="346"/>
      <c r="Q118" s="346"/>
      <c r="R118" s="346"/>
      <c r="S118" s="346"/>
      <c r="T118" s="346"/>
      <c r="U118" s="346"/>
      <c r="W118" s="214"/>
      <c r="X118" s="214"/>
      <c r="Y118" s="214"/>
      <c r="Z118" s="214"/>
      <c r="AA118" s="214"/>
      <c r="AB118" s="214"/>
      <c r="AC118" s="214"/>
      <c r="AD118" s="214"/>
    </row>
    <row r="119" spans="1:30">
      <c r="A119" s="19"/>
      <c r="B119" s="19"/>
      <c r="C119" s="19"/>
      <c r="D119" s="281"/>
      <c r="E119" s="19"/>
      <c r="F119" s="19"/>
      <c r="G119" s="19"/>
      <c r="H119" s="17"/>
      <c r="I119" s="17"/>
      <c r="J119" s="17"/>
      <c r="K119" s="18"/>
    </row>
    <row r="120" spans="1:30" s="19" customFormat="1" ht="26.25" thickBot="1">
      <c r="A120" s="280" t="s">
        <v>2</v>
      </c>
      <c r="B120" s="280" t="s">
        <v>3</v>
      </c>
      <c r="C120" s="280"/>
      <c r="D120" s="24" t="s">
        <v>629</v>
      </c>
      <c r="E120" s="280" t="s">
        <v>617</v>
      </c>
      <c r="F120" s="280" t="s">
        <v>6</v>
      </c>
      <c r="G120" s="280" t="s">
        <v>7</v>
      </c>
      <c r="H120" s="26" t="s">
        <v>8</v>
      </c>
      <c r="I120" s="26" t="s">
        <v>9</v>
      </c>
      <c r="J120" s="26" t="s">
        <v>10</v>
      </c>
      <c r="K120" s="27" t="s">
        <v>11</v>
      </c>
      <c r="L120"/>
      <c r="M120"/>
      <c r="N120" s="340" t="s">
        <v>610</v>
      </c>
      <c r="O120" s="340" t="s">
        <v>2</v>
      </c>
      <c r="P120" s="341" t="s">
        <v>612</v>
      </c>
      <c r="Q120" s="341" t="s">
        <v>606</v>
      </c>
      <c r="R120" s="342" t="s">
        <v>8</v>
      </c>
      <c r="S120" s="342" t="s">
        <v>9</v>
      </c>
      <c r="T120" s="342" t="s">
        <v>10</v>
      </c>
      <c r="U120" s="340" t="s">
        <v>11</v>
      </c>
      <c r="W120" s="358" t="str">
        <f>N120</f>
        <v>Update</v>
      </c>
      <c r="X120" s="359" t="str">
        <f>A120</f>
        <v>Job Code</v>
      </c>
      <c r="Y120" s="358" t="s">
        <v>612</v>
      </c>
      <c r="Z120" s="360" t="str">
        <f t="shared" ref="Z120:Z129" si="76">G120</f>
        <v>Salary Grade</v>
      </c>
      <c r="AA120" s="361" t="str">
        <f>R120</f>
        <v>Step 1</v>
      </c>
      <c r="AB120" s="361" t="str">
        <f>S120</f>
        <v>Step 2</v>
      </c>
      <c r="AC120" s="361" t="str">
        <f>T120</f>
        <v>Step 3</v>
      </c>
      <c r="AD120" s="361" t="str">
        <f>U120</f>
        <v>Step 4</v>
      </c>
    </row>
    <row r="121" spans="1:30" s="19" customFormat="1">
      <c r="A121" s="3" t="s">
        <v>158</v>
      </c>
      <c r="B121" s="47" t="s">
        <v>155</v>
      </c>
      <c r="C121" s="4">
        <v>365</v>
      </c>
      <c r="D121" s="35" t="s">
        <v>708</v>
      </c>
      <c r="E121" s="47">
        <v>8</v>
      </c>
      <c r="F121" s="47" t="s">
        <v>156</v>
      </c>
      <c r="G121" s="247" t="s">
        <v>169</v>
      </c>
      <c r="H121" s="76">
        <f t="shared" ref="H121:K122" ca="1" si="77">R121</f>
        <v>38.381700723896351</v>
      </c>
      <c r="I121" s="76">
        <f t="shared" ca="1" si="77"/>
        <v>39.533151745613253</v>
      </c>
      <c r="J121" s="76">
        <f t="shared" ca="1" si="77"/>
        <v>40.719146297981652</v>
      </c>
      <c r="K121" s="76">
        <f t="shared" ca="1" si="77"/>
        <v>41.940720686921097</v>
      </c>
      <c r="L121"/>
      <c r="M121"/>
      <c r="N121" s="343" t="s">
        <v>611</v>
      </c>
      <c r="O121" s="337" t="str">
        <f t="shared" ref="O121:O129" si="78">A121</f>
        <v>09932C</v>
      </c>
      <c r="P121" s="339" t="str">
        <f t="shared" ref="P121:P129" si="79">D121</f>
        <v>Customer Service Field Supervisor</v>
      </c>
      <c r="Q121" s="344" t="str">
        <f t="shared" ref="Q121:Q129" si="80">G121</f>
        <v>N20</v>
      </c>
      <c r="R121" s="350" cm="1">
        <f t="array" aca="1" ref="R121" ca="1">IF($N121="Y",VLOOKUP($O121,INDIRECT($O$3),R$5,0)*INDIRECT($N$2),VLOOKUP($O121,INDIRECT($O$3),R$5,0))</f>
        <v>38.381700723896351</v>
      </c>
      <c r="S121" s="350" cm="1">
        <f t="array" aca="1" ref="S121" ca="1">IF($N121="Y",VLOOKUP($O121,INDIRECT($O$3),S$5,0)*INDIRECT($N$2),VLOOKUP($O121,INDIRECT($O$3),S$5,0))</f>
        <v>39.533151745613253</v>
      </c>
      <c r="T121" s="350" cm="1">
        <f t="array" aca="1" ref="T121" ca="1">IF($N121="Y",VLOOKUP($O121,INDIRECT($O$3),T$5,0)*INDIRECT($N$2),VLOOKUP($O121,INDIRECT($O$3),T$5,0))</f>
        <v>40.719146297981652</v>
      </c>
      <c r="U121" s="350" cm="1">
        <f t="array" aca="1" ref="U121" ca="1">IF($N121="Y",VLOOKUP($O121,INDIRECT($O$3),U$5,0)*INDIRECT($N$2),VLOOKUP($O121,INDIRECT($O$3),U$5,0))</f>
        <v>41.940720686921097</v>
      </c>
      <c r="W121" s="218" t="str">
        <f>N121</f>
        <v>Y</v>
      </c>
      <c r="X121" s="366" t="str">
        <f>A121</f>
        <v>09932C</v>
      </c>
      <c r="Y121" s="218" t="str">
        <f t="shared" ref="Y121:Y129" si="81">D121</f>
        <v>Customer Service Field Supervisor</v>
      </c>
      <c r="Z121" s="367" t="str">
        <f>G121</f>
        <v>N20</v>
      </c>
      <c r="AA121" s="368">
        <f t="shared" ref="AA121:AD122" ca="1" si="82">ROUND(R121,3)</f>
        <v>38.381999999999998</v>
      </c>
      <c r="AB121" s="368">
        <f t="shared" ca="1" si="82"/>
        <v>39.533000000000001</v>
      </c>
      <c r="AC121" s="368">
        <f t="shared" ca="1" si="82"/>
        <v>40.719000000000001</v>
      </c>
      <c r="AD121" s="368">
        <f t="shared" ca="1" si="82"/>
        <v>41.941000000000003</v>
      </c>
    </row>
    <row r="122" spans="1:30" s="19" customFormat="1">
      <c r="A122" s="3" t="s">
        <v>170</v>
      </c>
      <c r="B122" s="47" t="s">
        <v>155</v>
      </c>
      <c r="C122" s="4">
        <v>370</v>
      </c>
      <c r="D122" s="35" t="s">
        <v>737</v>
      </c>
      <c r="E122" s="47">
        <v>8</v>
      </c>
      <c r="F122" s="47" t="s">
        <v>156</v>
      </c>
      <c r="G122" s="247" t="s">
        <v>169</v>
      </c>
      <c r="H122" s="76">
        <f t="shared" si="77"/>
        <v>38.381700723896351</v>
      </c>
      <c r="I122" s="76">
        <f t="shared" si="77"/>
        <v>39.533151745613253</v>
      </c>
      <c r="J122" s="76">
        <f t="shared" si="77"/>
        <v>40.719146297981652</v>
      </c>
      <c r="K122" s="76">
        <f t="shared" si="77"/>
        <v>41.940720686921097</v>
      </c>
      <c r="L122"/>
      <c r="M122"/>
      <c r="N122" s="343" t="s">
        <v>611</v>
      </c>
      <c r="O122" s="337" t="str">
        <f t="shared" si="78"/>
        <v>04150C</v>
      </c>
      <c r="P122" s="339" t="str">
        <f t="shared" si="79"/>
        <v>Equipment Dispatcher</v>
      </c>
      <c r="Q122" s="344" t="str">
        <f t="shared" si="80"/>
        <v>N20</v>
      </c>
      <c r="R122" s="395">
        <v>38.381700723896351</v>
      </c>
      <c r="S122" s="395">
        <v>39.533151745613253</v>
      </c>
      <c r="T122" s="395">
        <v>40.719146297981652</v>
      </c>
      <c r="U122" s="395">
        <v>41.940720686921097</v>
      </c>
      <c r="W122" s="218" t="str">
        <f>N122</f>
        <v>Y</v>
      </c>
      <c r="X122" s="366" t="str">
        <f>A122</f>
        <v>04150C</v>
      </c>
      <c r="Y122" s="218" t="str">
        <f t="shared" si="81"/>
        <v>Equipment Dispatcher</v>
      </c>
      <c r="Z122" s="367" t="str">
        <f>G122</f>
        <v>N20</v>
      </c>
      <c r="AA122" s="368">
        <f t="shared" si="82"/>
        <v>38.381999999999998</v>
      </c>
      <c r="AB122" s="368">
        <f t="shared" si="82"/>
        <v>39.533000000000001</v>
      </c>
      <c r="AC122" s="368">
        <f t="shared" si="82"/>
        <v>40.719000000000001</v>
      </c>
      <c r="AD122" s="368">
        <f t="shared" si="82"/>
        <v>41.941000000000003</v>
      </c>
    </row>
    <row r="123" spans="1:30" s="19" customFormat="1">
      <c r="A123" s="3" t="s">
        <v>172</v>
      </c>
      <c r="B123" s="47" t="s">
        <v>155</v>
      </c>
      <c r="C123" s="4">
        <v>393</v>
      </c>
      <c r="D123" s="35" t="s">
        <v>173</v>
      </c>
      <c r="E123" s="47">
        <v>8</v>
      </c>
      <c r="F123" s="47" t="s">
        <v>156</v>
      </c>
      <c r="G123" s="247" t="s">
        <v>169</v>
      </c>
      <c r="H123" s="76">
        <f t="shared" ref="H123:K129" ca="1" si="83">R123</f>
        <v>38.381700723896351</v>
      </c>
      <c r="I123" s="76">
        <f t="shared" ca="1" si="83"/>
        <v>39.533151745613253</v>
      </c>
      <c r="J123" s="76">
        <f t="shared" ca="1" si="83"/>
        <v>40.719146297981652</v>
      </c>
      <c r="K123" s="76">
        <f t="shared" ca="1" si="83"/>
        <v>41.940720686921097</v>
      </c>
      <c r="L123"/>
      <c r="M123"/>
      <c r="N123" s="343" t="s">
        <v>611</v>
      </c>
      <c r="O123" s="337" t="str">
        <f t="shared" si="78"/>
        <v>04315C</v>
      </c>
      <c r="P123" s="339" t="str">
        <f t="shared" si="79"/>
        <v>Field Supervisor Code Compliance (Traffic)</v>
      </c>
      <c r="Q123" s="344" t="str">
        <f t="shared" si="80"/>
        <v>N20</v>
      </c>
      <c r="R123" s="350" cm="1">
        <f t="array" aca="1" ref="R123" ca="1">IF($N123="Y",VLOOKUP($O123,INDIRECT($O$3),R$5,0)*INDIRECT($N$2),VLOOKUP($O123,INDIRECT($O$3),R$5,0))</f>
        <v>38.381700723896351</v>
      </c>
      <c r="S123" s="350" cm="1">
        <f t="array" aca="1" ref="S123" ca="1">IF($N123="Y",VLOOKUP($O123,INDIRECT($O$3),S$5,0)*INDIRECT($N$2),VLOOKUP($O123,INDIRECT($O$3),S$5,0))</f>
        <v>39.533151745613253</v>
      </c>
      <c r="T123" s="350" cm="1">
        <f t="array" aca="1" ref="T123" ca="1">IF($N123="Y",VLOOKUP($O123,INDIRECT($O$3),T$5,0)*INDIRECT($N$2),VLOOKUP($O123,INDIRECT($O$3),T$5,0))</f>
        <v>40.719146297981652</v>
      </c>
      <c r="U123" s="350" cm="1">
        <f t="array" aca="1" ref="U123" ca="1">IF($N123="Y",VLOOKUP($O123,INDIRECT($O$3),U$5,0)*INDIRECT($N$2),VLOOKUP($O123,INDIRECT($O$3),U$5,0))</f>
        <v>41.940720686921097</v>
      </c>
      <c r="W123" s="218" t="str">
        <f t="shared" ref="W123:W129" si="84">N123</f>
        <v>Y</v>
      </c>
      <c r="X123" s="366" t="str">
        <f t="shared" ref="X123:X129" si="85">A123</f>
        <v>04315C</v>
      </c>
      <c r="Y123" s="218" t="str">
        <f t="shared" si="81"/>
        <v>Field Supervisor Code Compliance (Traffic)</v>
      </c>
      <c r="Z123" s="367" t="str">
        <f t="shared" si="76"/>
        <v>N20</v>
      </c>
      <c r="AA123" s="368">
        <f t="shared" ref="AA123:AA129" ca="1" si="86">ROUND(R123,3)</f>
        <v>38.381999999999998</v>
      </c>
      <c r="AB123" s="368">
        <f t="shared" ref="AB123:AB129" ca="1" si="87">ROUND(S123,3)</f>
        <v>39.533000000000001</v>
      </c>
      <c r="AC123" s="368">
        <f t="shared" ref="AC123:AC129" ca="1" si="88">ROUND(T123,3)</f>
        <v>40.719000000000001</v>
      </c>
      <c r="AD123" s="368">
        <f t="shared" ref="AD123:AD129" ca="1" si="89">ROUND(U123,3)</f>
        <v>41.941000000000003</v>
      </c>
    </row>
    <row r="124" spans="1:30" s="19" customFormat="1">
      <c r="A124" s="3" t="s">
        <v>729</v>
      </c>
      <c r="B124" s="47" t="s">
        <v>155</v>
      </c>
      <c r="C124" s="4">
        <v>370</v>
      </c>
      <c r="D124" s="35" t="s">
        <v>730</v>
      </c>
      <c r="E124" s="47">
        <v>8</v>
      </c>
      <c r="F124" s="47" t="s">
        <v>156</v>
      </c>
      <c r="G124" s="247" t="s">
        <v>169</v>
      </c>
      <c r="H124" s="76">
        <f t="shared" ref="H124:K125" si="90">R124</f>
        <v>38.381700723896351</v>
      </c>
      <c r="I124" s="76">
        <f t="shared" si="90"/>
        <v>39.533151745613253</v>
      </c>
      <c r="J124" s="76">
        <f t="shared" si="90"/>
        <v>40.719146297981652</v>
      </c>
      <c r="K124" s="76">
        <f t="shared" si="90"/>
        <v>41.940720686921097</v>
      </c>
      <c r="L124"/>
      <c r="M124"/>
      <c r="N124" s="343" t="s">
        <v>611</v>
      </c>
      <c r="O124" s="337" t="str">
        <f t="shared" si="78"/>
        <v>53064C</v>
      </c>
      <c r="P124" s="339" t="str">
        <f t="shared" si="79"/>
        <v>Police Equipment Specialist Supervisor</v>
      </c>
      <c r="Q124" s="344" t="str">
        <f t="shared" si="80"/>
        <v>N20</v>
      </c>
      <c r="R124" s="350">
        <v>38.381700723896351</v>
      </c>
      <c r="S124" s="350">
        <v>39.533151745613253</v>
      </c>
      <c r="T124" s="350">
        <v>40.719146297981652</v>
      </c>
      <c r="U124" s="350">
        <v>41.940720686921097</v>
      </c>
      <c r="W124" s="218" t="str">
        <f>N124</f>
        <v>Y</v>
      </c>
      <c r="X124" s="366" t="str">
        <f>A124</f>
        <v>53064C</v>
      </c>
      <c r="Y124" s="218" t="str">
        <f t="shared" si="81"/>
        <v>Police Equipment Specialist Supervisor</v>
      </c>
      <c r="Z124" s="367" t="str">
        <f>G124</f>
        <v>N20</v>
      </c>
      <c r="AA124" s="368">
        <f t="shared" si="86"/>
        <v>38.381999999999998</v>
      </c>
      <c r="AB124" s="368">
        <f t="shared" ref="AB124:AD125" si="91">ROUND(S124,3)</f>
        <v>39.533000000000001</v>
      </c>
      <c r="AC124" s="368">
        <f t="shared" si="91"/>
        <v>40.719000000000001</v>
      </c>
      <c r="AD124" s="368">
        <f t="shared" si="91"/>
        <v>41.941000000000003</v>
      </c>
    </row>
    <row r="125" spans="1:30" s="19" customFormat="1">
      <c r="A125" s="34" t="s">
        <v>679</v>
      </c>
      <c r="B125" s="47" t="s">
        <v>155</v>
      </c>
      <c r="C125" s="4">
        <v>388</v>
      </c>
      <c r="D125" s="35" t="s">
        <v>680</v>
      </c>
      <c r="E125" s="47">
        <v>8</v>
      </c>
      <c r="F125" s="47" t="s">
        <v>156</v>
      </c>
      <c r="G125" s="247" t="s">
        <v>169</v>
      </c>
      <c r="H125" s="76">
        <f t="shared" si="90"/>
        <v>38.381700723896351</v>
      </c>
      <c r="I125" s="76">
        <f t="shared" si="90"/>
        <v>39.533151745613253</v>
      </c>
      <c r="J125" s="76">
        <f t="shared" si="90"/>
        <v>40.719146297981652</v>
      </c>
      <c r="K125" s="76">
        <f t="shared" si="90"/>
        <v>41.940720686921097</v>
      </c>
      <c r="L125"/>
      <c r="M125"/>
      <c r="N125" s="343" t="s">
        <v>611</v>
      </c>
      <c r="O125" s="337" t="str">
        <f t="shared" si="78"/>
        <v>53024C</v>
      </c>
      <c r="P125" s="339" t="str">
        <f t="shared" si="79"/>
        <v>Property &amp; Evidence Shift Supervisor</v>
      </c>
      <c r="Q125" s="344" t="str">
        <f t="shared" si="80"/>
        <v>N20</v>
      </c>
      <c r="R125" s="350">
        <v>38.381700723896351</v>
      </c>
      <c r="S125" s="350">
        <v>39.533151745613253</v>
      </c>
      <c r="T125" s="350">
        <v>40.719146297981652</v>
      </c>
      <c r="U125" s="350">
        <v>41.940720686921097</v>
      </c>
      <c r="W125" s="218" t="str">
        <f>N125</f>
        <v>Y</v>
      </c>
      <c r="X125" s="366" t="str">
        <f>A125</f>
        <v>53024C</v>
      </c>
      <c r="Y125" s="218" t="str">
        <f t="shared" si="81"/>
        <v>Property &amp; Evidence Shift Supervisor</v>
      </c>
      <c r="Z125" s="367" t="str">
        <f>G125</f>
        <v>N20</v>
      </c>
      <c r="AA125" s="368">
        <f t="shared" si="86"/>
        <v>38.381999999999998</v>
      </c>
      <c r="AB125" s="368">
        <f t="shared" si="91"/>
        <v>39.533000000000001</v>
      </c>
      <c r="AC125" s="368">
        <f t="shared" si="91"/>
        <v>40.719000000000001</v>
      </c>
      <c r="AD125" s="368">
        <f t="shared" si="91"/>
        <v>41.941000000000003</v>
      </c>
    </row>
    <row r="126" spans="1:30" s="19" customFormat="1">
      <c r="A126" s="3" t="s">
        <v>178</v>
      </c>
      <c r="B126" s="47" t="s">
        <v>155</v>
      </c>
      <c r="C126" s="4">
        <v>388</v>
      </c>
      <c r="D126" s="35" t="s">
        <v>179</v>
      </c>
      <c r="E126" s="47">
        <v>8</v>
      </c>
      <c r="F126" s="47" t="s">
        <v>156</v>
      </c>
      <c r="G126" s="247" t="s">
        <v>169</v>
      </c>
      <c r="H126" s="76">
        <f t="shared" ca="1" si="83"/>
        <v>38.381700723896351</v>
      </c>
      <c r="I126" s="76">
        <f t="shared" ca="1" si="83"/>
        <v>39.533151745613253</v>
      </c>
      <c r="J126" s="76">
        <f t="shared" ca="1" si="83"/>
        <v>40.719146297981652</v>
      </c>
      <c r="K126" s="76">
        <f t="shared" ca="1" si="83"/>
        <v>41.940720686921097</v>
      </c>
      <c r="L126"/>
      <c r="M126"/>
      <c r="N126" s="343" t="s">
        <v>611</v>
      </c>
      <c r="O126" s="337" t="str">
        <f t="shared" si="78"/>
        <v>09950C</v>
      </c>
      <c r="P126" s="339" t="str">
        <f t="shared" si="79"/>
        <v xml:space="preserve">Supervisor Distribution Center  </v>
      </c>
      <c r="Q126" s="344" t="str">
        <f t="shared" si="80"/>
        <v>N20</v>
      </c>
      <c r="R126" s="350" cm="1">
        <f t="array" aca="1" ref="R126" ca="1">IF($N126="Y",VLOOKUP($O126,INDIRECT($O$3),R$5,0)*INDIRECT($N$2),VLOOKUP($O126,INDIRECT($O$3),R$5,0))</f>
        <v>38.381700723896351</v>
      </c>
      <c r="S126" s="350" cm="1">
        <f t="array" aca="1" ref="S126" ca="1">IF($N126="Y",VLOOKUP($O126,INDIRECT($O$3),S$5,0)*INDIRECT($N$2),VLOOKUP($O126,INDIRECT($O$3),S$5,0))</f>
        <v>39.533151745613253</v>
      </c>
      <c r="T126" s="350" cm="1">
        <f t="array" aca="1" ref="T126" ca="1">IF($N126="Y",VLOOKUP($O126,INDIRECT($O$3),T$5,0)*INDIRECT($N$2),VLOOKUP($O126,INDIRECT($O$3),T$5,0))</f>
        <v>40.719146297981652</v>
      </c>
      <c r="U126" s="350" cm="1">
        <f t="array" aca="1" ref="U126" ca="1">IF($N126="Y",VLOOKUP($O126,INDIRECT($O$3),U$5,0)*INDIRECT($N$2),VLOOKUP($O126,INDIRECT($O$3),U$5,0))</f>
        <v>41.940720686921097</v>
      </c>
      <c r="W126" s="218" t="str">
        <f t="shared" si="84"/>
        <v>Y</v>
      </c>
      <c r="X126" s="366" t="str">
        <f t="shared" si="85"/>
        <v>09950C</v>
      </c>
      <c r="Y126" s="218" t="str">
        <f t="shared" si="81"/>
        <v xml:space="preserve">Supervisor Distribution Center  </v>
      </c>
      <c r="Z126" s="367" t="str">
        <f t="shared" si="76"/>
        <v>N20</v>
      </c>
      <c r="AA126" s="368">
        <f t="shared" ca="1" si="86"/>
        <v>38.381999999999998</v>
      </c>
      <c r="AB126" s="368">
        <f t="shared" ca="1" si="87"/>
        <v>39.533000000000001</v>
      </c>
      <c r="AC126" s="368">
        <f t="shared" ca="1" si="88"/>
        <v>40.719000000000001</v>
      </c>
      <c r="AD126" s="368">
        <f t="shared" ca="1" si="89"/>
        <v>41.941000000000003</v>
      </c>
    </row>
    <row r="127" spans="1:30" s="19" customFormat="1">
      <c r="A127" s="3" t="s">
        <v>180</v>
      </c>
      <c r="B127" s="47" t="s">
        <v>155</v>
      </c>
      <c r="C127" s="4">
        <v>390</v>
      </c>
      <c r="D127" s="35" t="s">
        <v>181</v>
      </c>
      <c r="E127" s="47">
        <v>8</v>
      </c>
      <c r="F127" s="47" t="s">
        <v>156</v>
      </c>
      <c r="G127" s="247" t="s">
        <v>169</v>
      </c>
      <c r="H127" s="76">
        <f t="shared" ca="1" si="83"/>
        <v>38.381700723896351</v>
      </c>
      <c r="I127" s="76">
        <f t="shared" ca="1" si="83"/>
        <v>39.533151745613253</v>
      </c>
      <c r="J127" s="76">
        <f t="shared" ca="1" si="83"/>
        <v>40.719146297981652</v>
      </c>
      <c r="K127" s="76">
        <f t="shared" ca="1" si="83"/>
        <v>41.940720686921097</v>
      </c>
      <c r="L127"/>
      <c r="M127"/>
      <c r="N127" s="343" t="s">
        <v>611</v>
      </c>
      <c r="O127" s="337" t="str">
        <f t="shared" si="78"/>
        <v>09983C</v>
      </c>
      <c r="P127" s="339" t="str">
        <f t="shared" si="79"/>
        <v xml:space="preserve">Supervisor Engineering Technician I   </v>
      </c>
      <c r="Q127" s="344" t="str">
        <f t="shared" si="80"/>
        <v>N20</v>
      </c>
      <c r="R127" s="350" cm="1">
        <f t="array" aca="1" ref="R127" ca="1">IF($N127="Y",VLOOKUP($O127,INDIRECT($O$3),R$5,0)*INDIRECT($N$2),VLOOKUP($O127,INDIRECT($O$3),R$5,0))</f>
        <v>38.381700723896351</v>
      </c>
      <c r="S127" s="350" cm="1">
        <f t="array" aca="1" ref="S127" ca="1">IF($N127="Y",VLOOKUP($O127,INDIRECT($O$3),S$5,0)*INDIRECT($N$2),VLOOKUP($O127,INDIRECT($O$3),S$5,0))</f>
        <v>39.533151745613253</v>
      </c>
      <c r="T127" s="350" cm="1">
        <f t="array" aca="1" ref="T127" ca="1">IF($N127="Y",VLOOKUP($O127,INDIRECT($O$3),T$5,0)*INDIRECT($N$2),VLOOKUP($O127,INDIRECT($O$3),T$5,0))</f>
        <v>40.719146297981652</v>
      </c>
      <c r="U127" s="350" cm="1">
        <f t="array" aca="1" ref="U127" ca="1">IF($N127="Y",VLOOKUP($O127,INDIRECT($O$3),U$5,0)*INDIRECT($N$2),VLOOKUP($O127,INDIRECT($O$3),U$5,0))</f>
        <v>41.940720686921097</v>
      </c>
      <c r="W127" s="218" t="str">
        <f t="shared" si="84"/>
        <v>Y</v>
      </c>
      <c r="X127" s="366" t="str">
        <f t="shared" si="85"/>
        <v>09983C</v>
      </c>
      <c r="Y127" s="218" t="str">
        <f t="shared" si="81"/>
        <v xml:space="preserve">Supervisor Engineering Technician I   </v>
      </c>
      <c r="Z127" s="367" t="str">
        <f t="shared" si="76"/>
        <v>N20</v>
      </c>
      <c r="AA127" s="368">
        <f t="shared" ca="1" si="86"/>
        <v>38.381999999999998</v>
      </c>
      <c r="AB127" s="368">
        <f t="shared" ca="1" si="87"/>
        <v>39.533000000000001</v>
      </c>
      <c r="AC127" s="368">
        <f t="shared" ca="1" si="88"/>
        <v>40.719000000000001</v>
      </c>
      <c r="AD127" s="368">
        <f t="shared" ca="1" si="89"/>
        <v>41.941000000000003</v>
      </c>
    </row>
    <row r="128" spans="1:30" s="19" customFormat="1">
      <c r="A128" s="3" t="s">
        <v>182</v>
      </c>
      <c r="B128" s="47" t="s">
        <v>155</v>
      </c>
      <c r="C128" s="4">
        <v>390</v>
      </c>
      <c r="D128" s="35" t="s">
        <v>183</v>
      </c>
      <c r="E128" s="47">
        <v>8</v>
      </c>
      <c r="F128" s="47" t="s">
        <v>156</v>
      </c>
      <c r="G128" s="247" t="s">
        <v>169</v>
      </c>
      <c r="H128" s="76">
        <f t="shared" ca="1" si="83"/>
        <v>38.381700723896351</v>
      </c>
      <c r="I128" s="76">
        <f t="shared" ca="1" si="83"/>
        <v>39.533151745613253</v>
      </c>
      <c r="J128" s="76">
        <f t="shared" ca="1" si="83"/>
        <v>40.719146297981652</v>
      </c>
      <c r="K128" s="76">
        <f t="shared" ca="1" si="83"/>
        <v>41.940720686921097</v>
      </c>
      <c r="L128"/>
      <c r="M128"/>
      <c r="N128" s="343" t="s">
        <v>611</v>
      </c>
      <c r="O128" s="337" t="str">
        <f t="shared" si="78"/>
        <v>09984C</v>
      </c>
      <c r="P128" s="339" t="str">
        <f t="shared" si="79"/>
        <v>Supervisor Engineering Technician I - Laboratory</v>
      </c>
      <c r="Q128" s="344" t="str">
        <f t="shared" si="80"/>
        <v>N20</v>
      </c>
      <c r="R128" s="350" cm="1">
        <f t="array" aca="1" ref="R128" ca="1">IF($N128="Y",VLOOKUP($O128,INDIRECT($O$3),R$5,0)*INDIRECT($N$2),VLOOKUP($O128,INDIRECT($O$3),R$5,0))</f>
        <v>38.381700723896351</v>
      </c>
      <c r="S128" s="350" cm="1">
        <f t="array" aca="1" ref="S128" ca="1">IF($N128="Y",VLOOKUP($O128,INDIRECT($O$3),S$5,0)*INDIRECT($N$2),VLOOKUP($O128,INDIRECT($O$3),S$5,0))</f>
        <v>39.533151745613253</v>
      </c>
      <c r="T128" s="350" cm="1">
        <f t="array" aca="1" ref="T128" ca="1">IF($N128="Y",VLOOKUP($O128,INDIRECT($O$3),T$5,0)*INDIRECT($N$2),VLOOKUP($O128,INDIRECT($O$3),T$5,0))</f>
        <v>40.719146297981652</v>
      </c>
      <c r="U128" s="350" cm="1">
        <f t="array" aca="1" ref="U128" ca="1">IF($N128="Y",VLOOKUP($O128,INDIRECT($O$3),U$5,0)*INDIRECT($N$2),VLOOKUP($O128,INDIRECT($O$3),U$5,0))</f>
        <v>41.940720686921097</v>
      </c>
      <c r="W128" s="218" t="str">
        <f t="shared" si="84"/>
        <v>Y</v>
      </c>
      <c r="X128" s="366" t="str">
        <f t="shared" si="85"/>
        <v>09984C</v>
      </c>
      <c r="Y128" s="218" t="str">
        <f t="shared" si="81"/>
        <v>Supervisor Engineering Technician I - Laboratory</v>
      </c>
      <c r="Z128" s="367" t="str">
        <f t="shared" si="76"/>
        <v>N20</v>
      </c>
      <c r="AA128" s="368">
        <f t="shared" ca="1" si="86"/>
        <v>38.381999999999998</v>
      </c>
      <c r="AB128" s="368">
        <f t="shared" ca="1" si="87"/>
        <v>39.533000000000001</v>
      </c>
      <c r="AC128" s="368">
        <f t="shared" ca="1" si="88"/>
        <v>40.719000000000001</v>
      </c>
      <c r="AD128" s="368">
        <f t="shared" ca="1" si="89"/>
        <v>41.941000000000003</v>
      </c>
    </row>
    <row r="129" spans="1:30" s="19" customFormat="1">
      <c r="A129" s="3" t="s">
        <v>186</v>
      </c>
      <c r="B129" s="47" t="s">
        <v>155</v>
      </c>
      <c r="C129" s="4">
        <v>370</v>
      </c>
      <c r="D129" s="35" t="s">
        <v>187</v>
      </c>
      <c r="E129" s="47">
        <v>8</v>
      </c>
      <c r="F129" s="47" t="s">
        <v>156</v>
      </c>
      <c r="G129" s="247" t="s">
        <v>169</v>
      </c>
      <c r="H129" s="76">
        <f t="shared" ca="1" si="83"/>
        <v>38.381700723896351</v>
      </c>
      <c r="I129" s="76">
        <f t="shared" ca="1" si="83"/>
        <v>39.533151745613253</v>
      </c>
      <c r="J129" s="76">
        <f t="shared" ca="1" si="83"/>
        <v>40.719146297981652</v>
      </c>
      <c r="K129" s="76">
        <f t="shared" ca="1" si="83"/>
        <v>41.940720686921097</v>
      </c>
      <c r="L129"/>
      <c r="M129"/>
      <c r="N129" s="343" t="s">
        <v>611</v>
      </c>
      <c r="O129" s="337" t="str">
        <f t="shared" si="78"/>
        <v>10081C</v>
      </c>
      <c r="P129" s="339" t="str">
        <f t="shared" si="79"/>
        <v xml:space="preserve">Supervisor Meter Service Workers  </v>
      </c>
      <c r="Q129" s="344" t="str">
        <f t="shared" si="80"/>
        <v>N20</v>
      </c>
      <c r="R129" s="350" cm="1">
        <f t="array" aca="1" ref="R129" ca="1">IF($N129="Y",VLOOKUP($O129,INDIRECT($O$3),R$5,0)*INDIRECT($N$2),VLOOKUP($O129,INDIRECT($O$3),R$5,0))</f>
        <v>38.381700723896351</v>
      </c>
      <c r="S129" s="350" cm="1">
        <f t="array" aca="1" ref="S129" ca="1">IF($N129="Y",VLOOKUP($O129,INDIRECT($O$3),S$5,0)*INDIRECT($N$2),VLOOKUP($O129,INDIRECT($O$3),S$5,0))</f>
        <v>39.533151745613253</v>
      </c>
      <c r="T129" s="350" cm="1">
        <f t="array" aca="1" ref="T129" ca="1">IF($N129="Y",VLOOKUP($O129,INDIRECT($O$3),T$5,0)*INDIRECT($N$2),VLOOKUP($O129,INDIRECT($O$3),T$5,0))</f>
        <v>40.719146297981652</v>
      </c>
      <c r="U129" s="350" cm="1">
        <f t="array" aca="1" ref="U129" ca="1">IF($N129="Y",VLOOKUP($O129,INDIRECT($O$3),U$5,0)*INDIRECT($N$2),VLOOKUP($O129,INDIRECT($O$3),U$5,0))</f>
        <v>41.940720686921097</v>
      </c>
      <c r="W129" s="218" t="str">
        <f t="shared" si="84"/>
        <v>Y</v>
      </c>
      <c r="X129" s="366" t="str">
        <f t="shared" si="85"/>
        <v>10081C</v>
      </c>
      <c r="Y129" s="218" t="str">
        <f t="shared" si="81"/>
        <v xml:space="preserve">Supervisor Meter Service Workers  </v>
      </c>
      <c r="Z129" s="367" t="str">
        <f t="shared" si="76"/>
        <v>N20</v>
      </c>
      <c r="AA129" s="368">
        <f t="shared" ca="1" si="86"/>
        <v>38.381999999999998</v>
      </c>
      <c r="AB129" s="368">
        <f t="shared" ca="1" si="87"/>
        <v>39.533000000000001</v>
      </c>
      <c r="AC129" s="368">
        <f t="shared" ca="1" si="88"/>
        <v>40.719000000000001</v>
      </c>
      <c r="AD129" s="368">
        <f t="shared" ca="1" si="89"/>
        <v>41.941000000000003</v>
      </c>
    </row>
    <row r="131" spans="1:30" s="19" customFormat="1">
      <c r="A131" s="3"/>
      <c r="B131" s="4"/>
      <c r="C131" s="4"/>
      <c r="D131" s="35"/>
      <c r="E131" s="4"/>
      <c r="F131" s="15"/>
      <c r="G131" s="16"/>
      <c r="H131" s="39"/>
      <c r="I131" s="39"/>
      <c r="J131" s="39"/>
      <c r="K131" s="18"/>
      <c r="L131"/>
      <c r="M131"/>
      <c r="N131" s="347"/>
      <c r="O131" s="347"/>
      <c r="P131" s="346"/>
      <c r="Q131" s="346"/>
      <c r="R131" s="346"/>
      <c r="S131" s="346"/>
      <c r="T131" s="346"/>
      <c r="U131" s="346"/>
      <c r="W131" s="214"/>
      <c r="X131" s="214"/>
      <c r="Y131" s="214"/>
      <c r="Z131" s="214"/>
      <c r="AA131" s="214"/>
      <c r="AB131" s="214"/>
      <c r="AC131" s="214"/>
      <c r="AD131" s="214"/>
    </row>
    <row r="132" spans="1:30">
      <c r="A132" s="19"/>
      <c r="B132" s="19"/>
      <c r="C132" s="19"/>
      <c r="D132" s="281"/>
      <c r="E132" s="283"/>
      <c r="F132" s="281"/>
      <c r="G132" s="283"/>
      <c r="H132" s="17"/>
      <c r="I132" s="17"/>
      <c r="J132" s="17"/>
      <c r="K132" s="18"/>
    </row>
    <row r="133" spans="1:30" s="19" customFormat="1" ht="26.25" thickBot="1">
      <c r="A133" s="280" t="s">
        <v>2</v>
      </c>
      <c r="B133" s="280" t="s">
        <v>3</v>
      </c>
      <c r="C133" s="280"/>
      <c r="D133" s="24" t="s">
        <v>630</v>
      </c>
      <c r="E133" s="280" t="s">
        <v>617</v>
      </c>
      <c r="F133" s="280" t="s">
        <v>6</v>
      </c>
      <c r="G133" s="280" t="s">
        <v>7</v>
      </c>
      <c r="H133" s="26" t="s">
        <v>8</v>
      </c>
      <c r="I133" s="26" t="s">
        <v>9</v>
      </c>
      <c r="J133" s="26" t="s">
        <v>10</v>
      </c>
      <c r="K133" s="27" t="s">
        <v>11</v>
      </c>
      <c r="L133"/>
      <c r="M133"/>
      <c r="N133" s="340" t="s">
        <v>610</v>
      </c>
      <c r="O133" s="340" t="s">
        <v>2</v>
      </c>
      <c r="P133" s="341" t="s">
        <v>612</v>
      </c>
      <c r="Q133" s="341" t="s">
        <v>606</v>
      </c>
      <c r="R133" s="342" t="s">
        <v>8</v>
      </c>
      <c r="S133" s="342" t="s">
        <v>9</v>
      </c>
      <c r="T133" s="342" t="s">
        <v>10</v>
      </c>
      <c r="U133" s="340" t="s">
        <v>11</v>
      </c>
      <c r="W133" s="358" t="str">
        <f>N133</f>
        <v>Update</v>
      </c>
      <c r="X133" s="359" t="str">
        <f>A133</f>
        <v>Job Code</v>
      </c>
      <c r="Y133" s="358" t="s">
        <v>612</v>
      </c>
      <c r="Z133" s="360" t="str">
        <f>G133</f>
        <v>Salary Grade</v>
      </c>
      <c r="AA133" s="361" t="str">
        <f>R133</f>
        <v>Step 1</v>
      </c>
      <c r="AB133" s="361" t="str">
        <f>S133</f>
        <v>Step 2</v>
      </c>
      <c r="AC133" s="361" t="str">
        <f>T133</f>
        <v>Step 3</v>
      </c>
      <c r="AD133" s="361" t="str">
        <f>U133</f>
        <v>Step 4</v>
      </c>
    </row>
    <row r="134" spans="1:30">
      <c r="A134" s="3" t="s">
        <v>191</v>
      </c>
      <c r="B134" s="47" t="s">
        <v>155</v>
      </c>
      <c r="C134" s="4">
        <v>428</v>
      </c>
      <c r="D134" s="43" t="s">
        <v>192</v>
      </c>
      <c r="E134" s="47">
        <v>9</v>
      </c>
      <c r="F134" s="47" t="s">
        <v>156</v>
      </c>
      <c r="G134" s="247" t="s">
        <v>193</v>
      </c>
      <c r="H134" s="76">
        <f t="shared" ref="H134:K135" ca="1" si="92">R134</f>
        <v>42.573732911953677</v>
      </c>
      <c r="I134" s="76">
        <f t="shared" ca="1" si="92"/>
        <v>43.850944899312275</v>
      </c>
      <c r="J134" s="76">
        <f t="shared" ca="1" si="92"/>
        <v>45.166473246291645</v>
      </c>
      <c r="K134" s="76">
        <f t="shared" ca="1" si="92"/>
        <v>46.521467443680393</v>
      </c>
      <c r="N134" s="343" t="s">
        <v>611</v>
      </c>
      <c r="O134" s="337" t="str">
        <f>A134</f>
        <v>04970C</v>
      </c>
      <c r="P134" s="339" t="str">
        <f>D134</f>
        <v xml:space="preserve">Foreman Stationary Engineers </v>
      </c>
      <c r="Q134" s="344" t="str">
        <f>G134</f>
        <v>N30</v>
      </c>
      <c r="R134" s="350" cm="1">
        <f t="array" aca="1" ref="R134" ca="1">IF($N134="Y",VLOOKUP($O134,INDIRECT($O$3),R$5,0)*INDIRECT($N$2),VLOOKUP($O134,INDIRECT($O$3),R$5,0))</f>
        <v>42.573732911953677</v>
      </c>
      <c r="S134" s="350" cm="1">
        <f t="array" aca="1" ref="S134" ca="1">IF($N134="Y",VLOOKUP($O134,INDIRECT($O$3),S$5,0)*INDIRECT($N$2),VLOOKUP($O134,INDIRECT($O$3),S$5,0))</f>
        <v>43.850944899312275</v>
      </c>
      <c r="T134" s="350" cm="1">
        <f t="array" aca="1" ref="T134" ca="1">IF($N134="Y",VLOOKUP($O134,INDIRECT($O$3),T$5,0)*INDIRECT($N$2),VLOOKUP($O134,INDIRECT($O$3),T$5,0))</f>
        <v>45.166473246291645</v>
      </c>
      <c r="U134" s="350" cm="1">
        <f t="array" aca="1" ref="U134" ca="1">IF($N134="Y",VLOOKUP($O134,INDIRECT($O$3),U$5,0)*INDIRECT($N$2),VLOOKUP($O134,INDIRECT($O$3),U$5,0))</f>
        <v>46.521467443680393</v>
      </c>
      <c r="W134" s="218" t="str">
        <f>N134</f>
        <v>Y</v>
      </c>
      <c r="X134" s="366" t="str">
        <f>A134</f>
        <v>04970C</v>
      </c>
      <c r="Y134" s="218" t="str">
        <f>D134</f>
        <v xml:space="preserve">Foreman Stationary Engineers </v>
      </c>
      <c r="Z134" s="367" t="str">
        <f>G134</f>
        <v>N30</v>
      </c>
      <c r="AA134" s="368">
        <f t="shared" ref="AA134:AD137" ca="1" si="93">ROUND(R134,3)</f>
        <v>42.573999999999998</v>
      </c>
      <c r="AB134" s="368">
        <f t="shared" ca="1" si="93"/>
        <v>43.850999999999999</v>
      </c>
      <c r="AC134" s="368">
        <f t="shared" ca="1" si="93"/>
        <v>45.165999999999997</v>
      </c>
      <c r="AD134" s="368">
        <f t="shared" ca="1" si="93"/>
        <v>46.521000000000001</v>
      </c>
    </row>
    <row r="135" spans="1:30">
      <c r="A135" s="34" t="s">
        <v>273</v>
      </c>
      <c r="B135" s="47" t="s">
        <v>155</v>
      </c>
      <c r="C135" s="4">
        <v>413</v>
      </c>
      <c r="D135" s="34" t="s">
        <v>534</v>
      </c>
      <c r="E135" s="47">
        <v>9</v>
      </c>
      <c r="F135" s="47" t="s">
        <v>156</v>
      </c>
      <c r="G135" s="247" t="s">
        <v>193</v>
      </c>
      <c r="H135" s="76">
        <f t="shared" ca="1" si="92"/>
        <v>42.573732911953677</v>
      </c>
      <c r="I135" s="76">
        <f t="shared" ca="1" si="92"/>
        <v>43.850944899312275</v>
      </c>
      <c r="J135" s="76">
        <f t="shared" ca="1" si="92"/>
        <v>45.166473246291645</v>
      </c>
      <c r="K135" s="76">
        <f t="shared" ca="1" si="92"/>
        <v>46.521467443680393</v>
      </c>
      <c r="N135" s="343" t="s">
        <v>611</v>
      </c>
      <c r="O135" s="337" t="str">
        <f>A135</f>
        <v>52932C</v>
      </c>
      <c r="P135" s="339" t="str">
        <f>D135</f>
        <v>Technical Field Supervisor Parking and Traffic</v>
      </c>
      <c r="Q135" s="344" t="str">
        <f>G135</f>
        <v>N30</v>
      </c>
      <c r="R135" s="350" cm="1">
        <f t="array" aca="1" ref="R135" ca="1">IF($N135="Y",VLOOKUP($O135,INDIRECT($O$3),R$5,0)*INDIRECT($N$2),VLOOKUP($O135,INDIRECT($O$3),R$5,0))</f>
        <v>42.573732911953677</v>
      </c>
      <c r="S135" s="350" cm="1">
        <f t="array" aca="1" ref="S135" ca="1">IF($N135="Y",VLOOKUP($O135,INDIRECT($O$3),S$5,0)*INDIRECT($N$2),VLOOKUP($O135,INDIRECT($O$3),S$5,0))</f>
        <v>43.850944899312275</v>
      </c>
      <c r="T135" s="350" cm="1">
        <f t="array" aca="1" ref="T135" ca="1">IF($N135="Y",VLOOKUP($O135,INDIRECT($O$3),T$5,0)*INDIRECT($N$2),VLOOKUP($O135,INDIRECT($O$3),T$5,0))</f>
        <v>45.166473246291645</v>
      </c>
      <c r="U135" s="350" cm="1">
        <f t="array" aca="1" ref="U135" ca="1">IF($N135="Y",VLOOKUP($O135,INDIRECT($O$3),U$5,0)*INDIRECT($N$2),VLOOKUP($O135,INDIRECT($O$3),U$5,0))</f>
        <v>46.521467443680393</v>
      </c>
      <c r="W135" s="218" t="str">
        <f>N135</f>
        <v>Y</v>
      </c>
      <c r="X135" s="366" t="str">
        <f>A135</f>
        <v>52932C</v>
      </c>
      <c r="Y135" s="218" t="str">
        <f>D135</f>
        <v>Technical Field Supervisor Parking and Traffic</v>
      </c>
      <c r="Z135" s="367" t="str">
        <f>G135</f>
        <v>N30</v>
      </c>
      <c r="AA135" s="368">
        <f t="shared" ca="1" si="93"/>
        <v>42.573999999999998</v>
      </c>
      <c r="AB135" s="368">
        <f t="shared" ca="1" si="93"/>
        <v>43.850999999999999</v>
      </c>
      <c r="AC135" s="368">
        <f t="shared" ca="1" si="93"/>
        <v>45.165999999999997</v>
      </c>
      <c r="AD135" s="368">
        <f t="shared" ca="1" si="93"/>
        <v>46.521000000000001</v>
      </c>
    </row>
    <row r="136" spans="1:30" s="19" customFormat="1">
      <c r="A136" s="3" t="s">
        <v>176</v>
      </c>
      <c r="B136" s="47" t="s">
        <v>155</v>
      </c>
      <c r="C136" s="4">
        <v>415</v>
      </c>
      <c r="D136" s="35" t="s">
        <v>177</v>
      </c>
      <c r="E136" s="47">
        <v>9</v>
      </c>
      <c r="F136" s="47" t="s">
        <v>156</v>
      </c>
      <c r="G136" s="247" t="s">
        <v>193</v>
      </c>
      <c r="H136" s="76">
        <f t="shared" ref="H136:K137" ca="1" si="94">R136</f>
        <v>42.573732911953677</v>
      </c>
      <c r="I136" s="76">
        <f t="shared" ca="1" si="94"/>
        <v>43.850944899312275</v>
      </c>
      <c r="J136" s="76">
        <f t="shared" ca="1" si="94"/>
        <v>45.166473246291645</v>
      </c>
      <c r="K136" s="76">
        <f t="shared" ca="1" si="94"/>
        <v>46.521467443680393</v>
      </c>
      <c r="L136"/>
      <c r="M136"/>
      <c r="N136" s="343" t="s">
        <v>611</v>
      </c>
      <c r="O136" s="337" t="str">
        <f>A136</f>
        <v>09927C</v>
      </c>
      <c r="P136" s="339" t="str">
        <f>D136</f>
        <v>Supervisor Custodial Operations</v>
      </c>
      <c r="Q136" s="344" t="str">
        <f>G136</f>
        <v>N30</v>
      </c>
      <c r="R136" s="350" cm="1">
        <f t="array" aca="1" ref="R136" ca="1">IF($N136="Y",VLOOKUP($O136,INDIRECT($O$3),R$5,0)*INDIRECT($N$2),VLOOKUP($O136,INDIRECT($O$3),R$5,0))</f>
        <v>42.573732911953677</v>
      </c>
      <c r="S136" s="350" cm="1">
        <f t="array" aca="1" ref="S136" ca="1">IF($N136="Y",VLOOKUP($O136,INDIRECT($O$3),S$5,0)*INDIRECT($N$2),VLOOKUP($O136,INDIRECT($O$3),S$5,0))</f>
        <v>43.850944899312275</v>
      </c>
      <c r="T136" s="350" cm="1">
        <f t="array" aca="1" ref="T136" ca="1">IF($N136="Y",VLOOKUP($O136,INDIRECT($O$3),T$5,0)*INDIRECT($N$2),VLOOKUP($O136,INDIRECT($O$3),T$5,0))</f>
        <v>45.166473246291645</v>
      </c>
      <c r="U136" s="350" cm="1">
        <f t="array" aca="1" ref="U136" ca="1">IF($N136="Y",VLOOKUP($O136,INDIRECT($O$3),U$5,0)*INDIRECT($N$2),VLOOKUP($O136,INDIRECT($O$3),U$5,0))</f>
        <v>46.521467443680393</v>
      </c>
      <c r="W136" s="218" t="str">
        <f>N136</f>
        <v>Y</v>
      </c>
      <c r="X136" s="366" t="str">
        <f>A136</f>
        <v>09927C</v>
      </c>
      <c r="Y136" s="218" t="str">
        <f>D136</f>
        <v>Supervisor Custodial Operations</v>
      </c>
      <c r="Z136" s="367" t="str">
        <f>G136</f>
        <v>N30</v>
      </c>
      <c r="AA136" s="368">
        <f t="shared" ca="1" si="93"/>
        <v>42.573999999999998</v>
      </c>
      <c r="AB136" s="368">
        <f t="shared" ca="1" si="93"/>
        <v>43.850999999999999</v>
      </c>
      <c r="AC136" s="368">
        <f t="shared" ca="1" si="93"/>
        <v>45.165999999999997</v>
      </c>
      <c r="AD136" s="368">
        <f t="shared" ca="1" si="93"/>
        <v>46.521000000000001</v>
      </c>
    </row>
    <row r="137" spans="1:30">
      <c r="A137" s="3" t="s">
        <v>266</v>
      </c>
      <c r="B137" s="47" t="s">
        <v>155</v>
      </c>
      <c r="C137" s="4">
        <v>428</v>
      </c>
      <c r="D137" s="43" t="s">
        <v>267</v>
      </c>
      <c r="E137" s="47">
        <v>9</v>
      </c>
      <c r="F137" s="47" t="s">
        <v>156</v>
      </c>
      <c r="G137" s="247" t="s">
        <v>193</v>
      </c>
      <c r="H137" s="76">
        <f t="shared" ca="1" si="94"/>
        <v>42.573732911953677</v>
      </c>
      <c r="I137" s="76">
        <f t="shared" ca="1" si="94"/>
        <v>43.850944899312275</v>
      </c>
      <c r="J137" s="76">
        <f t="shared" ca="1" si="94"/>
        <v>45.166473246291645</v>
      </c>
      <c r="K137" s="76">
        <f t="shared" ca="1" si="94"/>
        <v>46.521467443680393</v>
      </c>
      <c r="N137" s="343" t="s">
        <v>611</v>
      </c>
      <c r="O137" s="337" t="str">
        <f>A137</f>
        <v>52911C</v>
      </c>
      <c r="P137" s="339" t="str">
        <f>D137</f>
        <v>Supervisor Water Mech Mait and Mach</v>
      </c>
      <c r="Q137" s="344" t="str">
        <f>G137</f>
        <v>N30</v>
      </c>
      <c r="R137" s="350" cm="1">
        <f t="array" aca="1" ref="R137" ca="1">IF($N137="Y",VLOOKUP($O137,INDIRECT($O$3),R$5,0)*INDIRECT($N$2),VLOOKUP($O137,INDIRECT($O$3),R$5,0))</f>
        <v>42.573732911953677</v>
      </c>
      <c r="S137" s="350" cm="1">
        <f t="array" aca="1" ref="S137" ca="1">IF($N137="Y",VLOOKUP($O137,INDIRECT($O$3),S$5,0)*INDIRECT($N$2),VLOOKUP($O137,INDIRECT($O$3),S$5,0))</f>
        <v>43.850944899312275</v>
      </c>
      <c r="T137" s="350" cm="1">
        <f t="array" aca="1" ref="T137" ca="1">IF($N137="Y",VLOOKUP($O137,INDIRECT($O$3),T$5,0)*INDIRECT($N$2),VLOOKUP($O137,INDIRECT($O$3),T$5,0))</f>
        <v>45.166473246291645</v>
      </c>
      <c r="U137" s="350" cm="1">
        <f t="array" aca="1" ref="U137" ca="1">IF($N137="Y",VLOOKUP($O137,INDIRECT($O$3),U$5,0)*INDIRECT($N$2),VLOOKUP($O137,INDIRECT($O$3),U$5,0))</f>
        <v>46.521467443680393</v>
      </c>
      <c r="W137" s="218" t="str">
        <f>N137</f>
        <v>Y</v>
      </c>
      <c r="X137" s="366" t="str">
        <f>A137</f>
        <v>52911C</v>
      </c>
      <c r="Y137" s="218" t="str">
        <f>D137</f>
        <v>Supervisor Water Mech Mait and Mach</v>
      </c>
      <c r="Z137" s="367" t="str">
        <f>G137</f>
        <v>N30</v>
      </c>
      <c r="AA137" s="368">
        <f t="shared" ca="1" si="93"/>
        <v>42.573999999999998</v>
      </c>
      <c r="AB137" s="368">
        <f t="shared" ca="1" si="93"/>
        <v>43.850999999999999</v>
      </c>
      <c r="AC137" s="368">
        <f t="shared" ca="1" si="93"/>
        <v>45.165999999999997</v>
      </c>
      <c r="AD137" s="368">
        <f t="shared" ca="1" si="93"/>
        <v>46.521000000000001</v>
      </c>
    </row>
    <row r="138" spans="1:30">
      <c r="B138" s="5"/>
      <c r="C138" s="5"/>
      <c r="D138" s="43"/>
      <c r="E138" s="5"/>
      <c r="F138" s="5"/>
      <c r="G138" s="5"/>
      <c r="H138" s="46"/>
      <c r="I138" s="5"/>
      <c r="J138" s="5"/>
      <c r="K138" s="5"/>
    </row>
    <row r="139" spans="1:30" ht="26.25" thickBot="1">
      <c r="A139" s="280" t="s">
        <v>2</v>
      </c>
      <c r="B139" s="280" t="s">
        <v>3</v>
      </c>
      <c r="C139" s="280"/>
      <c r="D139" s="24" t="s">
        <v>631</v>
      </c>
      <c r="E139" s="280" t="s">
        <v>617</v>
      </c>
      <c r="F139" s="280" t="s">
        <v>6</v>
      </c>
      <c r="G139" s="280" t="s">
        <v>7</v>
      </c>
      <c r="H139" s="26" t="s">
        <v>8</v>
      </c>
      <c r="I139" s="284"/>
      <c r="J139" s="284"/>
      <c r="K139" s="284"/>
      <c r="N139" s="340" t="s">
        <v>610</v>
      </c>
      <c r="O139" s="340" t="s">
        <v>2</v>
      </c>
      <c r="P139" s="341" t="s">
        <v>612</v>
      </c>
      <c r="Q139" s="341" t="s">
        <v>606</v>
      </c>
      <c r="R139" s="342" t="s">
        <v>8</v>
      </c>
      <c r="S139" s="342" t="s">
        <v>9</v>
      </c>
      <c r="T139" s="342" t="s">
        <v>10</v>
      </c>
      <c r="U139" s="340" t="s">
        <v>11</v>
      </c>
      <c r="W139" s="358" t="str">
        <f>N139</f>
        <v>Update</v>
      </c>
      <c r="X139" s="359" t="str">
        <f>A139</f>
        <v>Job Code</v>
      </c>
      <c r="Y139" s="358" t="s">
        <v>612</v>
      </c>
      <c r="Z139" s="360" t="str">
        <f>G139</f>
        <v>Salary Grade</v>
      </c>
      <c r="AA139" s="361" t="str">
        <f>R139</f>
        <v>Step 1</v>
      </c>
      <c r="AB139" s="361" t="str">
        <f>S139</f>
        <v>Step 2</v>
      </c>
      <c r="AC139" s="361" t="str">
        <f>T139</f>
        <v>Step 3</v>
      </c>
      <c r="AD139" s="361" t="str">
        <f>U139</f>
        <v>Step 4</v>
      </c>
    </row>
    <row r="140" spans="1:30">
      <c r="A140" s="5" t="s">
        <v>197</v>
      </c>
      <c r="B140" s="47" t="s">
        <v>155</v>
      </c>
      <c r="C140" s="4">
        <v>475</v>
      </c>
      <c r="D140" s="35" t="s">
        <v>198</v>
      </c>
      <c r="E140" s="47">
        <v>10</v>
      </c>
      <c r="F140" s="47" t="s">
        <v>156</v>
      </c>
      <c r="G140" s="306" t="s">
        <v>196</v>
      </c>
      <c r="H140" s="333">
        <f>R140</f>
        <v>60.395000000000003</v>
      </c>
      <c r="I140" s="382" t="s">
        <v>688</v>
      </c>
      <c r="J140" s="48"/>
      <c r="K140" s="48"/>
      <c r="N140" s="343" t="s">
        <v>619</v>
      </c>
      <c r="O140" s="337" t="str">
        <f>A140</f>
        <v>05140C</v>
      </c>
      <c r="P140" s="339" t="str">
        <f>D140</f>
        <v xml:space="preserve">General Foreman Electrician* </v>
      </c>
      <c r="Q140" s="344" t="str">
        <f>G140</f>
        <v>N42</v>
      </c>
      <c r="R140" s="329">
        <v>60.395000000000003</v>
      </c>
      <c r="S140" s="329" t="s">
        <v>689</v>
      </c>
      <c r="T140" s="350"/>
      <c r="U140" s="350"/>
      <c r="W140" s="218" t="str">
        <f>N140</f>
        <v>N</v>
      </c>
      <c r="X140" s="366" t="str">
        <f>A140</f>
        <v>05140C</v>
      </c>
      <c r="Y140" s="218" t="str">
        <f>D140</f>
        <v xml:space="preserve">General Foreman Electrician* </v>
      </c>
      <c r="Z140" s="367" t="str">
        <f>G140</f>
        <v>N42</v>
      </c>
      <c r="AA140" s="368">
        <f>ROUND(R140,3)</f>
        <v>60.395000000000003</v>
      </c>
      <c r="AB140" s="383" t="s">
        <v>688</v>
      </c>
      <c r="AC140" s="368"/>
      <c r="AD140" s="368"/>
    </row>
    <row r="141" spans="1:30">
      <c r="A141" s="5" t="s">
        <v>695</v>
      </c>
      <c r="B141" s="47" t="s">
        <v>155</v>
      </c>
      <c r="C141" s="4">
        <v>458</v>
      </c>
      <c r="D141" s="35" t="s">
        <v>696</v>
      </c>
      <c r="E141" s="47">
        <v>10</v>
      </c>
      <c r="F141" s="47" t="s">
        <v>156</v>
      </c>
      <c r="G141" s="306" t="s">
        <v>697</v>
      </c>
      <c r="H141" s="76">
        <f ca="1">R141</f>
        <v>46.132783978125012</v>
      </c>
      <c r="I141" s="76">
        <f ca="1">S141</f>
        <v>47.516559410937504</v>
      </c>
      <c r="J141" s="76">
        <f ca="1">T141</f>
        <v>48.941952149999999</v>
      </c>
      <c r="K141" s="76">
        <f ca="1">U141</f>
        <v>50.410002627968744</v>
      </c>
      <c r="N141" s="343" t="s">
        <v>611</v>
      </c>
      <c r="O141" s="337" t="s">
        <v>695</v>
      </c>
      <c r="P141" s="386" t="s">
        <v>696</v>
      </c>
      <c r="Q141" s="344" t="s">
        <v>697</v>
      </c>
      <c r="R141" s="350" cm="1">
        <f t="array" aca="1" ref="R141" ca="1">IF($N141="Y",VLOOKUP($O141,INDIRECT($O$3),R$5,0)*INDIRECT($N$2),VLOOKUP($O141,INDIRECT($O$3),R$5,0))</f>
        <v>46.132783978125012</v>
      </c>
      <c r="S141" s="350" cm="1">
        <f t="array" aca="1" ref="S141" ca="1">IF($N141="Y",VLOOKUP($O141,INDIRECT($O$3),S$5,0)*INDIRECT($N$2),VLOOKUP($O141,INDIRECT($O$3),S$5,0))</f>
        <v>47.516559410937504</v>
      </c>
      <c r="T141" s="350" cm="1">
        <f t="array" aca="1" ref="T141" ca="1">IF($N141="Y",VLOOKUP($O141,INDIRECT($O$3),T$5,0)*INDIRECT($N$2),VLOOKUP($O141,INDIRECT($O$3),T$5,0))</f>
        <v>48.941952149999999</v>
      </c>
      <c r="U141" s="350" cm="1">
        <f t="array" aca="1" ref="U141" ca="1">IF($N141="Y",VLOOKUP($O141,INDIRECT($O$3),U$5,0)*INDIRECT($N$2),VLOOKUP($O141,INDIRECT($O$3),U$5,0))</f>
        <v>50.410002627968744</v>
      </c>
      <c r="W141" s="388" t="s">
        <v>611</v>
      </c>
      <c r="X141" s="389" t="s">
        <v>695</v>
      </c>
      <c r="Y141" s="387" t="s">
        <v>696</v>
      </c>
      <c r="Z141" s="285" t="s">
        <v>697</v>
      </c>
      <c r="AA141" s="368">
        <f ca="1">ROUND(R141,3)</f>
        <v>46.133000000000003</v>
      </c>
      <c r="AB141" s="368">
        <f ca="1">ROUND(S141,3)</f>
        <v>47.517000000000003</v>
      </c>
      <c r="AC141" s="368">
        <f ca="1">ROUND(T141,3)</f>
        <v>48.942</v>
      </c>
      <c r="AD141" s="368">
        <f ca="1">ROUND(U141,3)</f>
        <v>50.41</v>
      </c>
    </row>
    <row r="142" spans="1:30">
      <c r="A142" s="5" t="s">
        <v>199</v>
      </c>
      <c r="B142" s="47" t="s">
        <v>155</v>
      </c>
      <c r="C142" s="4">
        <v>473</v>
      </c>
      <c r="D142" s="35" t="s">
        <v>200</v>
      </c>
      <c r="E142" s="47">
        <v>10</v>
      </c>
      <c r="F142" s="47" t="s">
        <v>156</v>
      </c>
      <c r="G142" s="306" t="s">
        <v>196</v>
      </c>
      <c r="H142" s="333">
        <f>R142</f>
        <v>60.395000000000003</v>
      </c>
      <c r="I142" s="382" t="s">
        <v>688</v>
      </c>
      <c r="J142" s="48"/>
      <c r="K142" s="48"/>
      <c r="N142" s="343" t="s">
        <v>619</v>
      </c>
      <c r="O142" s="337" t="str">
        <f>A142</f>
        <v>10375C</v>
      </c>
      <c r="P142" s="339" t="str">
        <f>D142</f>
        <v>Supervisor Water Plant Electrical and Control Systems*</v>
      </c>
      <c r="Q142" s="344" t="str">
        <f>G142</f>
        <v>N42</v>
      </c>
      <c r="R142" s="329">
        <v>60.395000000000003</v>
      </c>
      <c r="S142" s="287" t="s">
        <v>689</v>
      </c>
      <c r="W142" s="218" t="str">
        <f>N142</f>
        <v>N</v>
      </c>
      <c r="X142" s="366" t="str">
        <f>A142</f>
        <v>10375C</v>
      </c>
      <c r="Y142" s="218" t="str">
        <f>D142</f>
        <v>Supervisor Water Plant Electrical and Control Systems*</v>
      </c>
      <c r="Z142" s="367" t="str">
        <f>G142</f>
        <v>N42</v>
      </c>
      <c r="AA142" s="368">
        <f>ROUND(R142,3)</f>
        <v>60.395000000000003</v>
      </c>
      <c r="AB142" s="383" t="s">
        <v>688</v>
      </c>
      <c r="AC142" s="368"/>
      <c r="AD142" s="368"/>
    </row>
    <row r="143" spans="1:30">
      <c r="B143" s="3"/>
      <c r="C143" s="3"/>
    </row>
    <row r="144" spans="1:30">
      <c r="A144" s="3" t="s">
        <v>683</v>
      </c>
      <c r="E144" s="4"/>
      <c r="F144" s="4"/>
      <c r="G144" s="32"/>
      <c r="H144" s="32"/>
      <c r="I144" s="32"/>
      <c r="J144" s="32"/>
      <c r="K144" s="32"/>
    </row>
    <row r="145" spans="1:30">
      <c r="A145" s="188" t="s">
        <v>202</v>
      </c>
      <c r="H145" s="32"/>
      <c r="I145" s="32"/>
      <c r="J145" s="32"/>
      <c r="K145" s="32"/>
    </row>
    <row r="146" spans="1:30">
      <c r="A146" s="188" t="s">
        <v>674</v>
      </c>
      <c r="D146" s="35"/>
      <c r="E146" s="4"/>
      <c r="F146" s="4"/>
      <c r="G146" s="32"/>
      <c r="H146" s="15"/>
      <c r="I146" s="15"/>
      <c r="J146" s="15"/>
      <c r="K146" s="15"/>
    </row>
    <row r="147" spans="1:30">
      <c r="A147" s="188"/>
      <c r="D147" s="35"/>
      <c r="E147" s="4"/>
      <c r="F147" s="4"/>
      <c r="G147" s="32"/>
      <c r="H147" s="15"/>
      <c r="I147" s="15"/>
      <c r="J147" s="15"/>
      <c r="K147" s="15"/>
    </row>
    <row r="148" spans="1:30">
      <c r="A148" s="188"/>
      <c r="D148" s="35"/>
      <c r="E148" s="4"/>
      <c r="F148" s="4"/>
      <c r="G148" s="32"/>
      <c r="H148" s="10"/>
      <c r="I148" s="10"/>
      <c r="J148" s="10"/>
      <c r="K148" s="10"/>
    </row>
    <row r="149" spans="1:30" ht="26.25" thickBot="1">
      <c r="A149" s="280" t="s">
        <v>2</v>
      </c>
      <c r="B149" s="280" t="s">
        <v>3</v>
      </c>
      <c r="C149" s="280"/>
      <c r="D149" s="24" t="s">
        <v>632</v>
      </c>
      <c r="E149" s="280" t="s">
        <v>617</v>
      </c>
      <c r="F149" s="280" t="s">
        <v>6</v>
      </c>
      <c r="G149" s="280" t="s">
        <v>7</v>
      </c>
      <c r="H149" s="26" t="s">
        <v>8</v>
      </c>
      <c r="I149" s="26" t="s">
        <v>9</v>
      </c>
      <c r="J149" s="26" t="s">
        <v>10</v>
      </c>
      <c r="K149" s="27" t="s">
        <v>11</v>
      </c>
      <c r="N149" s="340" t="s">
        <v>610</v>
      </c>
      <c r="O149" s="340" t="s">
        <v>2</v>
      </c>
      <c r="P149" s="341" t="s">
        <v>612</v>
      </c>
      <c r="Q149" s="341" t="s">
        <v>606</v>
      </c>
      <c r="R149" s="342" t="s">
        <v>8</v>
      </c>
      <c r="S149" s="342" t="s">
        <v>9</v>
      </c>
      <c r="T149" s="342" t="s">
        <v>10</v>
      </c>
      <c r="U149" s="340" t="s">
        <v>11</v>
      </c>
      <c r="W149" s="358" t="str">
        <f>N149</f>
        <v>Update</v>
      </c>
      <c r="X149" s="359" t="str">
        <f>A149</f>
        <v>Job Code</v>
      </c>
      <c r="Y149" s="358" t="s">
        <v>612</v>
      </c>
      <c r="Z149" s="360" t="str">
        <f>G149</f>
        <v>Salary Grade</v>
      </c>
      <c r="AA149" s="361" t="str">
        <f>R149</f>
        <v>Step 1</v>
      </c>
      <c r="AB149" s="361" t="str">
        <f>S149</f>
        <v>Step 2</v>
      </c>
      <c r="AC149" s="361" t="str">
        <f>T149</f>
        <v>Step 3</v>
      </c>
      <c r="AD149" s="361" t="str">
        <f>U149</f>
        <v>Step 4</v>
      </c>
    </row>
    <row r="150" spans="1:30">
      <c r="A150" s="3" t="s">
        <v>205</v>
      </c>
      <c r="B150" s="29" t="s">
        <v>155</v>
      </c>
      <c r="C150" s="4">
        <v>498</v>
      </c>
      <c r="D150" s="35" t="s">
        <v>206</v>
      </c>
      <c r="E150" s="47">
        <v>11</v>
      </c>
      <c r="F150" s="47" t="s">
        <v>156</v>
      </c>
      <c r="G150" s="306" t="s">
        <v>207</v>
      </c>
      <c r="H150" s="76">
        <f ca="1">R150</f>
        <v>49.694228512701727</v>
      </c>
      <c r="I150" s="76">
        <f ca="1">S150</f>
        <v>51.185055368082764</v>
      </c>
      <c r="J150" s="76">
        <f ca="1">T150</f>
        <v>52.720607029125262</v>
      </c>
      <c r="K150" s="76">
        <f ca="1">U150</f>
        <v>54.302225239999025</v>
      </c>
      <c r="N150" s="343" t="s">
        <v>611</v>
      </c>
      <c r="O150" s="337" t="str">
        <f>A150</f>
        <v>10035C</v>
      </c>
      <c r="P150" s="339" t="str">
        <f>D150</f>
        <v>Supervisor Forensic Science</v>
      </c>
      <c r="Q150" s="344" t="str">
        <f>G150</f>
        <v>N50</v>
      </c>
      <c r="R150" s="350" cm="1">
        <f t="array" aca="1" ref="R150" ca="1">IF($N150="Y",VLOOKUP($O150,INDIRECT($O$3),R$5,0)*INDIRECT($N$2),VLOOKUP($O150,INDIRECT($O$3),R$5,0))</f>
        <v>49.694228512701727</v>
      </c>
      <c r="S150" s="350" cm="1">
        <f t="array" aca="1" ref="S150" ca="1">IF($N150="Y",VLOOKUP($O150,INDIRECT($O$3),S$5,0)*INDIRECT($N$2),VLOOKUP($O150,INDIRECT($O$3),S$5,0))</f>
        <v>51.185055368082764</v>
      </c>
      <c r="T150" s="350" cm="1">
        <f t="array" aca="1" ref="T150" ca="1">IF($N150="Y",VLOOKUP($O150,INDIRECT($O$3),T$5,0)*INDIRECT($N$2),VLOOKUP($O150,INDIRECT($O$3),T$5,0))</f>
        <v>52.720607029125262</v>
      </c>
      <c r="U150" s="350" cm="1">
        <f t="array" aca="1" ref="U150" ca="1">IF($N150="Y",VLOOKUP($O150,INDIRECT($O$3),U$5,0)*INDIRECT($N$2),VLOOKUP($O150,INDIRECT($O$3),U$5,0))</f>
        <v>54.302225239999025</v>
      </c>
      <c r="W150" s="218" t="str">
        <f>N150</f>
        <v>Y</v>
      </c>
      <c r="X150" s="366" t="str">
        <f>A150</f>
        <v>10035C</v>
      </c>
      <c r="Y150" s="218" t="str">
        <f>D150</f>
        <v>Supervisor Forensic Science</v>
      </c>
      <c r="Z150" s="367" t="str">
        <f>G150</f>
        <v>N50</v>
      </c>
      <c r="AA150" s="368">
        <f ca="1">ROUND(R150,3)</f>
        <v>49.694000000000003</v>
      </c>
      <c r="AB150" s="368">
        <f ca="1">ROUND(S150,3)</f>
        <v>51.185000000000002</v>
      </c>
      <c r="AC150" s="368">
        <f ca="1">ROUND(T150,3)</f>
        <v>52.720999999999997</v>
      </c>
      <c r="AD150" s="368">
        <f ca="1">ROUND(U150,3)</f>
        <v>54.302</v>
      </c>
    </row>
    <row r="151" spans="1:30">
      <c r="B151" s="29"/>
      <c r="C151" s="29"/>
      <c r="D151" s="35"/>
      <c r="E151" s="29"/>
      <c r="F151" s="29"/>
      <c r="G151" s="17"/>
      <c r="H151" s="39"/>
      <c r="I151" s="39"/>
      <c r="J151" s="39"/>
      <c r="K151" s="39"/>
    </row>
    <row r="152" spans="1:30" ht="13.5" thickBot="1">
      <c r="A152" s="51"/>
      <c r="B152" s="27"/>
      <c r="C152" s="27"/>
      <c r="D152" s="53"/>
      <c r="E152" s="27"/>
      <c r="F152" s="27"/>
      <c r="G152" s="54"/>
      <c r="H152" s="55"/>
      <c r="I152" s="55"/>
      <c r="J152" s="55"/>
      <c r="K152" s="55"/>
    </row>
    <row r="153" spans="1:30">
      <c r="A153" s="5"/>
      <c r="B153" s="29"/>
      <c r="C153" s="29"/>
      <c r="D153" s="43"/>
      <c r="E153" s="29"/>
      <c r="F153" s="29"/>
      <c r="G153" s="17"/>
      <c r="H153" s="39"/>
      <c r="I153" s="39"/>
      <c r="J153" s="39"/>
      <c r="K153" s="39"/>
    </row>
    <row r="154" spans="1:30">
      <c r="A154" s="18" t="s">
        <v>566</v>
      </c>
      <c r="B154" s="3"/>
      <c r="C154" s="3"/>
      <c r="H154" s="9"/>
      <c r="J154" s="39"/>
      <c r="K154" s="39"/>
    </row>
    <row r="155" spans="1:30">
      <c r="A155" s="56" t="s">
        <v>209</v>
      </c>
      <c r="B155" s="9"/>
      <c r="C155" s="9"/>
      <c r="D155" s="14"/>
      <c r="E155" s="57"/>
      <c r="F155" s="57"/>
      <c r="G155" s="9"/>
      <c r="H155" s="9"/>
      <c r="J155" s="39"/>
      <c r="K155" s="39"/>
    </row>
    <row r="156" spans="1:30">
      <c r="A156" s="58"/>
      <c r="C156" s="60">
        <f ca="1">R156</f>
        <v>18.984825221349098</v>
      </c>
      <c r="D156" s="14" t="s">
        <v>633</v>
      </c>
      <c r="F156" s="57"/>
      <c r="G156" s="9"/>
      <c r="H156" s="9"/>
      <c r="K156" s="39"/>
      <c r="N156" s="343" t="s">
        <v>611</v>
      </c>
      <c r="O156" s="337" t="s">
        <v>613</v>
      </c>
      <c r="P156" s="339" t="str">
        <f>D156</f>
        <v>Biweekly longevity at the beginning of the 10th year of service</v>
      </c>
      <c r="Q156" s="344"/>
      <c r="R156" s="350" cm="1">
        <f t="array" aca="1" ref="R156" ca="1">IF($N156="Y",VLOOKUP($O156,INDIRECT($O$3),R$5,0)*INDIRECT($N$2),VLOOKUP($O156,INDIRECT($O$3),R$5,0))</f>
        <v>18.984825221349098</v>
      </c>
      <c r="S156" s="350"/>
      <c r="T156" s="350"/>
      <c r="U156" s="350"/>
      <c r="W156" s="213" t="str">
        <f t="shared" ref="W156:Y159" si="95">N156</f>
        <v>Y</v>
      </c>
      <c r="X156" s="213" t="str">
        <f t="shared" si="95"/>
        <v>10th</v>
      </c>
      <c r="Y156" s="213" t="str">
        <f t="shared" si="95"/>
        <v>Biweekly longevity at the beginning of the 10th year of service</v>
      </c>
      <c r="AA156" s="221">
        <f ca="1">ROUND(R156/80,3)</f>
        <v>0.23699999999999999</v>
      </c>
    </row>
    <row r="157" spans="1:30">
      <c r="A157" s="58"/>
      <c r="C157" s="60">
        <f ca="1">R157</f>
        <v>36.703055119609694</v>
      </c>
      <c r="D157" s="14" t="s">
        <v>634</v>
      </c>
      <c r="F157" s="57"/>
      <c r="G157" s="9"/>
      <c r="H157" s="9"/>
      <c r="J157" s="39"/>
      <c r="K157" s="39"/>
      <c r="N157" s="337" t="s">
        <v>611</v>
      </c>
      <c r="O157" s="337" t="s">
        <v>614</v>
      </c>
      <c r="P157" s="339" t="str">
        <f>D157</f>
        <v>Biweekly longevity at the beginning of the 15th year of service</v>
      </c>
      <c r="R157" s="350" cm="1">
        <f t="array" aca="1" ref="R157" ca="1">IF($N157="Y",VLOOKUP($O157,INDIRECT($O$3),R$5,0)*INDIRECT($N$2),VLOOKUP($O157,INDIRECT($O$3),R$5,0))</f>
        <v>36.703055119609694</v>
      </c>
      <c r="S157" s="350"/>
      <c r="T157" s="350"/>
      <c r="U157" s="350"/>
      <c r="W157" s="213" t="str">
        <f t="shared" si="95"/>
        <v>Y</v>
      </c>
      <c r="X157" s="213" t="str">
        <f t="shared" si="95"/>
        <v>15th</v>
      </c>
      <c r="Y157" s="213" t="str">
        <f t="shared" si="95"/>
        <v>Biweekly longevity at the beginning of the 15th year of service</v>
      </c>
      <c r="AA157" s="221">
        <f ca="1">ROUND(R157/80,3)</f>
        <v>0.45900000000000002</v>
      </c>
    </row>
    <row r="158" spans="1:30">
      <c r="A158" s="58"/>
      <c r="C158" s="60">
        <f ca="1">R158</f>
        <v>51.099973617271715</v>
      </c>
      <c r="D158" s="14" t="s">
        <v>635</v>
      </c>
      <c r="F158" s="57"/>
      <c r="G158" s="9"/>
      <c r="H158" s="5"/>
      <c r="I158" s="5"/>
      <c r="J158" s="39"/>
      <c r="K158" s="39"/>
      <c r="N158" s="337" t="s">
        <v>611</v>
      </c>
      <c r="O158" s="337" t="s">
        <v>615</v>
      </c>
      <c r="P158" s="339" t="str">
        <f>D158</f>
        <v>Biweekly longevity at the beginning of the 20th year of service</v>
      </c>
      <c r="R158" s="350" cm="1">
        <f t="array" aca="1" ref="R158" ca="1">IF($N158="Y",VLOOKUP($O158,INDIRECT($O$3),R$5,0)*INDIRECT($N$2),VLOOKUP($O158,INDIRECT($O$3),R$5,0))</f>
        <v>51.099973617271715</v>
      </c>
      <c r="S158" s="350"/>
      <c r="T158" s="350"/>
      <c r="U158" s="350"/>
      <c r="W158" s="213" t="str">
        <f t="shared" si="95"/>
        <v>Y</v>
      </c>
      <c r="X158" s="213" t="str">
        <f t="shared" si="95"/>
        <v>20th</v>
      </c>
      <c r="Y158" s="213" t="str">
        <f t="shared" si="95"/>
        <v>Biweekly longevity at the beginning of the 20th year of service</v>
      </c>
      <c r="AA158" s="221">
        <f ca="1">ROUND(R158/80,3)</f>
        <v>0.63900000000000001</v>
      </c>
    </row>
    <row r="159" spans="1:30">
      <c r="A159" s="58"/>
      <c r="C159" s="60">
        <f ca="1">R159</f>
        <v>71.539963064180398</v>
      </c>
      <c r="D159" s="14" t="s">
        <v>636</v>
      </c>
      <c r="F159" s="57"/>
      <c r="G159" s="9"/>
      <c r="H159" s="9"/>
      <c r="J159" s="39"/>
      <c r="K159" s="39"/>
      <c r="N159" s="337" t="s">
        <v>611</v>
      </c>
      <c r="O159" s="337" t="s">
        <v>616</v>
      </c>
      <c r="P159" s="339" t="str">
        <f>D159</f>
        <v>Biweekly longevity at the beginning of the 25th year of service</v>
      </c>
      <c r="R159" s="350" cm="1">
        <f t="array" aca="1" ref="R159" ca="1">IF($N159="Y",VLOOKUP($O159,INDIRECT($O$3),R$5,0)*INDIRECT($N$2),VLOOKUP($O159,INDIRECT($O$3),R$5,0))</f>
        <v>71.539963064180398</v>
      </c>
      <c r="S159" s="350"/>
      <c r="T159" s="350"/>
      <c r="U159" s="350"/>
      <c r="W159" s="213" t="str">
        <f t="shared" si="95"/>
        <v>Y</v>
      </c>
      <c r="X159" s="213" t="str">
        <f t="shared" si="95"/>
        <v>25th</v>
      </c>
      <c r="Y159" s="213" t="str">
        <f t="shared" si="95"/>
        <v>Biweekly longevity at the beginning of the 25th year of service</v>
      </c>
      <c r="AA159" s="221">
        <f ca="1">ROUND(R159/80,3)</f>
        <v>0.89400000000000002</v>
      </c>
    </row>
    <row r="160" spans="1:30">
      <c r="A160" s="5" t="s">
        <v>214</v>
      </c>
      <c r="C160" s="5"/>
      <c r="D160" s="5"/>
      <c r="E160" s="5"/>
      <c r="F160" s="5"/>
      <c r="G160" s="5"/>
      <c r="J160" s="39"/>
      <c r="K160" s="39"/>
    </row>
    <row r="161" spans="1:30">
      <c r="A161" s="58"/>
      <c r="B161" s="3"/>
      <c r="C161" s="3"/>
      <c r="E161" s="14"/>
      <c r="F161" s="57"/>
      <c r="G161" s="9"/>
      <c r="H161" s="5"/>
      <c r="I161" s="5"/>
      <c r="J161" s="39"/>
      <c r="K161" s="39"/>
    </row>
    <row r="162" spans="1:30" ht="13.5" thickBot="1">
      <c r="A162" s="61"/>
      <c r="B162" s="61"/>
      <c r="C162" s="61"/>
      <c r="D162" s="51"/>
      <c r="E162" s="51"/>
      <c r="F162" s="51"/>
      <c r="G162" s="51"/>
      <c r="H162" s="51"/>
      <c r="I162" s="51"/>
      <c r="J162" s="51"/>
      <c r="K162" s="51"/>
    </row>
    <row r="163" spans="1:30">
      <c r="A163" s="315"/>
      <c r="B163" s="315"/>
      <c r="C163" s="315"/>
      <c r="D163" s="5"/>
      <c r="E163" s="5"/>
      <c r="F163" s="5"/>
      <c r="G163" s="5"/>
      <c r="H163" s="5"/>
      <c r="I163" s="5"/>
      <c r="J163" s="5"/>
      <c r="K163" s="5"/>
    </row>
    <row r="164" spans="1:30">
      <c r="A164" s="18" t="s">
        <v>215</v>
      </c>
      <c r="B164" s="47"/>
      <c r="C164" s="47"/>
      <c r="E164" s="5"/>
      <c r="F164" s="5"/>
      <c r="G164" s="5"/>
      <c r="H164" s="46"/>
      <c r="I164" s="46"/>
      <c r="J164" s="46"/>
      <c r="K164" s="46"/>
      <c r="AA164" s="221"/>
    </row>
    <row r="165" spans="1:30">
      <c r="A165" s="56" t="s">
        <v>216</v>
      </c>
      <c r="B165" s="9"/>
      <c r="C165" s="9"/>
      <c r="D165" s="14"/>
      <c r="E165" s="57"/>
      <c r="F165" s="57"/>
      <c r="G165" s="9"/>
      <c r="H165" s="46"/>
      <c r="I165" s="46"/>
      <c r="J165" s="46"/>
      <c r="K165" s="46"/>
      <c r="N165" s="337" t="s">
        <v>611</v>
      </c>
      <c r="O165" s="348" t="s">
        <v>549</v>
      </c>
      <c r="P165" s="349" t="s">
        <v>562</v>
      </c>
      <c r="R165" s="350" cm="1">
        <f t="array" aca="1" ref="R165" ca="1">IF($N165="Y",VLOOKUP($O165,INDIRECT($O$3),R$5,0)*INDIRECT($N$2),VLOOKUP($O165,INDIRECT($O$3),R$5,0))</f>
        <v>0.69476960626890372</v>
      </c>
      <c r="W165" s="213" t="str">
        <f>N165</f>
        <v>Y</v>
      </c>
      <c r="X165" s="213" t="str">
        <f>O165</f>
        <v>CSULDS</v>
      </c>
      <c r="Y165" s="213" t="str">
        <f>P165</f>
        <v>TL-Lead Prem (Substitute)-CSU</v>
      </c>
      <c r="AA165" s="221">
        <f ca="1">ROUND(R165,3)</f>
        <v>0.69499999999999995</v>
      </c>
    </row>
    <row r="166" spans="1:30">
      <c r="A166" s="64" t="s">
        <v>217</v>
      </c>
      <c r="B166" s="46"/>
      <c r="C166" s="46"/>
      <c r="D166" s="66"/>
      <c r="E166" s="67"/>
      <c r="F166" s="67"/>
      <c r="G166" s="46"/>
      <c r="H166" s="46"/>
      <c r="I166" s="46"/>
      <c r="J166" s="46"/>
      <c r="K166" s="46"/>
    </row>
    <row r="167" spans="1:30" ht="13.5" thickBot="1">
      <c r="A167" s="68" t="str">
        <f ca="1">"Maintenance Electrician duties, shall receive a premium of "&amp;TEXT(R165,"$0.000")&amp;" cents per hour."</f>
        <v>Maintenance Electrician duties, shall receive a premium of $0.695 cents per hour.</v>
      </c>
      <c r="B167" s="72"/>
      <c r="C167" s="72"/>
      <c r="D167" s="70"/>
      <c r="E167" s="71"/>
      <c r="F167" s="71"/>
      <c r="G167" s="72"/>
      <c r="H167" s="51"/>
      <c r="I167" s="51"/>
      <c r="J167" s="51"/>
      <c r="K167" s="51"/>
    </row>
    <row r="168" spans="1:30">
      <c r="A168" s="64"/>
      <c r="B168" s="46"/>
      <c r="C168" s="46"/>
      <c r="D168" s="66"/>
      <c r="E168" s="67"/>
      <c r="F168" s="67"/>
      <c r="G168" s="46"/>
      <c r="H168" s="5"/>
      <c r="I168" s="5"/>
      <c r="J168" s="5"/>
      <c r="K168" s="5"/>
    </row>
    <row r="169" spans="1:30">
      <c r="A169" s="73" t="s">
        <v>219</v>
      </c>
      <c r="B169" s="46"/>
      <c r="C169" s="46"/>
      <c r="E169" s="67"/>
      <c r="F169" s="67"/>
      <c r="G169" s="46"/>
      <c r="H169" s="9"/>
      <c r="I169" s="9"/>
      <c r="J169" s="9"/>
      <c r="K169" s="46"/>
    </row>
    <row r="170" spans="1:30">
      <c r="A170" s="75" t="s">
        <v>251</v>
      </c>
      <c r="B170" s="9"/>
      <c r="C170" s="9"/>
      <c r="D170" s="14"/>
      <c r="E170" s="57"/>
      <c r="F170" s="57"/>
      <c r="G170" s="9"/>
      <c r="H170" s="9"/>
      <c r="I170" s="9"/>
      <c r="J170" s="39"/>
      <c r="K170" s="9"/>
      <c r="N170" s="337" t="s">
        <v>611</v>
      </c>
      <c r="O170" s="348" t="s">
        <v>550</v>
      </c>
      <c r="P170" s="349" t="s">
        <v>558</v>
      </c>
      <c r="R170" s="350" cm="1">
        <f t="array" aca="1" ref="R170" ca="1">IF($N170="Y",VLOOKUP($O170,INDIRECT($O$3),R$5,0)*INDIRECT($N$2),VLOOKUP($O170,INDIRECT($O$3),R$5,0))</f>
        <v>1.5788835992296666</v>
      </c>
      <c r="W170" s="213" t="str">
        <f t="shared" ref="W170:Y172" si="96">N170</f>
        <v>Y</v>
      </c>
      <c r="X170" s="213" t="str">
        <f t="shared" si="96"/>
        <v>CSUAM1</v>
      </c>
      <c r="Y170" s="213" t="str">
        <f t="shared" si="96"/>
        <v>TL-Morning Shift Premium CSU</v>
      </c>
      <c r="AA170" s="221">
        <f ca="1">ROUND(R170,3)</f>
        <v>1.579</v>
      </c>
    </row>
    <row r="171" spans="1:30">
      <c r="A171" s="75" t="s">
        <v>254</v>
      </c>
      <c r="B171" s="9"/>
      <c r="C171" s="9"/>
      <c r="D171" s="14"/>
      <c r="E171" s="57"/>
      <c r="F171" s="57"/>
      <c r="G171" s="9"/>
      <c r="H171" s="9"/>
      <c r="I171" s="307">
        <f ca="1">R170</f>
        <v>1.5788835992296666</v>
      </c>
      <c r="J171" s="3" t="s">
        <v>220</v>
      </c>
      <c r="N171" s="337" t="s">
        <v>611</v>
      </c>
      <c r="O171" s="348" t="s">
        <v>551</v>
      </c>
      <c r="P171" s="349" t="s">
        <v>563</v>
      </c>
      <c r="R171" s="350" cm="1">
        <f t="array" aca="1" ref="R171" ca="1">IF($N171="Y",VLOOKUP($O171,INDIRECT($O$3),R$5,0)*INDIRECT($N$2),VLOOKUP($O171,INDIRECT($O$3),R$5,0))</f>
        <v>1.5788835992296666</v>
      </c>
      <c r="W171" s="213" t="str">
        <f t="shared" si="96"/>
        <v>Y</v>
      </c>
      <c r="X171" s="213" t="str">
        <f t="shared" si="96"/>
        <v>CSUNIT</v>
      </c>
      <c r="Y171" s="213" t="str">
        <f t="shared" si="96"/>
        <v>TL-Night Shift Premium-CSU</v>
      </c>
      <c r="AA171" s="221">
        <f ca="1">ROUND(R171,3)</f>
        <v>1.579</v>
      </c>
    </row>
    <row r="172" spans="1:30">
      <c r="A172" s="75"/>
      <c r="B172" s="9"/>
      <c r="C172" s="9"/>
      <c r="D172" s="14"/>
      <c r="E172" s="57"/>
      <c r="F172" s="57"/>
      <c r="G172" s="9"/>
      <c r="H172" s="9"/>
      <c r="N172" s="337" t="s">
        <v>611</v>
      </c>
      <c r="O172" s="348" t="s">
        <v>552</v>
      </c>
      <c r="P172" s="349" t="s">
        <v>564</v>
      </c>
      <c r="R172" s="350" cm="1">
        <f t="array" aca="1" ref="R172" ca="1">IF($N172="Y",VLOOKUP($O172,INDIRECT($O$3),R$5,0)*INDIRECT($N$2),VLOOKUP($O172,INDIRECT($O$3),R$5,0))</f>
        <v>1.578919960053041</v>
      </c>
      <c r="W172" s="213" t="str">
        <f t="shared" si="96"/>
        <v>Y</v>
      </c>
      <c r="X172" s="213" t="str">
        <f t="shared" si="96"/>
        <v>CSUWKE</v>
      </c>
      <c r="Y172" s="213" t="str">
        <f t="shared" si="96"/>
        <v>CSU Weekend Shift</v>
      </c>
      <c r="AA172" s="221">
        <f ca="1">ROUND(R172,3)</f>
        <v>1.579</v>
      </c>
    </row>
    <row r="173" spans="1:30">
      <c r="A173" s="75" t="s">
        <v>239</v>
      </c>
      <c r="B173" s="9"/>
      <c r="C173" s="9"/>
      <c r="D173" s="14"/>
      <c r="E173" s="57"/>
      <c r="F173" s="57"/>
      <c r="G173" s="9"/>
      <c r="H173" s="9"/>
    </row>
    <row r="174" spans="1:30">
      <c r="A174" s="75" t="s">
        <v>221</v>
      </c>
      <c r="B174" s="9"/>
      <c r="C174" s="9"/>
      <c r="D174" s="14"/>
      <c r="E174" s="57"/>
      <c r="F174" s="57"/>
      <c r="G174" s="9"/>
      <c r="H174" s="9"/>
      <c r="I174" s="307">
        <f ca="1">I171*40</f>
        <v>63.15534396918666</v>
      </c>
      <c r="J174" s="3" t="s">
        <v>222</v>
      </c>
    </row>
    <row r="175" spans="1:30">
      <c r="A175" s="75"/>
      <c r="B175" s="9"/>
      <c r="C175" s="9"/>
      <c r="D175" s="14"/>
      <c r="E175" s="57"/>
      <c r="F175" s="57"/>
      <c r="G175" s="9"/>
      <c r="H175" s="9"/>
    </row>
    <row r="176" spans="1:30" s="5" customFormat="1">
      <c r="A176" s="56" t="s">
        <v>240</v>
      </c>
      <c r="B176" s="9"/>
      <c r="C176" s="9"/>
      <c r="D176" s="14"/>
      <c r="E176" s="57"/>
      <c r="F176" s="57"/>
      <c r="G176" s="9"/>
      <c r="H176" s="3"/>
      <c r="I176" s="3"/>
      <c r="L176"/>
      <c r="M176"/>
      <c r="N176" s="351"/>
      <c r="O176" s="351"/>
      <c r="P176" s="352"/>
      <c r="Q176" s="352"/>
      <c r="R176" s="352"/>
      <c r="S176" s="352"/>
      <c r="T176" s="352"/>
      <c r="U176" s="352"/>
      <c r="W176" s="218"/>
      <c r="X176" s="218"/>
      <c r="Y176" s="218"/>
      <c r="Z176" s="218"/>
      <c r="AA176" s="218"/>
      <c r="AB176" s="218"/>
      <c r="AC176" s="218"/>
      <c r="AD176" s="218"/>
    </row>
    <row r="177" spans="1:30">
      <c r="A177" s="75" t="s">
        <v>238</v>
      </c>
      <c r="B177" s="9"/>
      <c r="C177" s="9"/>
      <c r="D177" s="14"/>
      <c r="E177" s="57"/>
      <c r="F177" s="57"/>
      <c r="G177" s="9"/>
      <c r="H177" s="5"/>
    </row>
    <row r="178" spans="1:30" s="5" customFormat="1">
      <c r="A178" s="3" t="s">
        <v>236</v>
      </c>
      <c r="B178" s="4"/>
      <c r="C178" s="4"/>
      <c r="D178" s="3"/>
      <c r="E178" s="3"/>
      <c r="F178" s="3"/>
      <c r="G178" s="3"/>
      <c r="I178" s="307">
        <f ca="1">R178</f>
        <v>1.5788835992296666</v>
      </c>
      <c r="J178" s="3" t="s">
        <v>223</v>
      </c>
      <c r="L178"/>
      <c r="M178"/>
      <c r="N178" s="351" t="s">
        <v>611</v>
      </c>
      <c r="O178" s="348" t="s">
        <v>553</v>
      </c>
      <c r="P178" s="349" t="s">
        <v>565</v>
      </c>
      <c r="Q178" s="352"/>
      <c r="R178" s="350" cm="1">
        <f t="array" aca="1" ref="R178" ca="1">IF($N178="Y",VLOOKUP($O178,INDIRECT($O$3),R$5,0)*INDIRECT($N$2),VLOOKUP($O178,INDIRECT($O$3),R$5,0))</f>
        <v>1.5788835992296666</v>
      </c>
      <c r="S178" s="352"/>
      <c r="T178" s="352"/>
      <c r="U178" s="352"/>
      <c r="W178" s="213" t="str">
        <f>N178</f>
        <v>Y</v>
      </c>
      <c r="X178" s="213" t="str">
        <f>O178</f>
        <v>CSULAW</v>
      </c>
      <c r="Y178" s="213" t="str">
        <f>P178</f>
        <v>TL-Law Enforce PM Premium</v>
      </c>
      <c r="Z178" s="213"/>
      <c r="AA178" s="221">
        <f ca="1">ROUND(R178,3)</f>
        <v>1.579</v>
      </c>
      <c r="AB178" s="218"/>
      <c r="AC178" s="218"/>
      <c r="AD178" s="218"/>
    </row>
    <row r="179" spans="1:30" s="4" customFormat="1">
      <c r="A179" s="5"/>
      <c r="B179" s="47"/>
      <c r="C179" s="47"/>
      <c r="D179" s="5"/>
      <c r="E179" s="5"/>
      <c r="F179" s="5"/>
      <c r="G179" s="5"/>
      <c r="H179" s="110"/>
      <c r="I179" s="110"/>
      <c r="J179" s="110"/>
      <c r="K179" s="5"/>
      <c r="L179"/>
      <c r="M179"/>
      <c r="N179" s="337"/>
      <c r="O179" s="337"/>
      <c r="P179" s="337"/>
      <c r="Q179" s="337"/>
      <c r="R179" s="337"/>
      <c r="S179" s="337"/>
      <c r="T179" s="337"/>
      <c r="U179" s="337"/>
      <c r="W179" s="219"/>
      <c r="X179" s="219"/>
      <c r="Y179" s="219"/>
      <c r="Z179" s="219"/>
      <c r="AA179" s="219"/>
      <c r="AB179" s="219"/>
      <c r="AC179" s="219"/>
      <c r="AD179" s="219"/>
    </row>
    <row r="180" spans="1:30" s="4" customFormat="1">
      <c r="A180" s="56" t="s">
        <v>241</v>
      </c>
      <c r="B180" s="78"/>
      <c r="C180" s="78"/>
      <c r="D180" s="78"/>
      <c r="E180" s="78"/>
      <c r="F180" s="78"/>
      <c r="G180" s="78"/>
      <c r="H180" s="3"/>
      <c r="I180" s="3"/>
      <c r="J180" s="3"/>
      <c r="K180" s="78"/>
      <c r="L180"/>
      <c r="M180"/>
      <c r="N180" s="337"/>
      <c r="O180" s="337"/>
      <c r="P180" s="337"/>
      <c r="Q180" s="337"/>
      <c r="R180" s="337"/>
      <c r="S180" s="337"/>
      <c r="T180" s="337"/>
      <c r="U180" s="337"/>
      <c r="W180" s="219"/>
      <c r="X180" s="219"/>
      <c r="Y180" s="219"/>
      <c r="Z180" s="219"/>
      <c r="AA180" s="219"/>
      <c r="AB180" s="219"/>
      <c r="AC180" s="219"/>
      <c r="AD180" s="219"/>
    </row>
    <row r="181" spans="1:30" s="4" customFormat="1">
      <c r="A181" s="210" t="s">
        <v>242</v>
      </c>
      <c r="B181" s="78"/>
      <c r="C181" s="78"/>
      <c r="D181" s="78"/>
      <c r="E181" s="78"/>
      <c r="F181" s="78"/>
      <c r="G181" s="78"/>
      <c r="H181" s="3"/>
      <c r="I181" s="3"/>
      <c r="J181" s="3"/>
      <c r="K181" s="3"/>
      <c r="L181"/>
      <c r="M181"/>
      <c r="N181" s="337"/>
      <c r="O181" s="337"/>
      <c r="P181" s="337"/>
      <c r="Q181" s="337"/>
      <c r="R181" s="337"/>
      <c r="S181" s="337"/>
      <c r="T181" s="337"/>
      <c r="U181" s="337"/>
      <c r="W181" s="219"/>
      <c r="X181" s="219"/>
      <c r="Y181" s="219"/>
      <c r="Z181" s="219"/>
      <c r="AA181" s="219"/>
      <c r="AB181" s="219"/>
      <c r="AC181" s="219"/>
      <c r="AD181" s="219"/>
    </row>
    <row r="182" spans="1:30" s="4" customFormat="1">
      <c r="A182" s="211" t="s">
        <v>237</v>
      </c>
      <c r="B182" s="78"/>
      <c r="C182" s="78"/>
      <c r="D182" s="78"/>
      <c r="E182" s="78"/>
      <c r="F182" s="78"/>
      <c r="G182" s="78"/>
      <c r="H182" s="3"/>
      <c r="I182" s="3"/>
      <c r="J182" s="3"/>
      <c r="K182" s="3"/>
      <c r="L182"/>
      <c r="M182"/>
      <c r="N182" s="337"/>
      <c r="O182" s="337"/>
      <c r="P182" s="337"/>
      <c r="Q182" s="337"/>
      <c r="R182" s="337"/>
      <c r="S182" s="337"/>
      <c r="T182" s="337"/>
      <c r="U182" s="337"/>
      <c r="W182" s="219"/>
      <c r="X182" s="219"/>
      <c r="Y182" s="219"/>
      <c r="Z182" s="219"/>
      <c r="AA182" s="219"/>
      <c r="AB182" s="219"/>
      <c r="AC182" s="219"/>
      <c r="AD182" s="219"/>
    </row>
    <row r="183" spans="1:30" s="4" customFormat="1">
      <c r="A183" s="78"/>
      <c r="B183" s="78"/>
      <c r="C183" s="78"/>
      <c r="D183" s="78"/>
      <c r="E183" s="78"/>
      <c r="F183" s="78"/>
      <c r="G183" s="78"/>
      <c r="H183" s="3"/>
      <c r="I183" s="3"/>
      <c r="J183" s="3"/>
      <c r="K183" s="3"/>
      <c r="L183"/>
      <c r="M183"/>
      <c r="N183" s="337"/>
      <c r="O183" s="337"/>
      <c r="P183" s="337"/>
      <c r="Q183" s="337"/>
      <c r="R183" s="337"/>
      <c r="S183" s="337"/>
      <c r="T183" s="337"/>
      <c r="U183" s="337"/>
      <c r="W183" s="219"/>
      <c r="X183" s="219"/>
      <c r="Y183" s="219"/>
      <c r="Z183" s="219"/>
      <c r="AA183" s="219"/>
      <c r="AB183" s="219"/>
      <c r="AC183" s="219"/>
      <c r="AD183" s="219"/>
    </row>
    <row r="184" spans="1:30" s="4" customFormat="1">
      <c r="A184" s="56" t="s">
        <v>243</v>
      </c>
      <c r="B184" s="78"/>
      <c r="C184" s="78"/>
      <c r="D184" s="78"/>
      <c r="E184" s="78"/>
      <c r="F184" s="78"/>
      <c r="G184" s="78"/>
      <c r="H184" s="3"/>
      <c r="I184" s="3"/>
      <c r="J184" s="3"/>
      <c r="K184" s="3"/>
      <c r="L184"/>
      <c r="M184"/>
      <c r="N184" s="337"/>
      <c r="O184" s="337"/>
      <c r="P184" s="337"/>
      <c r="Q184" s="337"/>
      <c r="R184" s="337"/>
      <c r="S184" s="337"/>
      <c r="T184" s="337"/>
      <c r="U184" s="337"/>
      <c r="W184" s="219"/>
      <c r="X184" s="219"/>
      <c r="Y184" s="219"/>
      <c r="Z184" s="219"/>
      <c r="AA184" s="219"/>
      <c r="AB184" s="219"/>
      <c r="AC184" s="219"/>
      <c r="AD184" s="219"/>
    </row>
    <row r="185" spans="1:30" s="4" customFormat="1" ht="13.5" thickBot="1">
      <c r="A185" s="231" t="s">
        <v>244</v>
      </c>
      <c r="B185" s="232"/>
      <c r="C185" s="232"/>
      <c r="D185" s="232"/>
      <c r="E185" s="232"/>
      <c r="F185" s="232"/>
      <c r="G185" s="232"/>
      <c r="H185" s="24"/>
      <c r="I185" s="51"/>
      <c r="J185" s="51"/>
      <c r="K185" s="51"/>
      <c r="L185"/>
      <c r="M185"/>
      <c r="N185" s="337"/>
      <c r="O185" s="337"/>
      <c r="P185" s="337"/>
      <c r="Q185" s="337"/>
      <c r="R185" s="337"/>
      <c r="S185" s="337"/>
      <c r="T185" s="337"/>
      <c r="U185" s="337"/>
      <c r="W185" s="219"/>
      <c r="X185" s="219"/>
      <c r="Y185" s="219"/>
      <c r="Z185" s="219"/>
      <c r="AA185" s="219"/>
      <c r="AB185" s="219"/>
      <c r="AC185" s="219"/>
      <c r="AD185" s="219"/>
    </row>
    <row r="186" spans="1:30" s="4" customFormat="1">
      <c r="A186" s="78"/>
      <c r="B186" s="78"/>
      <c r="C186" s="78"/>
      <c r="D186" s="78"/>
      <c r="E186" s="78"/>
      <c r="F186" s="78"/>
      <c r="G186" s="78"/>
      <c r="H186" s="3"/>
      <c r="I186" s="3"/>
      <c r="J186" s="3"/>
      <c r="K186" s="3"/>
      <c r="L186"/>
      <c r="M186"/>
      <c r="N186" s="337"/>
      <c r="O186" s="337"/>
      <c r="P186" s="337"/>
      <c r="Q186" s="337"/>
      <c r="R186" s="337"/>
      <c r="S186" s="337"/>
      <c r="T186" s="337"/>
      <c r="U186" s="337"/>
      <c r="W186" s="219"/>
      <c r="X186" s="219"/>
      <c r="Y186" s="219"/>
      <c r="Z186" s="219"/>
      <c r="AA186" s="219"/>
      <c r="AB186" s="219"/>
      <c r="AC186" s="219"/>
      <c r="AD186" s="219"/>
    </row>
    <row r="187" spans="1:30" s="4" customFormat="1">
      <c r="A187" s="317" t="s">
        <v>637</v>
      </c>
      <c r="B187" s="110"/>
      <c r="C187" s="110"/>
      <c r="D187" s="110"/>
      <c r="E187" s="110"/>
      <c r="F187" s="110"/>
      <c r="G187" s="110"/>
      <c r="H187" s="318"/>
      <c r="I187" s="318"/>
      <c r="J187" s="318"/>
      <c r="K187" s="318"/>
      <c r="L187"/>
      <c r="M187"/>
      <c r="N187" s="337"/>
      <c r="O187" s="337"/>
      <c r="P187" s="337"/>
      <c r="Q187" s="337"/>
      <c r="R187" s="337"/>
      <c r="S187" s="337"/>
      <c r="T187" s="337"/>
      <c r="U187" s="337"/>
      <c r="W187" s="213"/>
      <c r="X187" s="213"/>
      <c r="Y187" s="213"/>
      <c r="Z187" s="213"/>
      <c r="AA187" s="221"/>
      <c r="AB187" s="219"/>
      <c r="AC187" s="219"/>
      <c r="AD187" s="219"/>
    </row>
    <row r="188" spans="1:30" s="4" customFormat="1">
      <c r="A188" s="381" t="str">
        <f ca="1">"Employees will be compensated at the rate of "&amp;TEXT(R189,"$.00")&amp;"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88" s="110"/>
      <c r="C188" s="110"/>
      <c r="D188" s="110"/>
      <c r="E188" s="110"/>
      <c r="F188" s="110"/>
      <c r="G188" s="110"/>
      <c r="H188" s="318"/>
      <c r="I188" s="318"/>
      <c r="J188" s="318"/>
      <c r="K188" s="318"/>
      <c r="L188"/>
      <c r="M188"/>
      <c r="N188" s="337"/>
      <c r="O188" s="337"/>
      <c r="P188" s="337"/>
      <c r="Q188" s="337"/>
      <c r="R188" s="337"/>
      <c r="S188" s="337"/>
      <c r="T188" s="337"/>
      <c r="U188" s="337"/>
      <c r="W188" s="213"/>
      <c r="X188" s="213"/>
      <c r="Y188" s="213"/>
      <c r="Z188" s="213"/>
      <c r="AA188" s="221"/>
      <c r="AB188" s="219"/>
      <c r="AC188" s="219"/>
      <c r="AD188" s="219"/>
    </row>
    <row r="189" spans="1:30" s="4" customFormat="1" ht="13.5" thickBot="1">
      <c r="A189" s="61" t="str">
        <f>"specific languages) is both assigned and used."</f>
        <v>specific languages) is both assigned and used.</v>
      </c>
      <c r="B189" s="232"/>
      <c r="C189" s="232"/>
      <c r="D189" s="232"/>
      <c r="E189" s="232"/>
      <c r="F189" s="232"/>
      <c r="G189" s="232"/>
      <c r="H189" s="320"/>
      <c r="I189" s="320"/>
      <c r="J189" s="320"/>
      <c r="K189" s="320"/>
      <c r="L189"/>
      <c r="M189"/>
      <c r="N189" s="337" t="s">
        <v>619</v>
      </c>
      <c r="O189" s="337" t="s">
        <v>668</v>
      </c>
      <c r="P189" s="353" t="s">
        <v>638</v>
      </c>
      <c r="Q189" s="337"/>
      <c r="R189" s="350" cm="1">
        <f t="array" aca="1" ref="R189" ca="1">IF($N189="Y",VLOOKUP($O189,INDIRECT($O$3),R$5,0)*INDIRECT($N$2),VLOOKUP($O189,INDIRECT($O$3),R$5,0))</f>
        <v>9.5</v>
      </c>
      <c r="S189" s="337"/>
      <c r="T189" s="337"/>
      <c r="U189" s="337"/>
      <c r="W189" s="213" t="str">
        <f>N189</f>
        <v>N</v>
      </c>
      <c r="X189" s="213" t="str">
        <f>O189</f>
        <v>CSUBIL </v>
      </c>
      <c r="Y189" s="213" t="str">
        <f>P189</f>
        <v xml:space="preserve"> Language Premium</v>
      </c>
      <c r="Z189" s="213"/>
      <c r="AA189" s="221">
        <f ca="1">ROUND(R189,3)</f>
        <v>9.5</v>
      </c>
      <c r="AB189" s="219"/>
      <c r="AC189" s="219"/>
      <c r="AD189" s="219"/>
    </row>
    <row r="190" spans="1:30">
      <c r="A190" s="316"/>
      <c r="B190" s="78"/>
      <c r="C190" s="78"/>
      <c r="D190" s="78"/>
      <c r="E190" s="78"/>
      <c r="F190" s="78"/>
      <c r="P190" s="353"/>
      <c r="Q190" s="337"/>
      <c r="R190" s="354"/>
    </row>
    <row r="191" spans="1:30">
      <c r="A191" s="19" t="s">
        <v>639</v>
      </c>
    </row>
    <row r="192" spans="1:30" s="87" customFormat="1">
      <c r="A192" s="321" t="s">
        <v>640</v>
      </c>
      <c r="B192" s="321"/>
      <c r="C192" s="322"/>
      <c r="H192" s="244"/>
      <c r="I192" s="244"/>
      <c r="J192" s="244"/>
      <c r="K192" s="244"/>
      <c r="L192"/>
      <c r="M192"/>
      <c r="N192" s="355"/>
      <c r="O192" s="355"/>
      <c r="P192" s="356"/>
      <c r="Q192" s="356"/>
      <c r="R192" s="356"/>
      <c r="S192" s="356"/>
      <c r="T192" s="356"/>
      <c r="U192" s="356"/>
      <c r="W192" s="220"/>
      <c r="X192" s="220"/>
      <c r="Y192" s="220"/>
      <c r="Z192" s="220"/>
      <c r="AA192" s="220"/>
      <c r="AB192" s="220"/>
      <c r="AC192" s="220"/>
      <c r="AD192" s="220"/>
    </row>
    <row r="193" spans="1:30" s="87" customFormat="1">
      <c r="A193" s="321" t="s">
        <v>641</v>
      </c>
      <c r="B193" s="321"/>
      <c r="C193" s="322"/>
      <c r="H193" s="59"/>
      <c r="I193" s="59"/>
      <c r="J193" s="59"/>
      <c r="K193" s="59"/>
      <c r="L193"/>
      <c r="M193"/>
      <c r="N193" s="355"/>
      <c r="O193" s="355"/>
      <c r="P193" s="356"/>
      <c r="Q193" s="356"/>
      <c r="R193" s="356"/>
      <c r="S193" s="356"/>
      <c r="T193" s="356"/>
      <c r="U193" s="356"/>
      <c r="W193" s="220"/>
      <c r="X193" s="220"/>
      <c r="Y193" s="220"/>
      <c r="Z193" s="220"/>
      <c r="AA193" s="220"/>
      <c r="AB193" s="220"/>
      <c r="AC193" s="220"/>
      <c r="AD193" s="220"/>
    </row>
    <row r="194" spans="1:30">
      <c r="A194" s="323" t="s">
        <v>642</v>
      </c>
      <c r="B194" s="323"/>
      <c r="C194" s="322"/>
      <c r="N194" s="337" t="s">
        <v>619</v>
      </c>
      <c r="O194" s="348" t="s">
        <v>554</v>
      </c>
      <c r="P194" s="349" t="s">
        <v>555</v>
      </c>
      <c r="Q194" s="357"/>
      <c r="R194" s="329">
        <v>43</v>
      </c>
      <c r="W194" s="213" t="s">
        <v>611</v>
      </c>
      <c r="X194" s="213" t="str">
        <f>O194</f>
        <v>CSUCDY</v>
      </c>
      <c r="Y194" s="213" t="str">
        <f>P194</f>
        <v>TL-On call by day Weekday-CSU</v>
      </c>
      <c r="AA194" s="221">
        <f>ROUND(R194,3)</f>
        <v>43</v>
      </c>
    </row>
    <row r="195" spans="1:30">
      <c r="A195" s="324" t="s">
        <v>643</v>
      </c>
      <c r="B195" s="325" t="str">
        <f>"An employee will receive "&amp;TEXT(R194,"$#.00")&amp;" for each weekday the employee is on call.  The employee will receive "&amp;TEXT(R195,"$#.00")&amp;" for each weekend day (Saturday or"</f>
        <v>An employee will receive $43.00 for each weekday the employee is on call.  The employee will receive $53.00 for each weekend day (Saturday or</v>
      </c>
      <c r="C195" s="322"/>
      <c r="N195" s="337" t="s">
        <v>619</v>
      </c>
      <c r="O195" s="348" t="s">
        <v>556</v>
      </c>
      <c r="P195" s="349" t="s">
        <v>557</v>
      </c>
      <c r="R195" s="329">
        <v>53</v>
      </c>
      <c r="W195" s="213" t="s">
        <v>611</v>
      </c>
      <c r="X195" s="213" t="str">
        <f>O195</f>
        <v>CSUCWE</v>
      </c>
      <c r="Y195" s="213" t="str">
        <f>P195</f>
        <v>TL-On call by day Weekend-CSU</v>
      </c>
      <c r="AA195" s="221">
        <f>ROUND(R195,3)</f>
        <v>53</v>
      </c>
    </row>
    <row r="196" spans="1:30">
      <c r="A196" s="326"/>
      <c r="B196" s="321" t="s">
        <v>644</v>
      </c>
      <c r="C196" s="322"/>
      <c r="H196" s="244"/>
      <c r="I196" s="244"/>
      <c r="J196" s="244"/>
      <c r="K196" s="244"/>
    </row>
    <row r="197" spans="1:30" customFormat="1">
      <c r="A197" s="324" t="s">
        <v>645</v>
      </c>
      <c r="B197" s="325" t="s">
        <v>646</v>
      </c>
      <c r="C197" s="322"/>
      <c r="D197" s="3"/>
      <c r="E197" s="3"/>
      <c r="F197" s="3"/>
      <c r="G197" s="3"/>
      <c r="H197" s="59"/>
      <c r="I197" s="59"/>
      <c r="J197" s="59"/>
      <c r="K197" s="59"/>
      <c r="N197" s="337"/>
      <c r="O197" s="337"/>
      <c r="P197" s="339"/>
      <c r="Q197" s="339"/>
      <c r="R197" s="339"/>
      <c r="S197" s="339"/>
      <c r="T197" s="339"/>
      <c r="U197" s="339"/>
      <c r="W197" s="216"/>
      <c r="X197" s="216"/>
      <c r="Y197" s="216"/>
      <c r="Z197" s="216"/>
      <c r="AA197" s="216"/>
      <c r="AB197" s="216"/>
      <c r="AC197" s="216"/>
      <c r="AD197" s="216"/>
    </row>
    <row r="198" spans="1:30" customFormat="1">
      <c r="A198" s="326"/>
      <c r="B198" s="325" t="s">
        <v>647</v>
      </c>
      <c r="C198" s="322"/>
      <c r="D198" s="3"/>
      <c r="E198" s="3"/>
      <c r="F198" s="3"/>
      <c r="G198" s="3"/>
      <c r="H198" s="3"/>
      <c r="I198" s="3"/>
      <c r="J198" s="3"/>
      <c r="K198" s="3"/>
      <c r="N198" s="337"/>
      <c r="O198" s="337"/>
      <c r="P198" s="339"/>
      <c r="Q198" s="339"/>
      <c r="R198" s="339"/>
      <c r="S198" s="339"/>
      <c r="T198" s="339"/>
      <c r="U198" s="339"/>
      <c r="W198" s="216"/>
      <c r="X198" s="216"/>
      <c r="Y198" s="216"/>
      <c r="Z198" s="216"/>
      <c r="AA198" s="216"/>
      <c r="AB198" s="216"/>
      <c r="AC198" s="216"/>
      <c r="AD198" s="216"/>
    </row>
    <row r="199" spans="1:30" customFormat="1">
      <c r="A199" s="324" t="s">
        <v>648</v>
      </c>
      <c r="B199" s="327" t="s">
        <v>649</v>
      </c>
      <c r="C199" s="322"/>
      <c r="D199" s="3"/>
      <c r="E199" s="3"/>
      <c r="F199" s="3"/>
      <c r="G199" s="3"/>
      <c r="H199" s="3"/>
      <c r="I199" s="3"/>
      <c r="J199" s="3"/>
      <c r="K199" s="3"/>
      <c r="N199" s="337"/>
      <c r="O199" s="337"/>
      <c r="P199" s="339"/>
      <c r="Q199" s="339"/>
      <c r="R199" s="339"/>
      <c r="S199" s="339"/>
      <c r="T199" s="339"/>
      <c r="U199" s="339"/>
      <c r="W199" s="216"/>
      <c r="X199" s="216"/>
      <c r="Y199" s="216"/>
      <c r="Z199" s="216"/>
      <c r="AA199" s="216"/>
      <c r="AB199" s="216"/>
      <c r="AC199" s="216"/>
      <c r="AD199" s="216"/>
    </row>
    <row r="200" spans="1:30" customFormat="1">
      <c r="A200" s="326"/>
      <c r="B200" s="327" t="s">
        <v>650</v>
      </c>
      <c r="C200" s="322"/>
      <c r="D200" s="3"/>
      <c r="E200" s="3"/>
      <c r="F200" s="3"/>
      <c r="G200" s="3"/>
      <c r="H200" s="3"/>
      <c r="I200" s="3"/>
      <c r="J200" s="3"/>
      <c r="K200" s="3"/>
      <c r="N200" s="337"/>
      <c r="O200" s="337"/>
      <c r="P200" s="339"/>
      <c r="Q200" s="339"/>
      <c r="R200" s="339"/>
      <c r="S200" s="339"/>
      <c r="T200" s="339"/>
      <c r="U200" s="339"/>
      <c r="W200" s="216"/>
      <c r="X200" s="216"/>
      <c r="Y200" s="216"/>
      <c r="Z200" s="216"/>
      <c r="AA200" s="216"/>
      <c r="AB200" s="216"/>
      <c r="AC200" s="216"/>
      <c r="AD200" s="216"/>
    </row>
    <row r="201" spans="1:30">
      <c r="A201" s="3" t="s">
        <v>669</v>
      </c>
    </row>
    <row r="202" spans="1:30">
      <c r="A202" s="3" t="s">
        <v>670</v>
      </c>
    </row>
    <row r="203" spans="1:30">
      <c r="A203" s="3" t="s">
        <v>671</v>
      </c>
    </row>
    <row r="206" spans="1:30">
      <c r="A206" s="6" t="str">
        <f>A5</f>
        <v>Last updated 5/19/2026</v>
      </c>
    </row>
  </sheetData>
  <sheetProtection sheet="1" objects="1" scenarios="1"/>
  <phoneticPr fontId="42" type="noConversion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196F-0943-45B4-88E1-1AEB1A3BA933}">
  <sheetPr>
    <pageSetUpPr fitToPage="1"/>
  </sheetPr>
  <dimension ref="A1:AG207"/>
  <sheetViews>
    <sheetView showGridLines="0" zoomScaleNormal="100" workbookViewId="0">
      <selection activeCell="A6" sqref="A6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2" width="10.42578125" style="3" customWidth="1"/>
    <col min="13" max="13" width="1.85546875" customWidth="1"/>
    <col min="14" max="14" width="9.140625" customWidth="1"/>
    <col min="15" max="15" width="15.5703125" style="337" hidden="1" customWidth="1"/>
    <col min="16" max="16" width="11.42578125" style="337" hidden="1" customWidth="1"/>
    <col min="17" max="17" width="57.42578125" style="339" hidden="1" customWidth="1"/>
    <col min="18" max="19" width="8.42578125" style="339" hidden="1" customWidth="1"/>
    <col min="20" max="20" width="9.85546875" style="339" hidden="1" customWidth="1"/>
    <col min="21" max="22" width="8.42578125" style="339" hidden="1" customWidth="1"/>
    <col min="23" max="23" width="10.85546875" style="337" hidden="1" customWidth="1"/>
    <col min="24" max="24" width="6.5703125" style="213" hidden="1" customWidth="1"/>
    <col min="25" max="25" width="8" style="213" hidden="1" customWidth="1"/>
    <col min="26" max="26" width="57.42578125" style="213" hidden="1" customWidth="1"/>
    <col min="27" max="27" width="10.5703125" style="213" hidden="1" customWidth="1"/>
    <col min="28" max="28" width="7.42578125" style="213" hidden="1" customWidth="1"/>
    <col min="29" max="29" width="15.5703125" style="213" hidden="1" customWidth="1"/>
    <col min="30" max="31" width="7.42578125" style="213" hidden="1" customWidth="1"/>
    <col min="32" max="32" width="9.140625" style="213" hidden="1" customWidth="1"/>
    <col min="33" max="16384" width="9.140625" style="3"/>
  </cols>
  <sheetData>
    <row r="1" spans="1:33" ht="15.75">
      <c r="A1" s="79" t="s">
        <v>740</v>
      </c>
    </row>
    <row r="2" spans="1:33">
      <c r="A2" s="56" t="s">
        <v>0</v>
      </c>
      <c r="O2" s="337" t="s">
        <v>741</v>
      </c>
      <c r="P2" s="371">
        <f>104%*102.5%</f>
        <v>1.0659999999999998</v>
      </c>
    </row>
    <row r="3" spans="1:33">
      <c r="A3" s="7" t="s">
        <v>745</v>
      </c>
      <c r="B3" s="9"/>
      <c r="C3" s="9"/>
      <c r="D3" s="9"/>
      <c r="O3" s="337" t="s">
        <v>622</v>
      </c>
      <c r="P3" s="337" t="s">
        <v>742</v>
      </c>
    </row>
    <row r="4" spans="1:33">
      <c r="A4" s="7" t="s">
        <v>1</v>
      </c>
      <c r="B4" s="9"/>
      <c r="C4" s="9"/>
      <c r="D4" s="9"/>
    </row>
    <row r="5" spans="1:33">
      <c r="A5" s="3" t="s">
        <v>784</v>
      </c>
      <c r="S5" s="337">
        <v>4</v>
      </c>
      <c r="T5" s="337">
        <v>5</v>
      </c>
      <c r="U5" s="337">
        <v>6</v>
      </c>
      <c r="V5" s="337">
        <v>7</v>
      </c>
      <c r="W5" s="400"/>
      <c r="X5" s="218" t="s">
        <v>743</v>
      </c>
      <c r="Y5" s="218"/>
      <c r="Z5" s="218"/>
      <c r="AA5" s="218"/>
      <c r="AB5" s="218"/>
      <c r="AC5" s="218"/>
      <c r="AD5" s="218"/>
      <c r="AE5" s="218"/>
    </row>
    <row r="6" spans="1:33">
      <c r="S6" s="337"/>
      <c r="T6" s="337"/>
      <c r="U6" s="337"/>
      <c r="V6" s="337"/>
      <c r="X6" s="218"/>
      <c r="Y6" s="218"/>
      <c r="Z6" s="218"/>
      <c r="AA6" s="218"/>
      <c r="AB6" s="218"/>
      <c r="AC6" s="218"/>
      <c r="AD6" s="218"/>
      <c r="AE6" s="218"/>
    </row>
    <row r="7" spans="1:33" s="19" customFormat="1" ht="26.25" thickBot="1">
      <c r="A7" s="280" t="s">
        <v>2</v>
      </c>
      <c r="B7" s="280" t="s">
        <v>3</v>
      </c>
      <c r="C7" s="280" t="s">
        <v>519</v>
      </c>
      <c r="D7" s="24" t="s">
        <v>624</v>
      </c>
      <c r="E7" s="280" t="s">
        <v>617</v>
      </c>
      <c r="F7" s="280" t="s">
        <v>6</v>
      </c>
      <c r="G7" s="280" t="s">
        <v>7</v>
      </c>
      <c r="H7" s="26" t="s">
        <v>8</v>
      </c>
      <c r="I7" s="26" t="s">
        <v>9</v>
      </c>
      <c r="J7" s="26" t="s">
        <v>10</v>
      </c>
      <c r="K7" s="27" t="s">
        <v>11</v>
      </c>
      <c r="L7" s="27" t="s">
        <v>744</v>
      </c>
      <c r="M7"/>
      <c r="N7"/>
      <c r="O7" s="340" t="s">
        <v>610</v>
      </c>
      <c r="P7" s="340" t="s">
        <v>2</v>
      </c>
      <c r="Q7" s="341" t="s">
        <v>612</v>
      </c>
      <c r="R7" s="341" t="s">
        <v>606</v>
      </c>
      <c r="S7" s="342" t="s">
        <v>8</v>
      </c>
      <c r="T7" s="342" t="s">
        <v>9</v>
      </c>
      <c r="U7" s="342" t="s">
        <v>10</v>
      </c>
      <c r="V7" s="340" t="s">
        <v>11</v>
      </c>
      <c r="W7" s="340" t="s">
        <v>744</v>
      </c>
      <c r="X7" s="358" t="str">
        <f t="shared" ref="X7:X22" si="0">O7</f>
        <v>Update</v>
      </c>
      <c r="Y7" s="359" t="str">
        <f t="shared" ref="Y7:Y22" si="1">A7</f>
        <v>Job Code</v>
      </c>
      <c r="Z7" s="358" t="s">
        <v>612</v>
      </c>
      <c r="AA7" s="360" t="str">
        <f t="shared" ref="AA7:AA22" si="2">G7</f>
        <v>Salary Grade</v>
      </c>
      <c r="AB7" s="361" t="str">
        <f>S7</f>
        <v>Step 1</v>
      </c>
      <c r="AC7" s="361" t="str">
        <f>T7</f>
        <v>Step 2</v>
      </c>
      <c r="AD7" s="361" t="str">
        <f>U7</f>
        <v>Step 3</v>
      </c>
      <c r="AE7" s="361" t="str">
        <f>V7</f>
        <v>Step 4</v>
      </c>
      <c r="AF7" s="358" t="s">
        <v>744</v>
      </c>
    </row>
    <row r="8" spans="1:33">
      <c r="A8" s="34" t="s">
        <v>444</v>
      </c>
      <c r="B8" s="47" t="s">
        <v>12</v>
      </c>
      <c r="C8" s="4">
        <v>408</v>
      </c>
      <c r="D8" s="34" t="s">
        <v>529</v>
      </c>
      <c r="E8" s="47">
        <v>9</v>
      </c>
      <c r="F8" s="47" t="s">
        <v>13</v>
      </c>
      <c r="G8" s="306" t="s">
        <v>14</v>
      </c>
      <c r="H8" s="178">
        <f t="shared" ref="H8:H13" ca="1" si="3">S8</f>
        <v>95346.750753556189</v>
      </c>
      <c r="I8" s="178">
        <f t="shared" ref="I8:K22" ca="1" si="4">T8</f>
        <v>98207.153276162848</v>
      </c>
      <c r="J8" s="178">
        <f t="shared" ca="1" si="4"/>
        <v>101153.36787444775</v>
      </c>
      <c r="K8" s="178">
        <f t="shared" ca="1" si="4"/>
        <v>104187.96891068119</v>
      </c>
      <c r="L8" s="178">
        <f ca="1">W8</f>
        <v>107313.60797800163</v>
      </c>
      <c r="O8" s="343" t="s">
        <v>611</v>
      </c>
      <c r="P8" s="337" t="str">
        <f>A8</f>
        <v>00950C</v>
      </c>
      <c r="Q8" s="339" t="str">
        <f>D8</f>
        <v>Assistant Supervising Parking Traffic Control Supervisor</v>
      </c>
      <c r="R8" s="344" t="str">
        <f>G8</f>
        <v>E30</v>
      </c>
      <c r="S8" s="345" cm="1">
        <f t="array" aca="1" ref="S8" ca="1">IF($O8="Y",VLOOKUP($P8,INDIRECT($P$3),S$5,0)*INDIRECT($O$2),VLOOKUP($P8,INDIRECT($P$3),S$5,0))</f>
        <v>95346.750753556189</v>
      </c>
      <c r="T8" s="345" cm="1">
        <f t="array" aca="1" ref="T8" ca="1">IF($O8="Y",VLOOKUP($P8,INDIRECT($P$3),T$5,0)*INDIRECT($O$2),VLOOKUP($P8,INDIRECT($P$3),T$5,0))</f>
        <v>98207.153276162848</v>
      </c>
      <c r="U8" s="345" cm="1">
        <f t="array" aca="1" ref="U8" ca="1">IF($O8="Y",VLOOKUP($P8,INDIRECT($P$3),U$5,0)*INDIRECT($O$2),VLOOKUP($P8,INDIRECT($P$3),U$5,0))</f>
        <v>101153.36787444775</v>
      </c>
      <c r="V8" s="345" cm="1">
        <f t="array" aca="1" ref="V8" ca="1">IF($O8="Y",VLOOKUP($P8,INDIRECT($P$3),V$5,0)*INDIRECT($O$2),VLOOKUP($P8,INDIRECT($P$3),V$5,0))</f>
        <v>104187.96891068119</v>
      </c>
      <c r="W8" s="401">
        <f t="shared" ref="W8:W22" ca="1" si="5">V8*103%</f>
        <v>107313.60797800163</v>
      </c>
      <c r="X8" s="218" t="str">
        <f t="shared" si="0"/>
        <v>Y</v>
      </c>
      <c r="Y8" s="366" t="str">
        <f t="shared" si="1"/>
        <v>00950C</v>
      </c>
      <c r="Z8" s="218" t="str">
        <f t="shared" ref="Z8:Z22" si="6">D8</f>
        <v>Assistant Supervising Parking Traffic Control Supervisor</v>
      </c>
      <c r="AA8" s="367" t="str">
        <f t="shared" si="2"/>
        <v>E30</v>
      </c>
      <c r="AB8" s="368">
        <f ca="1">ROUNDUP(S8/2080,3)</f>
        <v>45.839999999999996</v>
      </c>
      <c r="AC8" s="368">
        <f ca="1">ROUNDUP(T8/2080,3)</f>
        <v>47.214999999999996</v>
      </c>
      <c r="AD8" s="368">
        <f ca="1">ROUNDUP(U8/2080,3)</f>
        <v>48.631999999999998</v>
      </c>
      <c r="AE8" s="368">
        <f ca="1">ROUNDUP(V8/2080,3)</f>
        <v>50.091000000000001</v>
      </c>
      <c r="AF8" s="368">
        <f ca="1">ROUNDUP(W8/2080,3)</f>
        <v>51.594000000000001</v>
      </c>
      <c r="AG8" s="59"/>
    </row>
    <row r="9" spans="1:33">
      <c r="A9" s="34" t="s">
        <v>16</v>
      </c>
      <c r="B9" s="47" t="s">
        <v>12</v>
      </c>
      <c r="C9" s="4">
        <v>428</v>
      </c>
      <c r="D9" s="34" t="s">
        <v>17</v>
      </c>
      <c r="E9" s="47">
        <v>9</v>
      </c>
      <c r="F9" s="47" t="s">
        <v>13</v>
      </c>
      <c r="G9" s="306" t="s">
        <v>14</v>
      </c>
      <c r="H9" s="178">
        <f t="shared" ca="1" si="3"/>
        <v>95346.750753556204</v>
      </c>
      <c r="I9" s="178">
        <f t="shared" ca="1" si="4"/>
        <v>98207.153276162848</v>
      </c>
      <c r="J9" s="178">
        <f t="shared" ca="1" si="4"/>
        <v>101153.36787444775</v>
      </c>
      <c r="K9" s="178">
        <f t="shared" ca="1" si="4"/>
        <v>104187.96891068119</v>
      </c>
      <c r="L9" s="178">
        <f t="shared" ref="L9:L22" ca="1" si="7">W9</f>
        <v>107313.60797800163</v>
      </c>
      <c r="O9" s="337" t="s">
        <v>611</v>
      </c>
      <c r="P9" s="337" t="str">
        <f>A9</f>
        <v>00440C</v>
      </c>
      <c r="Q9" s="339" t="str">
        <f>D9</f>
        <v>Administrative Supervisor Animal Care and Control</v>
      </c>
      <c r="R9" s="344" t="str">
        <f>G9</f>
        <v>E30</v>
      </c>
      <c r="S9" s="345" cm="1">
        <f t="array" aca="1" ref="S9" ca="1">IF($O9="Y",VLOOKUP($P9,INDIRECT($P$3),S$5,0)*INDIRECT($O$2),VLOOKUP($P9,INDIRECT($P$3),S$5,0))</f>
        <v>95346.750753556204</v>
      </c>
      <c r="T9" s="345" cm="1">
        <f t="array" aca="1" ref="T9" ca="1">IF($O9="Y",VLOOKUP($P9,INDIRECT($P$3),T$5,0)*INDIRECT($O$2),VLOOKUP($P9,INDIRECT($P$3),T$5,0))</f>
        <v>98207.153276162848</v>
      </c>
      <c r="U9" s="345" cm="1">
        <f t="array" aca="1" ref="U9" ca="1">IF($O9="Y",VLOOKUP($P9,INDIRECT($P$3),U$5,0)*INDIRECT($O$2),VLOOKUP($P9,INDIRECT($P$3),U$5,0))</f>
        <v>101153.36787444775</v>
      </c>
      <c r="V9" s="345" cm="1">
        <f t="array" aca="1" ref="V9" ca="1">IF($O9="Y",VLOOKUP($P9,INDIRECT($P$3),V$5,0)*INDIRECT($O$2),VLOOKUP($P9,INDIRECT($P$3),V$5,0))</f>
        <v>104187.96891068119</v>
      </c>
      <c r="W9" s="401">
        <f t="shared" ca="1" si="5"/>
        <v>107313.60797800163</v>
      </c>
      <c r="X9" s="218" t="str">
        <f t="shared" si="0"/>
        <v>Y</v>
      </c>
      <c r="Y9" s="366" t="str">
        <f t="shared" si="1"/>
        <v>00440C</v>
      </c>
      <c r="Z9" s="218" t="str">
        <f t="shared" si="6"/>
        <v>Administrative Supervisor Animal Care and Control</v>
      </c>
      <c r="AA9" s="367" t="str">
        <f t="shared" si="2"/>
        <v>E30</v>
      </c>
      <c r="AB9" s="368">
        <f t="shared" ref="AB9:AB22" ca="1" si="8">ROUNDUP(S9/2080,3)</f>
        <v>45.839999999999996</v>
      </c>
      <c r="AC9" s="368">
        <f t="shared" ref="AC9:AC22" ca="1" si="9">ROUNDUP(T9/2080,3)</f>
        <v>47.214999999999996</v>
      </c>
      <c r="AD9" s="368">
        <f t="shared" ref="AD9:AD22" ca="1" si="10">ROUNDUP(U9/2080,3)</f>
        <v>48.631999999999998</v>
      </c>
      <c r="AE9" s="368">
        <f t="shared" ref="AE9:AE22" ca="1" si="11">ROUNDUP(V9/2080,3)</f>
        <v>50.091000000000001</v>
      </c>
      <c r="AF9" s="368">
        <f t="shared" ref="AF9:AF22" ca="1" si="12">ROUNDUP(W9/2080,3)</f>
        <v>51.594000000000001</v>
      </c>
    </row>
    <row r="10" spans="1:33">
      <c r="A10" s="34" t="s">
        <v>18</v>
      </c>
      <c r="B10" s="47" t="s">
        <v>12</v>
      </c>
      <c r="C10" s="4">
        <v>410</v>
      </c>
      <c r="D10" s="34" t="s">
        <v>19</v>
      </c>
      <c r="E10" s="47">
        <v>9</v>
      </c>
      <c r="F10" s="47" t="s">
        <v>13</v>
      </c>
      <c r="G10" s="306" t="s">
        <v>14</v>
      </c>
      <c r="H10" s="178">
        <f t="shared" ca="1" si="3"/>
        <v>95346.750753556204</v>
      </c>
      <c r="I10" s="178">
        <f t="shared" ca="1" si="4"/>
        <v>98207.153276162848</v>
      </c>
      <c r="J10" s="178">
        <f t="shared" ca="1" si="4"/>
        <v>101153.36787444775</v>
      </c>
      <c r="K10" s="178">
        <f t="shared" ca="1" si="4"/>
        <v>104187.96891068119</v>
      </c>
      <c r="L10" s="178">
        <f t="shared" ca="1" si="7"/>
        <v>107313.60797800163</v>
      </c>
      <c r="O10" s="337" t="s">
        <v>611</v>
      </c>
      <c r="P10" s="337" t="str">
        <f t="shared" ref="P10:P19" si="13">A10</f>
        <v>01720C</v>
      </c>
      <c r="Q10" s="339" t="str">
        <f t="shared" ref="Q10:Q19" si="14">D10</f>
        <v xml:space="preserve">Chief Inspector Utilities Connections  </v>
      </c>
      <c r="R10" s="344" t="str">
        <f t="shared" ref="R10:R19" si="15">G10</f>
        <v>E30</v>
      </c>
      <c r="S10" s="345" cm="1">
        <f t="array" aca="1" ref="S10" ca="1">IF($O10="Y",VLOOKUP($P10,INDIRECT($P$3),S$5,0)*INDIRECT($O$2),VLOOKUP($P10,INDIRECT($P$3),S$5,0))</f>
        <v>95346.750753556204</v>
      </c>
      <c r="T10" s="345" cm="1">
        <f t="array" aca="1" ref="T10" ca="1">IF($O10="Y",VLOOKUP($P10,INDIRECT($P$3),T$5,0)*INDIRECT($O$2),VLOOKUP($P10,INDIRECT($P$3),T$5,0))</f>
        <v>98207.153276162848</v>
      </c>
      <c r="U10" s="345" cm="1">
        <f t="array" aca="1" ref="U10" ca="1">IF($O10="Y",VLOOKUP($P10,INDIRECT($P$3),U$5,0)*INDIRECT($O$2),VLOOKUP($P10,INDIRECT($P$3),U$5,0))</f>
        <v>101153.36787444775</v>
      </c>
      <c r="V10" s="345" cm="1">
        <f t="array" aca="1" ref="V10" ca="1">IF($O10="Y",VLOOKUP($P10,INDIRECT($P$3),V$5,0)*INDIRECT($O$2),VLOOKUP($P10,INDIRECT($P$3),V$5,0))</f>
        <v>104187.96891068119</v>
      </c>
      <c r="W10" s="401">
        <f t="shared" ca="1" si="5"/>
        <v>107313.60797800163</v>
      </c>
      <c r="X10" s="218" t="str">
        <f t="shared" si="0"/>
        <v>Y</v>
      </c>
      <c r="Y10" s="366" t="str">
        <f t="shared" si="1"/>
        <v>01720C</v>
      </c>
      <c r="Z10" s="218" t="str">
        <f t="shared" si="6"/>
        <v xml:space="preserve">Chief Inspector Utilities Connections  </v>
      </c>
      <c r="AA10" s="367" t="str">
        <f t="shared" si="2"/>
        <v>E30</v>
      </c>
      <c r="AB10" s="368">
        <f t="shared" ca="1" si="8"/>
        <v>45.839999999999996</v>
      </c>
      <c r="AC10" s="368">
        <f t="shared" ca="1" si="9"/>
        <v>47.214999999999996</v>
      </c>
      <c r="AD10" s="368">
        <f t="shared" ca="1" si="10"/>
        <v>48.631999999999998</v>
      </c>
      <c r="AE10" s="368">
        <f t="shared" ca="1" si="11"/>
        <v>50.091000000000001</v>
      </c>
      <c r="AF10" s="368">
        <f t="shared" ca="1" si="12"/>
        <v>51.594000000000001</v>
      </c>
    </row>
    <row r="11" spans="1:33">
      <c r="A11" s="34" t="s">
        <v>25</v>
      </c>
      <c r="B11" s="47" t="s">
        <v>12</v>
      </c>
      <c r="C11" s="4">
        <v>408</v>
      </c>
      <c r="D11" s="34" t="s">
        <v>26</v>
      </c>
      <c r="E11" s="47">
        <v>9</v>
      </c>
      <c r="F11" s="47" t="s">
        <v>13</v>
      </c>
      <c r="G11" s="306" t="s">
        <v>14</v>
      </c>
      <c r="H11" s="178">
        <f t="shared" ca="1" si="3"/>
        <v>95346.750753556204</v>
      </c>
      <c r="I11" s="178">
        <f t="shared" ca="1" si="4"/>
        <v>98207.153276162848</v>
      </c>
      <c r="J11" s="178">
        <f t="shared" ca="1" si="4"/>
        <v>101153.36787444775</v>
      </c>
      <c r="K11" s="178">
        <f t="shared" ca="1" si="4"/>
        <v>104187.96891068119</v>
      </c>
      <c r="L11" s="178">
        <f t="shared" ca="1" si="7"/>
        <v>107313.60797800163</v>
      </c>
      <c r="O11" s="337" t="s">
        <v>611</v>
      </c>
      <c r="P11" s="337" t="str">
        <f t="shared" si="13"/>
        <v>02623C</v>
      </c>
      <c r="Q11" s="339" t="str">
        <f t="shared" si="14"/>
        <v>Public Works Equipment Training Supervisor</v>
      </c>
      <c r="R11" s="344" t="str">
        <f t="shared" si="15"/>
        <v>E30</v>
      </c>
      <c r="S11" s="345" cm="1">
        <f t="array" aca="1" ref="S11" ca="1">IF($O11="Y",VLOOKUP($P11,INDIRECT($P$3),S$5,0)*INDIRECT($O$2),VLOOKUP($P11,INDIRECT($P$3),S$5,0))</f>
        <v>95346.750753556204</v>
      </c>
      <c r="T11" s="345" cm="1">
        <f t="array" aca="1" ref="T11" ca="1">IF($O11="Y",VLOOKUP($P11,INDIRECT($P$3),T$5,0)*INDIRECT($O$2),VLOOKUP($P11,INDIRECT($P$3),T$5,0))</f>
        <v>98207.153276162848</v>
      </c>
      <c r="U11" s="345" cm="1">
        <f t="array" aca="1" ref="U11" ca="1">IF($O11="Y",VLOOKUP($P11,INDIRECT($P$3),U$5,0)*INDIRECT($O$2),VLOOKUP($P11,INDIRECT($P$3),U$5,0))</f>
        <v>101153.36787444775</v>
      </c>
      <c r="V11" s="345" cm="1">
        <f t="array" aca="1" ref="V11" ca="1">IF($O11="Y",VLOOKUP($P11,INDIRECT($P$3),V$5,0)*INDIRECT($O$2),VLOOKUP($P11,INDIRECT($P$3),V$5,0))</f>
        <v>104187.96891068119</v>
      </c>
      <c r="W11" s="401">
        <f t="shared" ca="1" si="5"/>
        <v>107313.60797800163</v>
      </c>
      <c r="X11" s="218" t="str">
        <f t="shared" si="0"/>
        <v>Y</v>
      </c>
      <c r="Y11" s="366" t="str">
        <f t="shared" si="1"/>
        <v>02623C</v>
      </c>
      <c r="Z11" s="218" t="str">
        <f t="shared" si="6"/>
        <v>Public Works Equipment Training Supervisor</v>
      </c>
      <c r="AA11" s="367" t="str">
        <f t="shared" si="2"/>
        <v>E30</v>
      </c>
      <c r="AB11" s="368">
        <f t="shared" ca="1" si="8"/>
        <v>45.839999999999996</v>
      </c>
      <c r="AC11" s="368">
        <f t="shared" ca="1" si="9"/>
        <v>47.214999999999996</v>
      </c>
      <c r="AD11" s="368">
        <f t="shared" ca="1" si="10"/>
        <v>48.631999999999998</v>
      </c>
      <c r="AE11" s="368">
        <f t="shared" ca="1" si="11"/>
        <v>50.091000000000001</v>
      </c>
      <c r="AF11" s="368">
        <f t="shared" ca="1" si="12"/>
        <v>51.594000000000001</v>
      </c>
    </row>
    <row r="12" spans="1:33">
      <c r="A12" s="34" t="s">
        <v>27</v>
      </c>
      <c r="B12" s="47" t="s">
        <v>12</v>
      </c>
      <c r="C12" s="4">
        <v>415</v>
      </c>
      <c r="D12" s="34" t="s">
        <v>28</v>
      </c>
      <c r="E12" s="47">
        <v>9</v>
      </c>
      <c r="F12" s="47" t="s">
        <v>13</v>
      </c>
      <c r="G12" s="306" t="s">
        <v>14</v>
      </c>
      <c r="H12" s="178">
        <f t="shared" ca="1" si="3"/>
        <v>95346.750753556204</v>
      </c>
      <c r="I12" s="178">
        <f t="shared" ca="1" si="4"/>
        <v>98207.153276162848</v>
      </c>
      <c r="J12" s="178">
        <f t="shared" ca="1" si="4"/>
        <v>101153.36787444775</v>
      </c>
      <c r="K12" s="178">
        <f t="shared" ca="1" si="4"/>
        <v>104187.96891068119</v>
      </c>
      <c r="L12" s="178">
        <f t="shared" ca="1" si="7"/>
        <v>107313.60797800163</v>
      </c>
      <c r="O12" s="337" t="s">
        <v>611</v>
      </c>
      <c r="P12" s="337" t="str">
        <f t="shared" si="13"/>
        <v>08880C</v>
      </c>
      <c r="Q12" s="339" t="str">
        <f t="shared" si="14"/>
        <v>Right of Way Specialist</v>
      </c>
      <c r="R12" s="344" t="str">
        <f t="shared" si="15"/>
        <v>E30</v>
      </c>
      <c r="S12" s="345" cm="1">
        <f t="array" aca="1" ref="S12" ca="1">IF($O12="Y",VLOOKUP($P12,INDIRECT($P$3),S$5,0)*INDIRECT($O$2),VLOOKUP($P12,INDIRECT($P$3),S$5,0))</f>
        <v>95346.750753556204</v>
      </c>
      <c r="T12" s="345" cm="1">
        <f t="array" aca="1" ref="T12" ca="1">IF($O12="Y",VLOOKUP($P12,INDIRECT($P$3),T$5,0)*INDIRECT($O$2),VLOOKUP($P12,INDIRECT($P$3),T$5,0))</f>
        <v>98207.153276162848</v>
      </c>
      <c r="U12" s="345" cm="1">
        <f t="array" aca="1" ref="U12" ca="1">IF($O12="Y",VLOOKUP($P12,INDIRECT($P$3),U$5,0)*INDIRECT($O$2),VLOOKUP($P12,INDIRECT($P$3),U$5,0))</f>
        <v>101153.36787444775</v>
      </c>
      <c r="V12" s="345" cm="1">
        <f t="array" aca="1" ref="V12" ca="1">IF($O12="Y",VLOOKUP($P12,INDIRECT($P$3),V$5,0)*INDIRECT($O$2),VLOOKUP($P12,INDIRECT($P$3),V$5,0))</f>
        <v>104187.96891068119</v>
      </c>
      <c r="W12" s="401">
        <f t="shared" ca="1" si="5"/>
        <v>107313.60797800163</v>
      </c>
      <c r="X12" s="218" t="str">
        <f t="shared" si="0"/>
        <v>Y</v>
      </c>
      <c r="Y12" s="366" t="str">
        <f t="shared" si="1"/>
        <v>08880C</v>
      </c>
      <c r="Z12" s="218" t="str">
        <f t="shared" si="6"/>
        <v>Right of Way Specialist</v>
      </c>
      <c r="AA12" s="367" t="str">
        <f t="shared" si="2"/>
        <v>E30</v>
      </c>
      <c r="AB12" s="368">
        <f t="shared" ca="1" si="8"/>
        <v>45.839999999999996</v>
      </c>
      <c r="AC12" s="368">
        <f t="shared" ca="1" si="9"/>
        <v>47.214999999999996</v>
      </c>
      <c r="AD12" s="368">
        <f t="shared" ca="1" si="10"/>
        <v>48.631999999999998</v>
      </c>
      <c r="AE12" s="368">
        <f t="shared" ca="1" si="11"/>
        <v>50.091000000000001</v>
      </c>
      <c r="AF12" s="368">
        <f t="shared" ca="1" si="12"/>
        <v>51.594000000000001</v>
      </c>
    </row>
    <row r="13" spans="1:33">
      <c r="A13" s="34" t="s">
        <v>710</v>
      </c>
      <c r="B13" s="47" t="s">
        <v>12</v>
      </c>
      <c r="C13" s="4">
        <v>448</v>
      </c>
      <c r="D13" s="100" t="s">
        <v>703</v>
      </c>
      <c r="E13" s="47">
        <v>9</v>
      </c>
      <c r="F13" s="47" t="s">
        <v>13</v>
      </c>
      <c r="G13" s="306" t="s">
        <v>14</v>
      </c>
      <c r="H13" s="178">
        <f t="shared" ca="1" si="3"/>
        <v>95346.750753556204</v>
      </c>
      <c r="I13" s="178">
        <f t="shared" ca="1" si="4"/>
        <v>98207.153276162848</v>
      </c>
      <c r="J13" s="178">
        <f t="shared" ca="1" si="4"/>
        <v>101153.36787444775</v>
      </c>
      <c r="K13" s="178">
        <f t="shared" ca="1" si="4"/>
        <v>104187.96891068119</v>
      </c>
      <c r="L13" s="178">
        <f t="shared" ca="1" si="7"/>
        <v>107313.60797800163</v>
      </c>
      <c r="O13" s="337" t="s">
        <v>611</v>
      </c>
      <c r="P13" s="337" t="str">
        <f t="shared" si="13"/>
        <v>59468C</v>
      </c>
      <c r="Q13" s="339" t="str">
        <f t="shared" si="14"/>
        <v>Senior Supervisor Guest Services</v>
      </c>
      <c r="R13" s="344" t="str">
        <f t="shared" si="15"/>
        <v>E30</v>
      </c>
      <c r="S13" s="345" cm="1">
        <f t="array" aca="1" ref="S13" ca="1">IF($O13="Y",VLOOKUP($P13,INDIRECT($P$3),S$5,0)*INDIRECT($O$2),VLOOKUP($P13,INDIRECT($P$3),S$5,0))</f>
        <v>95346.750753556204</v>
      </c>
      <c r="T13" s="345" cm="1">
        <f t="array" aca="1" ref="T13" ca="1">IF($O13="Y",VLOOKUP($P13,INDIRECT($P$3),T$5,0)*INDIRECT($O$2),VLOOKUP($P13,INDIRECT($P$3),T$5,0))</f>
        <v>98207.153276162848</v>
      </c>
      <c r="U13" s="345" cm="1">
        <f t="array" aca="1" ref="U13" ca="1">IF($O13="Y",VLOOKUP($P13,INDIRECT($P$3),U$5,0)*INDIRECT($O$2),VLOOKUP($P13,INDIRECT($P$3),U$5,0))</f>
        <v>101153.36787444775</v>
      </c>
      <c r="V13" s="345" cm="1">
        <f t="array" aca="1" ref="V13" ca="1">IF($O13="Y",VLOOKUP($P13,INDIRECT($P$3),V$5,0)*INDIRECT($O$2),VLOOKUP($P13,INDIRECT($P$3),V$5,0))</f>
        <v>104187.96891068119</v>
      </c>
      <c r="W13" s="401">
        <f t="shared" ca="1" si="5"/>
        <v>107313.60797800163</v>
      </c>
      <c r="X13" s="218" t="str">
        <f t="shared" si="0"/>
        <v>Y</v>
      </c>
      <c r="Y13" s="366" t="str">
        <f t="shared" si="1"/>
        <v>59468C</v>
      </c>
      <c r="Z13" s="218" t="str">
        <f t="shared" si="6"/>
        <v>Senior Supervisor Guest Services</v>
      </c>
      <c r="AA13" s="367" t="str">
        <f t="shared" si="2"/>
        <v>E30</v>
      </c>
      <c r="AB13" s="368">
        <f t="shared" ca="1" si="8"/>
        <v>45.839999999999996</v>
      </c>
      <c r="AC13" s="368">
        <f t="shared" ca="1" si="9"/>
        <v>47.214999999999996</v>
      </c>
      <c r="AD13" s="368">
        <f t="shared" ca="1" si="10"/>
        <v>48.631999999999998</v>
      </c>
      <c r="AE13" s="368">
        <f t="shared" ca="1" si="11"/>
        <v>50.091000000000001</v>
      </c>
      <c r="AF13" s="368">
        <f t="shared" ca="1" si="12"/>
        <v>51.594000000000001</v>
      </c>
    </row>
    <row r="14" spans="1:33">
      <c r="A14" s="34" t="s">
        <v>723</v>
      </c>
      <c r="B14" s="47" t="s">
        <v>12</v>
      </c>
      <c r="C14" s="4">
        <v>448</v>
      </c>
      <c r="D14" s="100" t="s">
        <v>724</v>
      </c>
      <c r="E14" s="47">
        <v>9</v>
      </c>
      <c r="F14" s="47" t="s">
        <v>13</v>
      </c>
      <c r="G14" s="306" t="s">
        <v>14</v>
      </c>
      <c r="H14" s="178">
        <f t="shared" ref="H14:H22" ca="1" si="16">S14</f>
        <v>95346.750753556204</v>
      </c>
      <c r="I14" s="178">
        <f t="shared" ca="1" si="4"/>
        <v>98207.153276162848</v>
      </c>
      <c r="J14" s="178">
        <f t="shared" ca="1" si="4"/>
        <v>101153.36787444775</v>
      </c>
      <c r="K14" s="178">
        <f t="shared" ca="1" si="4"/>
        <v>104187.96891068119</v>
      </c>
      <c r="L14" s="178">
        <f t="shared" ca="1" si="7"/>
        <v>107313.60797800163</v>
      </c>
      <c r="O14" s="337" t="s">
        <v>611</v>
      </c>
      <c r="P14" s="337" t="str">
        <f t="shared" si="13"/>
        <v>59477C</v>
      </c>
      <c r="Q14" s="339" t="str">
        <f t="shared" si="14"/>
        <v>Senior Operations Supervisor - Event Operations</v>
      </c>
      <c r="R14" s="344" t="str">
        <f t="shared" si="15"/>
        <v>E30</v>
      </c>
      <c r="S14" s="345" cm="1">
        <f t="array" aca="1" ref="S14" ca="1">IF($O14="Y",VLOOKUP($P14,INDIRECT($P$3),S$5,0)*INDIRECT($O$2),VLOOKUP($P14,INDIRECT($P$3),S$5,0))</f>
        <v>95346.750753556204</v>
      </c>
      <c r="T14" s="345" cm="1">
        <f t="array" aca="1" ref="T14" ca="1">IF($O14="Y",VLOOKUP($P14,INDIRECT($P$3),T$5,0)*INDIRECT($O$2),VLOOKUP($P14,INDIRECT($P$3),T$5,0))</f>
        <v>98207.153276162848</v>
      </c>
      <c r="U14" s="345" cm="1">
        <f t="array" aca="1" ref="U14" ca="1">IF($O14="Y",VLOOKUP($P14,INDIRECT($P$3),U$5,0)*INDIRECT($O$2),VLOOKUP($P14,INDIRECT($P$3),U$5,0))</f>
        <v>101153.36787444775</v>
      </c>
      <c r="V14" s="345" cm="1">
        <f t="array" aca="1" ref="V14" ca="1">IF($O14="Y",VLOOKUP($P14,INDIRECT($P$3),V$5,0)*INDIRECT($O$2),VLOOKUP($P14,INDIRECT($P$3),V$5,0))</f>
        <v>104187.96891068119</v>
      </c>
      <c r="W14" s="401">
        <f t="shared" ca="1" si="5"/>
        <v>107313.60797800163</v>
      </c>
      <c r="X14" s="218" t="str">
        <f t="shared" si="0"/>
        <v>Y</v>
      </c>
      <c r="Y14" s="366" t="str">
        <f t="shared" si="1"/>
        <v>59477C</v>
      </c>
      <c r="Z14" s="218" t="str">
        <f t="shared" si="6"/>
        <v>Senior Operations Supervisor - Event Operations</v>
      </c>
      <c r="AA14" s="367" t="str">
        <f t="shared" si="2"/>
        <v>E30</v>
      </c>
      <c r="AB14" s="368">
        <f t="shared" ca="1" si="8"/>
        <v>45.839999999999996</v>
      </c>
      <c r="AC14" s="368">
        <f t="shared" ca="1" si="9"/>
        <v>47.214999999999996</v>
      </c>
      <c r="AD14" s="368">
        <f t="shared" ca="1" si="10"/>
        <v>48.631999999999998</v>
      </c>
      <c r="AE14" s="368">
        <f t="shared" ca="1" si="11"/>
        <v>50.091000000000001</v>
      </c>
      <c r="AF14" s="368">
        <f t="shared" ca="1" si="12"/>
        <v>51.594000000000001</v>
      </c>
    </row>
    <row r="15" spans="1:33">
      <c r="A15" s="34" t="s">
        <v>725</v>
      </c>
      <c r="B15" s="47" t="s">
        <v>12</v>
      </c>
      <c r="C15" s="4">
        <v>448</v>
      </c>
      <c r="D15" s="100" t="s">
        <v>726</v>
      </c>
      <c r="E15" s="47">
        <v>9</v>
      </c>
      <c r="F15" s="47" t="s">
        <v>13</v>
      </c>
      <c r="G15" s="306" t="s">
        <v>14</v>
      </c>
      <c r="H15" s="178">
        <f t="shared" ca="1" si="16"/>
        <v>95346.750753556204</v>
      </c>
      <c r="I15" s="178">
        <f t="shared" ca="1" si="4"/>
        <v>98207.153276162848</v>
      </c>
      <c r="J15" s="178">
        <f t="shared" ca="1" si="4"/>
        <v>101153.36787444775</v>
      </c>
      <c r="K15" s="178">
        <f t="shared" ca="1" si="4"/>
        <v>104187.96891068119</v>
      </c>
      <c r="L15" s="178">
        <f t="shared" ca="1" si="7"/>
        <v>107313.60797800163</v>
      </c>
      <c r="O15" s="337" t="s">
        <v>611</v>
      </c>
      <c r="P15" s="337" t="str">
        <f t="shared" si="13"/>
        <v>59478C</v>
      </c>
      <c r="Q15" s="339" t="str">
        <f t="shared" si="14"/>
        <v>Senior Supervisor Technology &amp; Exhibitor Services</v>
      </c>
      <c r="R15" s="344" t="str">
        <f t="shared" si="15"/>
        <v>E30</v>
      </c>
      <c r="S15" s="345" cm="1">
        <f t="array" aca="1" ref="S15" ca="1">IF($O15="Y",VLOOKUP($P15,INDIRECT($P$3),S$5,0)*INDIRECT($O$2),VLOOKUP($P15,INDIRECT($P$3),S$5,0))</f>
        <v>95346.750753556204</v>
      </c>
      <c r="T15" s="345" cm="1">
        <f t="array" aca="1" ref="T15" ca="1">IF($O15="Y",VLOOKUP($P15,INDIRECT($P$3),T$5,0)*INDIRECT($O$2),VLOOKUP($P15,INDIRECT($P$3),T$5,0))</f>
        <v>98207.153276162848</v>
      </c>
      <c r="U15" s="345" cm="1">
        <f t="array" aca="1" ref="U15" ca="1">IF($O15="Y",VLOOKUP($P15,INDIRECT($P$3),U$5,0)*INDIRECT($O$2),VLOOKUP($P15,INDIRECT($P$3),U$5,0))</f>
        <v>101153.36787444775</v>
      </c>
      <c r="V15" s="345" cm="1">
        <f t="array" aca="1" ref="V15" ca="1">IF($O15="Y",VLOOKUP($P15,INDIRECT($P$3),V$5,0)*INDIRECT($O$2),VLOOKUP($P15,INDIRECT($P$3),V$5,0))</f>
        <v>104187.96891068119</v>
      </c>
      <c r="W15" s="401">
        <f t="shared" ca="1" si="5"/>
        <v>107313.60797800163</v>
      </c>
      <c r="X15" s="218" t="str">
        <f t="shared" si="0"/>
        <v>Y</v>
      </c>
      <c r="Y15" s="366" t="str">
        <f t="shared" si="1"/>
        <v>59478C</v>
      </c>
      <c r="Z15" s="218" t="str">
        <f t="shared" si="6"/>
        <v>Senior Supervisor Technology &amp; Exhibitor Services</v>
      </c>
      <c r="AA15" s="367" t="str">
        <f t="shared" si="2"/>
        <v>E30</v>
      </c>
      <c r="AB15" s="368">
        <f t="shared" ca="1" si="8"/>
        <v>45.839999999999996</v>
      </c>
      <c r="AC15" s="368">
        <f t="shared" ca="1" si="9"/>
        <v>47.214999999999996</v>
      </c>
      <c r="AD15" s="368">
        <f t="shared" ca="1" si="10"/>
        <v>48.631999999999998</v>
      </c>
      <c r="AE15" s="368">
        <f t="shared" ca="1" si="11"/>
        <v>50.091000000000001</v>
      </c>
      <c r="AF15" s="368">
        <f t="shared" ca="1" si="12"/>
        <v>51.594000000000001</v>
      </c>
    </row>
    <row r="16" spans="1:33">
      <c r="A16" s="34" t="s">
        <v>29</v>
      </c>
      <c r="B16" s="47" t="s">
        <v>12</v>
      </c>
      <c r="C16" s="4">
        <v>410</v>
      </c>
      <c r="D16" s="34" t="s">
        <v>30</v>
      </c>
      <c r="E16" s="47">
        <v>9</v>
      </c>
      <c r="F16" s="47" t="s">
        <v>13</v>
      </c>
      <c r="G16" s="306" t="s">
        <v>14</v>
      </c>
      <c r="H16" s="178">
        <f t="shared" ca="1" si="16"/>
        <v>95346.750753556204</v>
      </c>
      <c r="I16" s="178">
        <f t="shared" ca="1" si="4"/>
        <v>98207.153276162848</v>
      </c>
      <c r="J16" s="178">
        <f t="shared" ca="1" si="4"/>
        <v>101153.36787444775</v>
      </c>
      <c r="K16" s="178">
        <f t="shared" ca="1" si="4"/>
        <v>104187.96891068119</v>
      </c>
      <c r="L16" s="178">
        <f t="shared" ca="1" si="7"/>
        <v>107313.60797800163</v>
      </c>
      <c r="O16" s="337" t="s">
        <v>611</v>
      </c>
      <c r="P16" s="337" t="str">
        <f t="shared" si="13"/>
        <v>09980C</v>
      </c>
      <c r="Q16" s="339" t="str">
        <f t="shared" si="14"/>
        <v xml:space="preserve">Supervisor Electronics </v>
      </c>
      <c r="R16" s="344" t="str">
        <f t="shared" si="15"/>
        <v>E30</v>
      </c>
      <c r="S16" s="345" cm="1">
        <f t="array" aca="1" ref="S16" ca="1">IF($O16="Y",VLOOKUP($P16,INDIRECT($P$3),S$5,0)*INDIRECT($O$2),VLOOKUP($P16,INDIRECT($P$3),S$5,0))</f>
        <v>95346.750753556204</v>
      </c>
      <c r="T16" s="345" cm="1">
        <f t="array" aca="1" ref="T16" ca="1">IF($O16="Y",VLOOKUP($P16,INDIRECT($P$3),T$5,0)*INDIRECT($O$2),VLOOKUP($P16,INDIRECT($P$3),T$5,0))</f>
        <v>98207.153276162848</v>
      </c>
      <c r="U16" s="345" cm="1">
        <f t="array" aca="1" ref="U16" ca="1">IF($O16="Y",VLOOKUP($P16,INDIRECT($P$3),U$5,0)*INDIRECT($O$2),VLOOKUP($P16,INDIRECT($P$3),U$5,0))</f>
        <v>101153.36787444775</v>
      </c>
      <c r="V16" s="345" cm="1">
        <f t="array" aca="1" ref="V16" ca="1">IF($O16="Y",VLOOKUP($P16,INDIRECT($P$3),V$5,0)*INDIRECT($O$2),VLOOKUP($P16,INDIRECT($P$3),V$5,0))</f>
        <v>104187.96891068119</v>
      </c>
      <c r="W16" s="401">
        <f t="shared" ca="1" si="5"/>
        <v>107313.60797800163</v>
      </c>
      <c r="X16" s="218" t="str">
        <f t="shared" si="0"/>
        <v>Y</v>
      </c>
      <c r="Y16" s="366" t="str">
        <f t="shared" si="1"/>
        <v>09980C</v>
      </c>
      <c r="Z16" s="218" t="str">
        <f t="shared" si="6"/>
        <v xml:space="preserve">Supervisor Electronics </v>
      </c>
      <c r="AA16" s="367" t="str">
        <f t="shared" si="2"/>
        <v>E30</v>
      </c>
      <c r="AB16" s="368">
        <f t="shared" ca="1" si="8"/>
        <v>45.839999999999996</v>
      </c>
      <c r="AC16" s="368">
        <f t="shared" ca="1" si="9"/>
        <v>47.214999999999996</v>
      </c>
      <c r="AD16" s="368">
        <f t="shared" ca="1" si="10"/>
        <v>48.631999999999998</v>
      </c>
      <c r="AE16" s="368">
        <f t="shared" ca="1" si="11"/>
        <v>50.091000000000001</v>
      </c>
      <c r="AF16" s="368">
        <f t="shared" ca="1" si="12"/>
        <v>51.594000000000001</v>
      </c>
    </row>
    <row r="17" spans="1:32">
      <c r="A17" s="34" t="s">
        <v>31</v>
      </c>
      <c r="B17" s="47" t="s">
        <v>12</v>
      </c>
      <c r="C17" s="4">
        <v>418</v>
      </c>
      <c r="D17" s="34" t="s">
        <v>32</v>
      </c>
      <c r="E17" s="47">
        <v>9</v>
      </c>
      <c r="F17" s="47" t="s">
        <v>13</v>
      </c>
      <c r="G17" s="306" t="s">
        <v>14</v>
      </c>
      <c r="H17" s="178">
        <f t="shared" ca="1" si="16"/>
        <v>95346.750753556204</v>
      </c>
      <c r="I17" s="178">
        <f t="shared" ca="1" si="4"/>
        <v>98207.153276162848</v>
      </c>
      <c r="J17" s="178">
        <f t="shared" ca="1" si="4"/>
        <v>101153.36787444775</v>
      </c>
      <c r="K17" s="178">
        <f t="shared" ca="1" si="4"/>
        <v>104187.96891068119</v>
      </c>
      <c r="L17" s="178">
        <f t="shared" ca="1" si="7"/>
        <v>107313.60797800163</v>
      </c>
      <c r="O17" s="337" t="s">
        <v>611</v>
      </c>
      <c r="P17" s="337" t="str">
        <f t="shared" si="13"/>
        <v>09981C</v>
      </c>
      <c r="Q17" s="339" t="str">
        <f t="shared" si="14"/>
        <v xml:space="preserve">Supervisor Engineering Technician II  </v>
      </c>
      <c r="R17" s="344" t="str">
        <f t="shared" si="15"/>
        <v>E30</v>
      </c>
      <c r="S17" s="345" cm="1">
        <f t="array" aca="1" ref="S17" ca="1">IF($O17="Y",VLOOKUP($P17,INDIRECT($P$3),S$5,0)*INDIRECT($O$2),VLOOKUP($P17,INDIRECT($P$3),S$5,0))</f>
        <v>95346.750753556204</v>
      </c>
      <c r="T17" s="345" cm="1">
        <f t="array" aca="1" ref="T17" ca="1">IF($O17="Y",VLOOKUP($P17,INDIRECT($P$3),T$5,0)*INDIRECT($O$2),VLOOKUP($P17,INDIRECT($P$3),T$5,0))</f>
        <v>98207.153276162848</v>
      </c>
      <c r="U17" s="345" cm="1">
        <f t="array" aca="1" ref="U17" ca="1">IF($O17="Y",VLOOKUP($P17,INDIRECT($P$3),U$5,0)*INDIRECT($O$2),VLOOKUP($P17,INDIRECT($P$3),U$5,0))</f>
        <v>101153.36787444775</v>
      </c>
      <c r="V17" s="345" cm="1">
        <f t="array" aca="1" ref="V17" ca="1">IF($O17="Y",VLOOKUP($P17,INDIRECT($P$3),V$5,0)*INDIRECT($O$2),VLOOKUP($P17,INDIRECT($P$3),V$5,0))</f>
        <v>104187.96891068119</v>
      </c>
      <c r="W17" s="401">
        <f t="shared" ca="1" si="5"/>
        <v>107313.60797800163</v>
      </c>
      <c r="X17" s="218" t="str">
        <f t="shared" si="0"/>
        <v>Y</v>
      </c>
      <c r="Y17" s="366" t="str">
        <f t="shared" si="1"/>
        <v>09981C</v>
      </c>
      <c r="Z17" s="218" t="str">
        <f t="shared" si="6"/>
        <v xml:space="preserve">Supervisor Engineering Technician II  </v>
      </c>
      <c r="AA17" s="367" t="str">
        <f t="shared" si="2"/>
        <v>E30</v>
      </c>
      <c r="AB17" s="368">
        <f t="shared" ca="1" si="8"/>
        <v>45.839999999999996</v>
      </c>
      <c r="AC17" s="368">
        <f t="shared" ca="1" si="9"/>
        <v>47.214999999999996</v>
      </c>
      <c r="AD17" s="368">
        <f t="shared" ca="1" si="10"/>
        <v>48.631999999999998</v>
      </c>
      <c r="AE17" s="368">
        <f t="shared" ca="1" si="11"/>
        <v>50.091000000000001</v>
      </c>
      <c r="AF17" s="368">
        <f t="shared" ca="1" si="12"/>
        <v>51.594000000000001</v>
      </c>
    </row>
    <row r="18" spans="1:32">
      <c r="A18" s="34" t="s">
        <v>225</v>
      </c>
      <c r="B18" s="47" t="s">
        <v>12</v>
      </c>
      <c r="C18" s="4">
        <v>418</v>
      </c>
      <c r="D18" s="34" t="s">
        <v>33</v>
      </c>
      <c r="E18" s="47">
        <v>9</v>
      </c>
      <c r="F18" s="47" t="s">
        <v>13</v>
      </c>
      <c r="G18" s="306" t="s">
        <v>14</v>
      </c>
      <c r="H18" s="178">
        <f t="shared" ca="1" si="16"/>
        <v>95346.750753556204</v>
      </c>
      <c r="I18" s="178">
        <f t="shared" ca="1" si="4"/>
        <v>98207.153276162848</v>
      </c>
      <c r="J18" s="178">
        <f t="shared" ca="1" si="4"/>
        <v>101153.36787444775</v>
      </c>
      <c r="K18" s="178">
        <f t="shared" ca="1" si="4"/>
        <v>104187.96891068119</v>
      </c>
      <c r="L18" s="178">
        <f t="shared" ca="1" si="7"/>
        <v>107313.60797800163</v>
      </c>
      <c r="O18" s="337" t="s">
        <v>611</v>
      </c>
      <c r="P18" s="337" t="str">
        <f t="shared" si="13"/>
        <v>09982C</v>
      </c>
      <c r="Q18" s="339" t="str">
        <f t="shared" si="14"/>
        <v>Supervisor Engineering Technician II Graphic Analyst</v>
      </c>
      <c r="R18" s="344" t="str">
        <f t="shared" si="15"/>
        <v>E30</v>
      </c>
      <c r="S18" s="345" cm="1">
        <f t="array" aca="1" ref="S18" ca="1">IF($O18="Y",VLOOKUP($P18,INDIRECT($P$3),S$5,0)*INDIRECT($O$2),VLOOKUP($P18,INDIRECT($P$3),S$5,0))</f>
        <v>95346.750753556204</v>
      </c>
      <c r="T18" s="345" cm="1">
        <f t="array" aca="1" ref="T18" ca="1">IF($O18="Y",VLOOKUP($P18,INDIRECT($P$3),T$5,0)*INDIRECT($O$2),VLOOKUP($P18,INDIRECT($P$3),T$5,0))</f>
        <v>98207.153276162848</v>
      </c>
      <c r="U18" s="345" cm="1">
        <f t="array" aca="1" ref="U18" ca="1">IF($O18="Y",VLOOKUP($P18,INDIRECT($P$3),U$5,0)*INDIRECT($O$2),VLOOKUP($P18,INDIRECT($P$3),U$5,0))</f>
        <v>101153.36787444775</v>
      </c>
      <c r="V18" s="345" cm="1">
        <f t="array" aca="1" ref="V18" ca="1">IF($O18="Y",VLOOKUP($P18,INDIRECT($P$3),V$5,0)*INDIRECT($O$2),VLOOKUP($P18,INDIRECT($P$3),V$5,0))</f>
        <v>104187.96891068119</v>
      </c>
      <c r="W18" s="401">
        <f t="shared" ca="1" si="5"/>
        <v>107313.60797800163</v>
      </c>
      <c r="X18" s="218" t="str">
        <f t="shared" si="0"/>
        <v>Y</v>
      </c>
      <c r="Y18" s="366" t="str">
        <f t="shared" si="1"/>
        <v>09982C</v>
      </c>
      <c r="Z18" s="218" t="str">
        <f t="shared" si="6"/>
        <v>Supervisor Engineering Technician II Graphic Analyst</v>
      </c>
      <c r="AA18" s="367" t="str">
        <f t="shared" si="2"/>
        <v>E30</v>
      </c>
      <c r="AB18" s="368">
        <f t="shared" ca="1" si="8"/>
        <v>45.839999999999996</v>
      </c>
      <c r="AC18" s="368">
        <f t="shared" ca="1" si="9"/>
        <v>47.214999999999996</v>
      </c>
      <c r="AD18" s="368">
        <f t="shared" ca="1" si="10"/>
        <v>48.631999999999998</v>
      </c>
      <c r="AE18" s="368">
        <f t="shared" ca="1" si="11"/>
        <v>50.091000000000001</v>
      </c>
      <c r="AF18" s="368">
        <f t="shared" ca="1" si="12"/>
        <v>51.594000000000001</v>
      </c>
    </row>
    <row r="19" spans="1:32">
      <c r="A19" s="34" t="s">
        <v>36</v>
      </c>
      <c r="B19" s="47" t="s">
        <v>12</v>
      </c>
      <c r="C19" s="4">
        <v>423</v>
      </c>
      <c r="D19" s="34" t="s">
        <v>37</v>
      </c>
      <c r="E19" s="47">
        <v>9</v>
      </c>
      <c r="F19" s="47" t="s">
        <v>13</v>
      </c>
      <c r="G19" s="306" t="s">
        <v>14</v>
      </c>
      <c r="H19" s="178">
        <f t="shared" ca="1" si="16"/>
        <v>95346.750753556204</v>
      </c>
      <c r="I19" s="178">
        <f t="shared" ca="1" si="4"/>
        <v>98207.153276162848</v>
      </c>
      <c r="J19" s="178">
        <f t="shared" ca="1" si="4"/>
        <v>101153.36787444775</v>
      </c>
      <c r="K19" s="178">
        <f t="shared" ca="1" si="4"/>
        <v>104187.96891068119</v>
      </c>
      <c r="L19" s="178">
        <f t="shared" ca="1" si="7"/>
        <v>107313.60797800163</v>
      </c>
      <c r="O19" s="337" t="s">
        <v>611</v>
      </c>
      <c r="P19" s="337" t="str">
        <f t="shared" si="13"/>
        <v>10007C</v>
      </c>
      <c r="Q19" s="339" t="str">
        <f t="shared" si="14"/>
        <v xml:space="preserve">Supervisor Facilities Services  </v>
      </c>
      <c r="R19" s="344" t="str">
        <f t="shared" si="15"/>
        <v>E30</v>
      </c>
      <c r="S19" s="345" cm="1">
        <f t="array" aca="1" ref="S19" ca="1">IF($O19="Y",VLOOKUP($P19,INDIRECT($P$3),S$5,0)*INDIRECT($O$2),VLOOKUP($P19,INDIRECT($P$3),S$5,0))</f>
        <v>95346.750753556204</v>
      </c>
      <c r="T19" s="345" cm="1">
        <f t="array" aca="1" ref="T19" ca="1">IF($O19="Y",VLOOKUP($P19,INDIRECT($P$3),T$5,0)*INDIRECT($O$2),VLOOKUP($P19,INDIRECT($P$3),T$5,0))</f>
        <v>98207.153276162848</v>
      </c>
      <c r="U19" s="345" cm="1">
        <f t="array" aca="1" ref="U19" ca="1">IF($O19="Y",VLOOKUP($P19,INDIRECT($P$3),U$5,0)*INDIRECT($O$2),VLOOKUP($P19,INDIRECT($P$3),U$5,0))</f>
        <v>101153.36787444775</v>
      </c>
      <c r="V19" s="345" cm="1">
        <f t="array" aca="1" ref="V19" ca="1">IF($O19="Y",VLOOKUP($P19,INDIRECT($P$3),V$5,0)*INDIRECT($O$2),VLOOKUP($P19,INDIRECT($P$3),V$5,0))</f>
        <v>104187.96891068119</v>
      </c>
      <c r="W19" s="401">
        <f t="shared" ca="1" si="5"/>
        <v>107313.60797800163</v>
      </c>
      <c r="X19" s="218" t="str">
        <f t="shared" si="0"/>
        <v>Y</v>
      </c>
      <c r="Y19" s="366" t="str">
        <f t="shared" si="1"/>
        <v>10007C</v>
      </c>
      <c r="Z19" s="218" t="str">
        <f t="shared" si="6"/>
        <v xml:space="preserve">Supervisor Facilities Services  </v>
      </c>
      <c r="AA19" s="367" t="str">
        <f t="shared" si="2"/>
        <v>E30</v>
      </c>
      <c r="AB19" s="368">
        <f t="shared" ca="1" si="8"/>
        <v>45.839999999999996</v>
      </c>
      <c r="AC19" s="368">
        <f t="shared" ca="1" si="9"/>
        <v>47.214999999999996</v>
      </c>
      <c r="AD19" s="368">
        <f t="shared" ca="1" si="10"/>
        <v>48.631999999999998</v>
      </c>
      <c r="AE19" s="368">
        <f t="shared" ca="1" si="11"/>
        <v>50.091000000000001</v>
      </c>
      <c r="AF19" s="368">
        <f t="shared" ca="1" si="12"/>
        <v>51.594000000000001</v>
      </c>
    </row>
    <row r="20" spans="1:32" s="19" customFormat="1">
      <c r="A20" s="3" t="s">
        <v>188</v>
      </c>
      <c r="B20" s="47" t="s">
        <v>655</v>
      </c>
      <c r="C20" s="4">
        <v>408</v>
      </c>
      <c r="D20" s="35" t="s">
        <v>189</v>
      </c>
      <c r="E20" s="47">
        <v>9</v>
      </c>
      <c r="F20" s="47" t="s">
        <v>13</v>
      </c>
      <c r="G20" s="247" t="s">
        <v>14</v>
      </c>
      <c r="H20" s="178">
        <f t="shared" ca="1" si="16"/>
        <v>95346.750753556204</v>
      </c>
      <c r="I20" s="178">
        <f t="shared" ca="1" si="4"/>
        <v>98207.153276162848</v>
      </c>
      <c r="J20" s="178">
        <f t="shared" ca="1" si="4"/>
        <v>101153.36787444775</v>
      </c>
      <c r="K20" s="178">
        <f t="shared" ca="1" si="4"/>
        <v>104187.96891068119</v>
      </c>
      <c r="L20" s="178">
        <f t="shared" ca="1" si="7"/>
        <v>107313.60797800163</v>
      </c>
      <c r="M20"/>
      <c r="N20"/>
      <c r="O20" s="343" t="s">
        <v>611</v>
      </c>
      <c r="P20" s="337" t="str">
        <f>A20</f>
        <v>10079C</v>
      </c>
      <c r="Q20" s="339" t="str">
        <f>D20</f>
        <v>Supervisor Operations Support</v>
      </c>
      <c r="R20" s="344" t="str">
        <f>G20</f>
        <v>E30</v>
      </c>
      <c r="S20" s="345" cm="1">
        <f t="array" aca="1" ref="S20" ca="1">IF($O20="Y",VLOOKUP($P20,INDIRECT($P$3),S$5,0)*INDIRECT($O$2),VLOOKUP($P20,INDIRECT($P$3),S$5,0))</f>
        <v>95346.750753556204</v>
      </c>
      <c r="T20" s="345" cm="1">
        <f t="array" aca="1" ref="T20" ca="1">IF($O20="Y",VLOOKUP($P20,INDIRECT($P$3),T$5,0)*INDIRECT($O$2),VLOOKUP($P20,INDIRECT($P$3),T$5,0))</f>
        <v>98207.153276162848</v>
      </c>
      <c r="U20" s="345" cm="1">
        <f t="array" aca="1" ref="U20" ca="1">IF($O20="Y",VLOOKUP($P20,INDIRECT($P$3),U$5,0)*INDIRECT($O$2),VLOOKUP($P20,INDIRECT($P$3),U$5,0))</f>
        <v>101153.36787444775</v>
      </c>
      <c r="V20" s="345" cm="1">
        <f t="array" aca="1" ref="V20" ca="1">IF($O20="Y",VLOOKUP($P20,INDIRECT($P$3),V$5,0)*INDIRECT($O$2),VLOOKUP($P20,INDIRECT($P$3),V$5,0))</f>
        <v>104187.96891068119</v>
      </c>
      <c r="W20" s="401">
        <f t="shared" ca="1" si="5"/>
        <v>107313.60797800163</v>
      </c>
      <c r="X20" s="218" t="str">
        <f t="shared" si="0"/>
        <v>Y</v>
      </c>
      <c r="Y20" s="366" t="str">
        <f t="shared" si="1"/>
        <v>10079C</v>
      </c>
      <c r="Z20" s="218" t="str">
        <f t="shared" si="6"/>
        <v>Supervisor Operations Support</v>
      </c>
      <c r="AA20" s="367" t="str">
        <f t="shared" si="2"/>
        <v>E30</v>
      </c>
      <c r="AB20" s="368">
        <f t="shared" ca="1" si="8"/>
        <v>45.839999999999996</v>
      </c>
      <c r="AC20" s="368">
        <f t="shared" ca="1" si="9"/>
        <v>47.214999999999996</v>
      </c>
      <c r="AD20" s="368">
        <f t="shared" ca="1" si="10"/>
        <v>48.631999999999998</v>
      </c>
      <c r="AE20" s="368">
        <f t="shared" ca="1" si="11"/>
        <v>50.091000000000001</v>
      </c>
      <c r="AF20" s="368">
        <f t="shared" ca="1" si="12"/>
        <v>51.594000000000001</v>
      </c>
    </row>
    <row r="21" spans="1:32">
      <c r="A21" s="34" t="s">
        <v>38</v>
      </c>
      <c r="B21" s="47" t="s">
        <v>12</v>
      </c>
      <c r="C21" s="4">
        <v>410</v>
      </c>
      <c r="D21" s="34" t="s">
        <v>39</v>
      </c>
      <c r="E21" s="47">
        <v>9</v>
      </c>
      <c r="F21" s="47" t="s">
        <v>13</v>
      </c>
      <c r="G21" s="306" t="s">
        <v>14</v>
      </c>
      <c r="H21" s="178">
        <f t="shared" ca="1" si="16"/>
        <v>95346.750753556204</v>
      </c>
      <c r="I21" s="178">
        <f t="shared" ca="1" si="4"/>
        <v>98207.153276162848</v>
      </c>
      <c r="J21" s="178">
        <f t="shared" ca="1" si="4"/>
        <v>101153.36787444775</v>
      </c>
      <c r="K21" s="178">
        <f t="shared" ca="1" si="4"/>
        <v>104187.96891068119</v>
      </c>
      <c r="L21" s="178">
        <f t="shared" ca="1" si="7"/>
        <v>107313.60797800163</v>
      </c>
      <c r="O21" s="337" t="s">
        <v>611</v>
      </c>
      <c r="P21" s="337" t="str">
        <f>A21</f>
        <v>10282C</v>
      </c>
      <c r="Q21" s="339" t="str">
        <f>D21</f>
        <v xml:space="preserve">Supervisor Sidewalk Inspections  </v>
      </c>
      <c r="R21" s="344" t="str">
        <f>G21</f>
        <v>E30</v>
      </c>
      <c r="S21" s="345" cm="1">
        <f t="array" aca="1" ref="S21" ca="1">IF($O21="Y",VLOOKUP($P21,INDIRECT($P$3),S$5,0)*INDIRECT($O$2),VLOOKUP($P21,INDIRECT($P$3),S$5,0))</f>
        <v>95346.750753556204</v>
      </c>
      <c r="T21" s="345" cm="1">
        <f t="array" aca="1" ref="T21" ca="1">IF($O21="Y",VLOOKUP($P21,INDIRECT($P$3),T$5,0)*INDIRECT($O$2),VLOOKUP($P21,INDIRECT($P$3),T$5,0))</f>
        <v>98207.153276162848</v>
      </c>
      <c r="U21" s="345" cm="1">
        <f t="array" aca="1" ref="U21" ca="1">IF($O21="Y",VLOOKUP($P21,INDIRECT($P$3),U$5,0)*INDIRECT($O$2),VLOOKUP($P21,INDIRECT($P$3),U$5,0))</f>
        <v>101153.36787444775</v>
      </c>
      <c r="V21" s="345" cm="1">
        <f t="array" aca="1" ref="V21" ca="1">IF($O21="Y",VLOOKUP($P21,INDIRECT($P$3),V$5,0)*INDIRECT($O$2),VLOOKUP($P21,INDIRECT($P$3),V$5,0))</f>
        <v>104187.96891068119</v>
      </c>
      <c r="W21" s="401">
        <f t="shared" ca="1" si="5"/>
        <v>107313.60797800163</v>
      </c>
      <c r="X21" s="218" t="str">
        <f t="shared" si="0"/>
        <v>Y</v>
      </c>
      <c r="Y21" s="366" t="str">
        <f t="shared" si="1"/>
        <v>10282C</v>
      </c>
      <c r="Z21" s="218" t="str">
        <f t="shared" si="6"/>
        <v xml:space="preserve">Supervisor Sidewalk Inspections  </v>
      </c>
      <c r="AA21" s="367" t="str">
        <f t="shared" si="2"/>
        <v>E30</v>
      </c>
      <c r="AB21" s="368">
        <f t="shared" ca="1" si="8"/>
        <v>45.839999999999996</v>
      </c>
      <c r="AC21" s="368">
        <f t="shared" ca="1" si="9"/>
        <v>47.214999999999996</v>
      </c>
      <c r="AD21" s="368">
        <f t="shared" ca="1" si="10"/>
        <v>48.631999999999998</v>
      </c>
      <c r="AE21" s="368">
        <f t="shared" ca="1" si="11"/>
        <v>50.091000000000001</v>
      </c>
      <c r="AF21" s="368">
        <f t="shared" ca="1" si="12"/>
        <v>51.594000000000001</v>
      </c>
    </row>
    <row r="22" spans="1:32">
      <c r="A22" s="34" t="s">
        <v>40</v>
      </c>
      <c r="B22" s="47" t="s">
        <v>12</v>
      </c>
      <c r="C22" s="4">
        <v>410</v>
      </c>
      <c r="D22" s="34" t="s">
        <v>41</v>
      </c>
      <c r="E22" s="47">
        <v>9</v>
      </c>
      <c r="F22" s="47" t="s">
        <v>13</v>
      </c>
      <c r="G22" s="306" t="s">
        <v>14</v>
      </c>
      <c r="H22" s="178">
        <f t="shared" ca="1" si="16"/>
        <v>95346.750753556204</v>
      </c>
      <c r="I22" s="178">
        <f t="shared" ca="1" si="4"/>
        <v>98207.153276162848</v>
      </c>
      <c r="J22" s="178">
        <f t="shared" ca="1" si="4"/>
        <v>101153.36787444775</v>
      </c>
      <c r="K22" s="178">
        <f t="shared" ca="1" si="4"/>
        <v>104187.96891068119</v>
      </c>
      <c r="L22" s="178">
        <f t="shared" ca="1" si="7"/>
        <v>107313.60797800163</v>
      </c>
      <c r="O22" s="337" t="s">
        <v>611</v>
      </c>
      <c r="P22" s="337" t="str">
        <f>A22</f>
        <v>10359C</v>
      </c>
      <c r="Q22" s="339" t="str">
        <f>D22</f>
        <v>Supervisor Water Permits and Connections</v>
      </c>
      <c r="R22" s="344" t="str">
        <f>G22</f>
        <v>E30</v>
      </c>
      <c r="S22" s="345" cm="1">
        <f t="array" aca="1" ref="S22" ca="1">IF($O22="Y",VLOOKUP($P22,INDIRECT($P$3),S$5,0)*INDIRECT($O$2),VLOOKUP($P22,INDIRECT($P$3),S$5,0))</f>
        <v>95346.750753556204</v>
      </c>
      <c r="T22" s="345" cm="1">
        <f t="array" aca="1" ref="T22" ca="1">IF($O22="Y",VLOOKUP($P22,INDIRECT($P$3),T$5,0)*INDIRECT($O$2),VLOOKUP($P22,INDIRECT($P$3),T$5,0))</f>
        <v>98207.153276162848</v>
      </c>
      <c r="U22" s="345" cm="1">
        <f t="array" aca="1" ref="U22" ca="1">IF($O22="Y",VLOOKUP($P22,INDIRECT($P$3),U$5,0)*INDIRECT($O$2),VLOOKUP($P22,INDIRECT($P$3),U$5,0))</f>
        <v>101153.36787444775</v>
      </c>
      <c r="V22" s="345" cm="1">
        <f t="array" aca="1" ref="V22" ca="1">IF($O22="Y",VLOOKUP($P22,INDIRECT($P$3),V$5,0)*INDIRECT($O$2),VLOOKUP($P22,INDIRECT($P$3),V$5,0))</f>
        <v>104187.96891068119</v>
      </c>
      <c r="W22" s="401">
        <f t="shared" ca="1" si="5"/>
        <v>107313.60797800163</v>
      </c>
      <c r="X22" s="218" t="str">
        <f t="shared" si="0"/>
        <v>Y</v>
      </c>
      <c r="Y22" s="366" t="str">
        <f t="shared" si="1"/>
        <v>10359C</v>
      </c>
      <c r="Z22" s="218" t="str">
        <f t="shared" si="6"/>
        <v>Supervisor Water Permits and Connections</v>
      </c>
      <c r="AA22" s="367" t="str">
        <f t="shared" si="2"/>
        <v>E30</v>
      </c>
      <c r="AB22" s="368">
        <f t="shared" ca="1" si="8"/>
        <v>45.839999999999996</v>
      </c>
      <c r="AC22" s="368">
        <f t="shared" ca="1" si="9"/>
        <v>47.214999999999996</v>
      </c>
      <c r="AD22" s="368">
        <f t="shared" ca="1" si="10"/>
        <v>48.631999999999998</v>
      </c>
      <c r="AE22" s="368">
        <f t="shared" ca="1" si="11"/>
        <v>50.091000000000001</v>
      </c>
      <c r="AF22" s="368">
        <f t="shared" ca="1" si="12"/>
        <v>51.594000000000001</v>
      </c>
    </row>
    <row r="23" spans="1:32" s="19" customFormat="1">
      <c r="A23" s="34"/>
      <c r="B23" s="4"/>
      <c r="C23" s="4"/>
      <c r="D23" s="34"/>
      <c r="E23" s="4"/>
      <c r="F23" s="15"/>
      <c r="G23" s="16"/>
      <c r="H23" s="17"/>
      <c r="I23" s="17"/>
      <c r="J23" s="17"/>
      <c r="M23"/>
      <c r="N23"/>
      <c r="O23" s="337"/>
      <c r="P23" s="337"/>
      <c r="Q23" s="339"/>
      <c r="R23" s="344"/>
      <c r="S23" s="339"/>
      <c r="T23" s="346"/>
      <c r="U23" s="346"/>
      <c r="V23" s="346"/>
      <c r="W23" s="347"/>
      <c r="X23" s="214"/>
      <c r="Y23" s="214"/>
      <c r="Z23" s="214"/>
      <c r="AA23" s="214"/>
      <c r="AB23" s="214"/>
      <c r="AC23" s="214"/>
      <c r="AD23" s="214"/>
      <c r="AE23" s="214"/>
      <c r="AF23" s="214"/>
    </row>
    <row r="24" spans="1:32" s="19" customFormat="1">
      <c r="A24" s="281"/>
      <c r="B24" s="281"/>
      <c r="C24" s="281"/>
      <c r="D24" s="281"/>
      <c r="H24" s="17"/>
      <c r="I24" s="17"/>
      <c r="J24" s="17"/>
      <c r="K24" s="18"/>
      <c r="L24" s="18"/>
      <c r="M24"/>
      <c r="N24"/>
      <c r="O24" s="347"/>
      <c r="P24" s="347"/>
      <c r="Q24" s="346"/>
      <c r="R24" s="346"/>
      <c r="S24" s="346"/>
      <c r="T24" s="346"/>
      <c r="U24" s="346"/>
      <c r="V24" s="346"/>
      <c r="W24" s="347"/>
      <c r="X24" s="214"/>
      <c r="Y24" s="214"/>
      <c r="Z24" s="214"/>
      <c r="AA24" s="214"/>
      <c r="AB24" s="214"/>
      <c r="AC24" s="214"/>
      <c r="AD24" s="214"/>
      <c r="AE24" s="214"/>
      <c r="AF24" s="214"/>
    </row>
    <row r="25" spans="1:32" s="19" customFormat="1" ht="26.25" thickBot="1">
      <c r="A25" s="280" t="s">
        <v>2</v>
      </c>
      <c r="B25" s="280" t="s">
        <v>3</v>
      </c>
      <c r="C25" s="280" t="s">
        <v>519</v>
      </c>
      <c r="D25" s="24" t="s">
        <v>625</v>
      </c>
      <c r="E25" s="280" t="s">
        <v>617</v>
      </c>
      <c r="F25" s="280" t="s">
        <v>6</v>
      </c>
      <c r="G25" s="280" t="s">
        <v>7</v>
      </c>
      <c r="H25" s="26" t="s">
        <v>8</v>
      </c>
      <c r="I25" s="26" t="s">
        <v>9</v>
      </c>
      <c r="J25" s="26" t="s">
        <v>10</v>
      </c>
      <c r="K25" s="27" t="s">
        <v>11</v>
      </c>
      <c r="L25" s="27" t="s">
        <v>744</v>
      </c>
      <c r="M25"/>
      <c r="N25"/>
      <c r="O25" s="340" t="s">
        <v>610</v>
      </c>
      <c r="P25" s="340" t="s">
        <v>2</v>
      </c>
      <c r="Q25" s="341" t="s">
        <v>612</v>
      </c>
      <c r="R25" s="341" t="s">
        <v>606</v>
      </c>
      <c r="S25" s="342" t="s">
        <v>8</v>
      </c>
      <c r="T25" s="342" t="s">
        <v>9</v>
      </c>
      <c r="U25" s="342" t="s">
        <v>10</v>
      </c>
      <c r="V25" s="340" t="s">
        <v>11</v>
      </c>
      <c r="W25" s="340" t="s">
        <v>744</v>
      </c>
      <c r="X25" s="358" t="str">
        <f t="shared" ref="X25:X51" si="17">O25</f>
        <v>Update</v>
      </c>
      <c r="Y25" s="359" t="str">
        <f t="shared" ref="Y25:Y51" si="18">A25</f>
        <v>Job Code</v>
      </c>
      <c r="Z25" s="358" t="s">
        <v>612</v>
      </c>
      <c r="AA25" s="360" t="str">
        <f t="shared" ref="AA25:AA51" si="19">G25</f>
        <v>Salary Grade</v>
      </c>
      <c r="AB25" s="361" t="str">
        <f>S25</f>
        <v>Step 1</v>
      </c>
      <c r="AC25" s="361" t="str">
        <f>T25</f>
        <v>Step 2</v>
      </c>
      <c r="AD25" s="361" t="str">
        <f>U25</f>
        <v>Step 3</v>
      </c>
      <c r="AE25" s="361" t="str">
        <f>V25</f>
        <v>Step 4</v>
      </c>
      <c r="AF25" s="358" t="s">
        <v>744</v>
      </c>
    </row>
    <row r="26" spans="1:32" s="19" customFormat="1">
      <c r="A26" s="3" t="s">
        <v>44</v>
      </c>
      <c r="B26" s="47" t="s">
        <v>12</v>
      </c>
      <c r="C26" s="4">
        <v>453</v>
      </c>
      <c r="D26" s="35" t="s">
        <v>45</v>
      </c>
      <c r="E26" s="47">
        <v>10</v>
      </c>
      <c r="F26" s="47" t="s">
        <v>13</v>
      </c>
      <c r="G26" s="306" t="s">
        <v>43</v>
      </c>
      <c r="H26" s="178">
        <f t="shared" ref="H26:K43" ca="1" si="20">S26</f>
        <v>103317.28927850556</v>
      </c>
      <c r="I26" s="178">
        <f t="shared" ca="1" si="20"/>
        <v>106416.80795686076</v>
      </c>
      <c r="J26" s="178">
        <f t="shared" ca="1" si="20"/>
        <v>109609.31219556657</v>
      </c>
      <c r="K26" s="178">
        <f t="shared" ca="1" si="20"/>
        <v>112897.59156143358</v>
      </c>
      <c r="L26" s="178">
        <f ca="1">W26</f>
        <v>116284.51930827659</v>
      </c>
      <c r="M26"/>
      <c r="N26"/>
      <c r="O26" s="343" t="s">
        <v>611</v>
      </c>
      <c r="P26" s="337" t="str">
        <f>A26</f>
        <v>00410C</v>
      </c>
      <c r="Q26" s="339" t="str">
        <f>D26</f>
        <v xml:space="preserve">Administrative Enforcement Supervisor </v>
      </c>
      <c r="R26" s="344" t="str">
        <f>G26</f>
        <v>E40</v>
      </c>
      <c r="S26" s="345" cm="1">
        <f t="array" aca="1" ref="S26" ca="1">IF($O26="Y",VLOOKUP($P26,INDIRECT($P$3),S$5,0)*INDIRECT($O$2),VLOOKUP($P26,INDIRECT($P$3),S$5,0))</f>
        <v>103317.28927850556</v>
      </c>
      <c r="T26" s="345" cm="1">
        <f t="array" aca="1" ref="T26" ca="1">IF($O26="Y",VLOOKUP($P26,INDIRECT($P$3),T$5,0)*INDIRECT($O$2),VLOOKUP($P26,INDIRECT($P$3),T$5,0))</f>
        <v>106416.80795686076</v>
      </c>
      <c r="U26" s="345" cm="1">
        <f t="array" aca="1" ref="U26" ca="1">IF($O26="Y",VLOOKUP($P26,INDIRECT($P$3),U$5,0)*INDIRECT($O$2),VLOOKUP($P26,INDIRECT($P$3),U$5,0))</f>
        <v>109609.31219556657</v>
      </c>
      <c r="V26" s="345" cm="1">
        <f t="array" aca="1" ref="V26" ca="1">IF($O26="Y",VLOOKUP($P26,INDIRECT($P$3),V$5,0)*INDIRECT($O$2),VLOOKUP($P26,INDIRECT($P$3),V$5,0))</f>
        <v>112897.59156143358</v>
      </c>
      <c r="W26" s="401">
        <f t="shared" ref="W26:W51" ca="1" si="21">V26*103%</f>
        <v>116284.51930827659</v>
      </c>
      <c r="X26" s="218" t="str">
        <f t="shared" si="17"/>
        <v>Y</v>
      </c>
      <c r="Y26" s="366" t="str">
        <f t="shared" si="18"/>
        <v>00410C</v>
      </c>
      <c r="Z26" s="218" t="str">
        <f t="shared" ref="Z26:Z51" si="22">D26</f>
        <v xml:space="preserve">Administrative Enforcement Supervisor </v>
      </c>
      <c r="AA26" s="367" t="str">
        <f t="shared" si="19"/>
        <v>E40</v>
      </c>
      <c r="AB26" s="368">
        <f ca="1">ROUNDUP(S26/2080,3)</f>
        <v>49.671999999999997</v>
      </c>
      <c r="AC26" s="368">
        <f ca="1">ROUNDUP(T26/2080,3)</f>
        <v>51.161999999999999</v>
      </c>
      <c r="AD26" s="368">
        <f ca="1">ROUNDUP(U26/2080,3)</f>
        <v>52.696999999999996</v>
      </c>
      <c r="AE26" s="368">
        <f ca="1">ROUNDUP(V26/2080,3)</f>
        <v>54.277999999999999</v>
      </c>
      <c r="AF26" s="368">
        <f ca="1">ROUNDUP(W26/2080,3)</f>
        <v>55.906999999999996</v>
      </c>
    </row>
    <row r="27" spans="1:32" s="19" customFormat="1">
      <c r="A27" s="3" t="s">
        <v>596</v>
      </c>
      <c r="B27" s="47" t="s">
        <v>655</v>
      </c>
      <c r="C27" s="2">
        <v>453</v>
      </c>
      <c r="D27" s="35" t="s">
        <v>595</v>
      </c>
      <c r="E27" s="47">
        <v>10</v>
      </c>
      <c r="F27" s="47" t="s">
        <v>13</v>
      </c>
      <c r="G27" s="306" t="s">
        <v>43</v>
      </c>
      <c r="H27" s="178">
        <f t="shared" ca="1" si="20"/>
        <v>103317.28927850556</v>
      </c>
      <c r="I27" s="178">
        <f t="shared" ca="1" si="20"/>
        <v>106416.80795686076</v>
      </c>
      <c r="J27" s="178">
        <f t="shared" ca="1" si="20"/>
        <v>109609.31219556657</v>
      </c>
      <c r="K27" s="178">
        <f t="shared" ca="1" si="20"/>
        <v>112897.59156143358</v>
      </c>
      <c r="L27" s="178">
        <f t="shared" ref="L27:L51" ca="1" si="23">W27</f>
        <v>116284.51930827659</v>
      </c>
      <c r="M27"/>
      <c r="N27"/>
      <c r="O27" s="343" t="s">
        <v>611</v>
      </c>
      <c r="P27" s="337" t="str">
        <f>A27</f>
        <v>59406C</v>
      </c>
      <c r="Q27" s="339" t="str">
        <f>D27</f>
        <v>Animal Shelter Supervisor</v>
      </c>
      <c r="R27" s="344" t="str">
        <f>G27</f>
        <v>E40</v>
      </c>
      <c r="S27" s="345" cm="1">
        <f t="array" aca="1" ref="S27" ca="1">IF($O27="Y",VLOOKUP($P27,INDIRECT($P$3),S$5,0)*INDIRECT($O$2),VLOOKUP($P27,INDIRECT($P$3),S$5,0))</f>
        <v>103317.28927850556</v>
      </c>
      <c r="T27" s="345" cm="1">
        <f t="array" aca="1" ref="T27" ca="1">IF($O27="Y",VLOOKUP($P27,INDIRECT($P$3),T$5,0)*INDIRECT($O$2),VLOOKUP($P27,INDIRECT($P$3),T$5,0))</f>
        <v>106416.80795686076</v>
      </c>
      <c r="U27" s="345" cm="1">
        <f t="array" aca="1" ref="U27" ca="1">IF($O27="Y",VLOOKUP($P27,INDIRECT($P$3),U$5,0)*INDIRECT($O$2),VLOOKUP($P27,INDIRECT($P$3),U$5,0))</f>
        <v>109609.31219556657</v>
      </c>
      <c r="V27" s="345" cm="1">
        <f t="array" aca="1" ref="V27" ca="1">IF($O27="Y",VLOOKUP($P27,INDIRECT($P$3),V$5,0)*INDIRECT($O$2),VLOOKUP($P27,INDIRECT($P$3),V$5,0))</f>
        <v>112897.59156143358</v>
      </c>
      <c r="W27" s="401">
        <f t="shared" ca="1" si="21"/>
        <v>116284.51930827659</v>
      </c>
      <c r="X27" s="218" t="str">
        <f t="shared" si="17"/>
        <v>Y</v>
      </c>
      <c r="Y27" s="366" t="str">
        <f t="shared" si="18"/>
        <v>59406C</v>
      </c>
      <c r="Z27" s="218" t="str">
        <f t="shared" si="22"/>
        <v>Animal Shelter Supervisor</v>
      </c>
      <c r="AA27" s="367" t="str">
        <f t="shared" si="19"/>
        <v>E40</v>
      </c>
      <c r="AB27" s="368">
        <f t="shared" ref="AB27:AB51" ca="1" si="24">ROUNDUP(S27/2080,3)</f>
        <v>49.671999999999997</v>
      </c>
      <c r="AC27" s="368">
        <f t="shared" ref="AC27:AC51" ca="1" si="25">ROUNDUP(T27/2080,3)</f>
        <v>51.161999999999999</v>
      </c>
      <c r="AD27" s="368">
        <f t="shared" ref="AD27:AD51" ca="1" si="26">ROUNDUP(U27/2080,3)</f>
        <v>52.696999999999996</v>
      </c>
      <c r="AE27" s="368">
        <f t="shared" ref="AE27:AE51" ca="1" si="27">ROUNDUP(V27/2080,3)</f>
        <v>54.277999999999999</v>
      </c>
      <c r="AF27" s="368">
        <f t="shared" ref="AF27:AF51" ca="1" si="28">ROUNDUP(W27/2080,3)</f>
        <v>55.906999999999996</v>
      </c>
    </row>
    <row r="28" spans="1:32" s="19" customFormat="1">
      <c r="A28" s="3" t="s">
        <v>46</v>
      </c>
      <c r="B28" s="47" t="s">
        <v>12</v>
      </c>
      <c r="C28" s="4">
        <v>480</v>
      </c>
      <c r="D28" s="35" t="s">
        <v>47</v>
      </c>
      <c r="E28" s="47">
        <v>10</v>
      </c>
      <c r="F28" s="47" t="s">
        <v>13</v>
      </c>
      <c r="G28" s="306" t="s">
        <v>43</v>
      </c>
      <c r="H28" s="178">
        <f t="shared" ca="1" si="20"/>
        <v>103317.28927850556</v>
      </c>
      <c r="I28" s="178">
        <f t="shared" ca="1" si="20"/>
        <v>106416.80795686076</v>
      </c>
      <c r="J28" s="178">
        <f t="shared" ca="1" si="20"/>
        <v>109609.31219556657</v>
      </c>
      <c r="K28" s="178">
        <f t="shared" ca="1" si="20"/>
        <v>112897.59156143358</v>
      </c>
      <c r="L28" s="178">
        <f t="shared" ca="1" si="23"/>
        <v>116284.51930827659</v>
      </c>
      <c r="M28"/>
      <c r="N28"/>
      <c r="O28" s="337" t="s">
        <v>611</v>
      </c>
      <c r="P28" s="337" t="str">
        <f>A28</f>
        <v>00845C</v>
      </c>
      <c r="Q28" s="339" t="str">
        <f>D28</f>
        <v>Assistant Manager Parking Systems</v>
      </c>
      <c r="R28" s="344" t="str">
        <f>G28</f>
        <v>E40</v>
      </c>
      <c r="S28" s="345" cm="1">
        <f t="array" aca="1" ref="S28" ca="1">IF($O28="Y",VLOOKUP($P28,INDIRECT($P$3),S$5,0)*INDIRECT($O$2),VLOOKUP($P28,INDIRECT($P$3),S$5,0))</f>
        <v>103317.28927850556</v>
      </c>
      <c r="T28" s="345" cm="1">
        <f t="array" aca="1" ref="T28" ca="1">IF($O28="Y",VLOOKUP($P28,INDIRECT($P$3),T$5,0)*INDIRECT($O$2),VLOOKUP($P28,INDIRECT($P$3),T$5,0))</f>
        <v>106416.80795686076</v>
      </c>
      <c r="U28" s="345" cm="1">
        <f t="array" aca="1" ref="U28" ca="1">IF($O28="Y",VLOOKUP($P28,INDIRECT($P$3),U$5,0)*INDIRECT($O$2),VLOOKUP($P28,INDIRECT($P$3),U$5,0))</f>
        <v>109609.31219556657</v>
      </c>
      <c r="V28" s="345" cm="1">
        <f t="array" aca="1" ref="V28" ca="1">IF($O28="Y",VLOOKUP($P28,INDIRECT($P$3),V$5,0)*INDIRECT($O$2),VLOOKUP($P28,INDIRECT($P$3),V$5,0))</f>
        <v>112897.59156143358</v>
      </c>
      <c r="W28" s="401">
        <f t="shared" ca="1" si="21"/>
        <v>116284.51930827659</v>
      </c>
      <c r="X28" s="218" t="str">
        <f t="shared" si="17"/>
        <v>Y</v>
      </c>
      <c r="Y28" s="366" t="str">
        <f t="shared" si="18"/>
        <v>00845C</v>
      </c>
      <c r="Z28" s="218" t="str">
        <f t="shared" si="22"/>
        <v>Assistant Manager Parking Systems</v>
      </c>
      <c r="AA28" s="367" t="str">
        <f t="shared" si="19"/>
        <v>E40</v>
      </c>
      <c r="AB28" s="368">
        <f t="shared" ca="1" si="24"/>
        <v>49.671999999999997</v>
      </c>
      <c r="AC28" s="368">
        <f t="shared" ca="1" si="25"/>
        <v>51.161999999999999</v>
      </c>
      <c r="AD28" s="368">
        <f t="shared" ca="1" si="26"/>
        <v>52.696999999999996</v>
      </c>
      <c r="AE28" s="368">
        <f t="shared" ca="1" si="27"/>
        <v>54.277999999999999</v>
      </c>
      <c r="AF28" s="368">
        <f t="shared" ca="1" si="28"/>
        <v>55.906999999999996</v>
      </c>
    </row>
    <row r="29" spans="1:32" s="19" customFormat="1">
      <c r="A29" s="3" t="s">
        <v>700</v>
      </c>
      <c r="B29" s="47" t="s">
        <v>12</v>
      </c>
      <c r="C29" s="4">
        <v>483</v>
      </c>
      <c r="D29" s="35" t="s">
        <v>701</v>
      </c>
      <c r="E29" s="47">
        <v>10</v>
      </c>
      <c r="F29" s="47" t="s">
        <v>13</v>
      </c>
      <c r="G29" s="306" t="s">
        <v>43</v>
      </c>
      <c r="H29" s="178">
        <f t="shared" ca="1" si="20"/>
        <v>103317.28927850556</v>
      </c>
      <c r="I29" s="178">
        <f t="shared" ca="1" si="20"/>
        <v>106416.40697083375</v>
      </c>
      <c r="J29" s="178">
        <f t="shared" ca="1" si="20"/>
        <v>109609.19049232386</v>
      </c>
      <c r="K29" s="178">
        <f t="shared" ca="1" si="20"/>
        <v>112897.52446956663</v>
      </c>
      <c r="L29" s="178">
        <f t="shared" ca="1" si="23"/>
        <v>116284.45020365363</v>
      </c>
      <c r="M29"/>
      <c r="N29"/>
      <c r="O29" s="337" t="s">
        <v>611</v>
      </c>
      <c r="P29" s="337" t="str">
        <f>A29</f>
        <v>53043C</v>
      </c>
      <c r="Q29" s="339" t="str">
        <f>D29</f>
        <v>Code Compliance &amp; Traffic Control Manager</v>
      </c>
      <c r="R29" s="344" t="str">
        <f>G29</f>
        <v>E40</v>
      </c>
      <c r="S29" s="345" cm="1">
        <f t="array" aca="1" ref="S29" ca="1">IF($O29="Y",VLOOKUP($P29,INDIRECT($P$3),S$5,0)*INDIRECT($O$2),VLOOKUP($P29,INDIRECT($P$3),S$5,0))</f>
        <v>103317.28927850556</v>
      </c>
      <c r="T29" s="345" cm="1">
        <f t="array" aca="1" ref="T29" ca="1">IF($O29="Y",VLOOKUP($P29,INDIRECT($P$3),T$5,0)*INDIRECT($O$2),VLOOKUP($P29,INDIRECT($P$3),T$5,0))</f>
        <v>106416.40697083375</v>
      </c>
      <c r="U29" s="345" cm="1">
        <f t="array" aca="1" ref="U29" ca="1">IF($O29="Y",VLOOKUP($P29,INDIRECT($P$3),U$5,0)*INDIRECT($O$2),VLOOKUP($P29,INDIRECT($P$3),U$5,0))</f>
        <v>109609.19049232386</v>
      </c>
      <c r="V29" s="345" cm="1">
        <f t="array" aca="1" ref="V29" ca="1">IF($O29="Y",VLOOKUP($P29,INDIRECT($P$3),V$5,0)*INDIRECT($O$2),VLOOKUP($P29,INDIRECT($P$3),V$5,0))</f>
        <v>112897.52446956663</v>
      </c>
      <c r="W29" s="401">
        <f t="shared" ca="1" si="21"/>
        <v>116284.45020365363</v>
      </c>
      <c r="X29" s="218" t="str">
        <f t="shared" si="17"/>
        <v>Y</v>
      </c>
      <c r="Y29" s="366" t="str">
        <f t="shared" si="18"/>
        <v>53043C</v>
      </c>
      <c r="Z29" s="218" t="str">
        <f t="shared" si="22"/>
        <v>Code Compliance &amp; Traffic Control Manager</v>
      </c>
      <c r="AA29" s="367" t="str">
        <f t="shared" si="19"/>
        <v>E40</v>
      </c>
      <c r="AB29" s="368">
        <f t="shared" ca="1" si="24"/>
        <v>49.671999999999997</v>
      </c>
      <c r="AC29" s="368">
        <f t="shared" ca="1" si="25"/>
        <v>51.161999999999999</v>
      </c>
      <c r="AD29" s="368">
        <f t="shared" ca="1" si="26"/>
        <v>52.696999999999996</v>
      </c>
      <c r="AE29" s="368">
        <f t="shared" ca="1" si="27"/>
        <v>54.277999999999999</v>
      </c>
      <c r="AF29" s="368">
        <f t="shared" ca="1" si="28"/>
        <v>55.905999999999999</v>
      </c>
    </row>
    <row r="30" spans="1:32" s="19" customFormat="1">
      <c r="A30" s="3" t="s">
        <v>720</v>
      </c>
      <c r="B30" s="47" t="s">
        <v>12</v>
      </c>
      <c r="C30" s="4">
        <v>465</v>
      </c>
      <c r="D30" s="35" t="s">
        <v>721</v>
      </c>
      <c r="E30" s="47">
        <v>10</v>
      </c>
      <c r="F30" s="47" t="s">
        <v>13</v>
      </c>
      <c r="G30" s="306" t="s">
        <v>43</v>
      </c>
      <c r="H30" s="178">
        <f t="shared" ca="1" si="20"/>
        <v>103317.28927850556</v>
      </c>
      <c r="I30" s="178">
        <f t="shared" ca="1" si="20"/>
        <v>106416.40697083375</v>
      </c>
      <c r="J30" s="178">
        <f t="shared" ca="1" si="20"/>
        <v>109609.19049232386</v>
      </c>
      <c r="K30" s="178">
        <f t="shared" ca="1" si="20"/>
        <v>112897.52446956663</v>
      </c>
      <c r="L30" s="178">
        <f t="shared" ca="1" si="23"/>
        <v>116284.45020365363</v>
      </c>
      <c r="M30"/>
      <c r="N30"/>
      <c r="O30" s="337" t="s">
        <v>611</v>
      </c>
      <c r="P30" s="337" t="str">
        <f>A30</f>
        <v>59475C</v>
      </c>
      <c r="Q30" s="339" t="str">
        <f>D30</f>
        <v>District Sewer Supervisor</v>
      </c>
      <c r="R30" s="344" t="str">
        <f>G30</f>
        <v>E40</v>
      </c>
      <c r="S30" s="345" cm="1">
        <f t="array" aca="1" ref="S30" ca="1">IF($O30="Y",VLOOKUP($P30,INDIRECT($P$3),S$5,0)*INDIRECT($O$2),VLOOKUP($P30,INDIRECT($P$3),S$5,0))</f>
        <v>103317.28927850556</v>
      </c>
      <c r="T30" s="345" cm="1">
        <f t="array" aca="1" ref="T30" ca="1">IF($O30="Y",VLOOKUP($P30,INDIRECT($P$3),T$5,0)*INDIRECT($O$2),VLOOKUP($P30,INDIRECT($P$3),T$5,0))</f>
        <v>106416.40697083375</v>
      </c>
      <c r="U30" s="345" cm="1">
        <f t="array" aca="1" ref="U30" ca="1">IF($O30="Y",VLOOKUP($P30,INDIRECT($P$3),U$5,0)*INDIRECT($O$2),VLOOKUP($P30,INDIRECT($P$3),U$5,0))</f>
        <v>109609.19049232386</v>
      </c>
      <c r="V30" s="345" cm="1">
        <f t="array" aca="1" ref="V30" ca="1">IF($O30="Y",VLOOKUP($P30,INDIRECT($P$3),V$5,0)*INDIRECT($O$2),VLOOKUP($P30,INDIRECT($P$3),V$5,0))</f>
        <v>112897.52446956663</v>
      </c>
      <c r="W30" s="401">
        <f t="shared" ca="1" si="21"/>
        <v>116284.45020365363</v>
      </c>
      <c r="X30" s="218" t="str">
        <f t="shared" si="17"/>
        <v>Y</v>
      </c>
      <c r="Y30" s="366" t="str">
        <f t="shared" si="18"/>
        <v>59475C</v>
      </c>
      <c r="Z30" s="218" t="str">
        <f t="shared" si="22"/>
        <v>District Sewer Supervisor</v>
      </c>
      <c r="AA30" s="367" t="str">
        <f t="shared" si="19"/>
        <v>E40</v>
      </c>
      <c r="AB30" s="368">
        <f t="shared" ca="1" si="24"/>
        <v>49.671999999999997</v>
      </c>
      <c r="AC30" s="368">
        <f t="shared" ca="1" si="25"/>
        <v>51.161999999999999</v>
      </c>
      <c r="AD30" s="368">
        <f t="shared" ca="1" si="26"/>
        <v>52.696999999999996</v>
      </c>
      <c r="AE30" s="368">
        <f t="shared" ca="1" si="27"/>
        <v>54.277999999999999</v>
      </c>
      <c r="AF30" s="368">
        <f t="shared" ca="1" si="28"/>
        <v>55.905999999999999</v>
      </c>
    </row>
    <row r="31" spans="1:32" s="19" customFormat="1">
      <c r="A31" s="34" t="s">
        <v>48</v>
      </c>
      <c r="B31" s="47" t="s">
        <v>12</v>
      </c>
      <c r="C31" s="4">
        <v>465</v>
      </c>
      <c r="D31" s="34" t="s">
        <v>49</v>
      </c>
      <c r="E31" s="47">
        <v>10</v>
      </c>
      <c r="F31" s="47" t="s">
        <v>13</v>
      </c>
      <c r="G31" s="306" t="s">
        <v>43</v>
      </c>
      <c r="H31" s="178">
        <f t="shared" ca="1" si="20"/>
        <v>103317.28927850556</v>
      </c>
      <c r="I31" s="178">
        <f t="shared" ca="1" si="20"/>
        <v>106416.80795686076</v>
      </c>
      <c r="J31" s="178">
        <f t="shared" ca="1" si="20"/>
        <v>109609.31219556657</v>
      </c>
      <c r="K31" s="178">
        <f t="shared" ca="1" si="20"/>
        <v>112897.59156143358</v>
      </c>
      <c r="L31" s="178">
        <f t="shared" ca="1" si="23"/>
        <v>116284.51930827659</v>
      </c>
      <c r="M31"/>
      <c r="N31"/>
      <c r="O31" s="337" t="s">
        <v>611</v>
      </c>
      <c r="P31" s="337" t="str">
        <f t="shared" ref="P31:P51" si="29">A31</f>
        <v>03600C</v>
      </c>
      <c r="Q31" s="339" t="str">
        <f t="shared" ref="Q31:Q51" si="30">D31</f>
        <v xml:space="preserve">District Street Supervisor I  </v>
      </c>
      <c r="R31" s="344" t="str">
        <f t="shared" ref="R31:R51" si="31">G31</f>
        <v>E40</v>
      </c>
      <c r="S31" s="345" cm="1">
        <f t="array" aca="1" ref="S31" ca="1">IF($O31="Y",VLOOKUP($P31,INDIRECT($P$3),S$5,0)*INDIRECT($O$2),VLOOKUP($P31,INDIRECT($P$3),S$5,0))</f>
        <v>103317.28927850556</v>
      </c>
      <c r="T31" s="345" cm="1">
        <f t="array" aca="1" ref="T31" ca="1">IF($O31="Y",VLOOKUP($P31,INDIRECT($P$3),T$5,0)*INDIRECT($O$2),VLOOKUP($P31,INDIRECT($P$3),T$5,0))</f>
        <v>106416.80795686076</v>
      </c>
      <c r="U31" s="345" cm="1">
        <f t="array" aca="1" ref="U31" ca="1">IF($O31="Y",VLOOKUP($P31,INDIRECT($P$3),U$5,0)*INDIRECT($O$2),VLOOKUP($P31,INDIRECT($P$3),U$5,0))</f>
        <v>109609.31219556657</v>
      </c>
      <c r="V31" s="345" cm="1">
        <f t="array" aca="1" ref="V31" ca="1">IF($O31="Y",VLOOKUP($P31,INDIRECT($P$3),V$5,0)*INDIRECT($O$2),VLOOKUP($P31,INDIRECT($P$3),V$5,0))</f>
        <v>112897.59156143358</v>
      </c>
      <c r="W31" s="401">
        <f t="shared" ca="1" si="21"/>
        <v>116284.51930827659</v>
      </c>
      <c r="X31" s="218" t="str">
        <f t="shared" si="17"/>
        <v>Y</v>
      </c>
      <c r="Y31" s="366" t="str">
        <f t="shared" si="18"/>
        <v>03600C</v>
      </c>
      <c r="Z31" s="218" t="str">
        <f t="shared" si="22"/>
        <v xml:space="preserve">District Street Supervisor I  </v>
      </c>
      <c r="AA31" s="367" t="str">
        <f t="shared" si="19"/>
        <v>E40</v>
      </c>
      <c r="AB31" s="368">
        <f t="shared" ca="1" si="24"/>
        <v>49.671999999999997</v>
      </c>
      <c r="AC31" s="368">
        <f t="shared" ca="1" si="25"/>
        <v>51.161999999999999</v>
      </c>
      <c r="AD31" s="368">
        <f t="shared" ca="1" si="26"/>
        <v>52.696999999999996</v>
      </c>
      <c r="AE31" s="368">
        <f t="shared" ca="1" si="27"/>
        <v>54.277999999999999</v>
      </c>
      <c r="AF31" s="368">
        <f t="shared" ca="1" si="28"/>
        <v>55.906999999999996</v>
      </c>
    </row>
    <row r="32" spans="1:32">
      <c r="A32" s="34" t="s">
        <v>437</v>
      </c>
      <c r="B32" s="47" t="s">
        <v>12</v>
      </c>
      <c r="C32" s="4">
        <v>493</v>
      </c>
      <c r="D32" s="34" t="s">
        <v>526</v>
      </c>
      <c r="E32" s="47">
        <v>10</v>
      </c>
      <c r="F32" s="47" t="s">
        <v>13</v>
      </c>
      <c r="G32" s="306" t="s">
        <v>43</v>
      </c>
      <c r="H32" s="178">
        <f t="shared" ca="1" si="20"/>
        <v>103317.28927850556</v>
      </c>
      <c r="I32" s="178">
        <f t="shared" ca="1" si="20"/>
        <v>106416.80795686076</v>
      </c>
      <c r="J32" s="178">
        <f t="shared" ca="1" si="20"/>
        <v>109609.31219556657</v>
      </c>
      <c r="K32" s="178">
        <f t="shared" ca="1" si="20"/>
        <v>112897.59156143358</v>
      </c>
      <c r="L32" s="178">
        <f t="shared" ca="1" si="23"/>
        <v>116284.51930827659</v>
      </c>
      <c r="O32" s="337" t="s">
        <v>611</v>
      </c>
      <c r="P32" s="337" t="str">
        <f t="shared" si="29"/>
        <v>03625C</v>
      </c>
      <c r="Q32" s="339" t="str">
        <f t="shared" si="30"/>
        <v>District Supervisor Inspection Housing</v>
      </c>
      <c r="R32" s="344" t="str">
        <f t="shared" si="31"/>
        <v>E40</v>
      </c>
      <c r="S32" s="345" cm="1">
        <f t="array" aca="1" ref="S32" ca="1">IF($O32="Y",VLOOKUP($P32,INDIRECT($P$3),S$5,0)*INDIRECT($O$2),VLOOKUP($P32,INDIRECT($P$3),S$5,0))</f>
        <v>103317.28927850556</v>
      </c>
      <c r="T32" s="345" cm="1">
        <f t="array" aca="1" ref="T32" ca="1">IF($O32="Y",VLOOKUP($P32,INDIRECT($P$3),T$5,0)*INDIRECT($O$2),VLOOKUP($P32,INDIRECT($P$3),T$5,0))</f>
        <v>106416.80795686076</v>
      </c>
      <c r="U32" s="345" cm="1">
        <f t="array" aca="1" ref="U32" ca="1">IF($O32="Y",VLOOKUP($P32,INDIRECT($P$3),U$5,0)*INDIRECT($O$2),VLOOKUP($P32,INDIRECT($P$3),U$5,0))</f>
        <v>109609.31219556657</v>
      </c>
      <c r="V32" s="345" cm="1">
        <f t="array" aca="1" ref="V32" ca="1">IF($O32="Y",VLOOKUP($P32,INDIRECT($P$3),V$5,0)*INDIRECT($O$2),VLOOKUP($P32,INDIRECT($P$3),V$5,0))</f>
        <v>112897.59156143358</v>
      </c>
      <c r="W32" s="401">
        <f t="shared" ca="1" si="21"/>
        <v>116284.51930827659</v>
      </c>
      <c r="X32" s="218" t="str">
        <f t="shared" si="17"/>
        <v>Y</v>
      </c>
      <c r="Y32" s="366" t="str">
        <f t="shared" si="18"/>
        <v>03625C</v>
      </c>
      <c r="Z32" s="218" t="str">
        <f t="shared" si="22"/>
        <v>District Supervisor Inspection Housing</v>
      </c>
      <c r="AA32" s="367" t="str">
        <f t="shared" si="19"/>
        <v>E40</v>
      </c>
      <c r="AB32" s="368">
        <f t="shared" ca="1" si="24"/>
        <v>49.671999999999997</v>
      </c>
      <c r="AC32" s="368">
        <f t="shared" ca="1" si="25"/>
        <v>51.161999999999999</v>
      </c>
      <c r="AD32" s="368">
        <f t="shared" ca="1" si="26"/>
        <v>52.696999999999996</v>
      </c>
      <c r="AE32" s="368">
        <f t="shared" ca="1" si="27"/>
        <v>54.277999999999999</v>
      </c>
      <c r="AF32" s="368">
        <f t="shared" ca="1" si="28"/>
        <v>55.906999999999996</v>
      </c>
    </row>
    <row r="33" spans="1:32">
      <c r="A33" s="34" t="s">
        <v>50</v>
      </c>
      <c r="B33" s="47" t="s">
        <v>12</v>
      </c>
      <c r="C33" s="4">
        <v>468</v>
      </c>
      <c r="D33" s="34" t="s">
        <v>51</v>
      </c>
      <c r="E33" s="47">
        <v>10</v>
      </c>
      <c r="F33" s="47" t="s">
        <v>13</v>
      </c>
      <c r="G33" s="306" t="s">
        <v>43</v>
      </c>
      <c r="H33" s="178">
        <f t="shared" ca="1" si="20"/>
        <v>103317.28927850556</v>
      </c>
      <c r="I33" s="178">
        <f t="shared" ca="1" si="20"/>
        <v>106416.80795686076</v>
      </c>
      <c r="J33" s="178">
        <f t="shared" ca="1" si="20"/>
        <v>109609.31219556657</v>
      </c>
      <c r="K33" s="178">
        <f t="shared" ca="1" si="20"/>
        <v>112897.59156143358</v>
      </c>
      <c r="L33" s="178">
        <f t="shared" ca="1" si="23"/>
        <v>116284.51930827659</v>
      </c>
      <c r="O33" s="337" t="s">
        <v>611</v>
      </c>
      <c r="P33" s="337" t="str">
        <f t="shared" si="29"/>
        <v>03626C</v>
      </c>
      <c r="Q33" s="339" t="str">
        <f t="shared" si="30"/>
        <v>District Supervisor Licenses &amp; Consumer Services</v>
      </c>
      <c r="R33" s="344" t="str">
        <f t="shared" si="31"/>
        <v>E40</v>
      </c>
      <c r="S33" s="345" cm="1">
        <f t="array" aca="1" ref="S33" ca="1">IF($O33="Y",VLOOKUP($P33,INDIRECT($P$3),S$5,0)*INDIRECT($O$2),VLOOKUP($P33,INDIRECT($P$3),S$5,0))</f>
        <v>103317.28927850556</v>
      </c>
      <c r="T33" s="345" cm="1">
        <f t="array" aca="1" ref="T33" ca="1">IF($O33="Y",VLOOKUP($P33,INDIRECT($P$3),T$5,0)*INDIRECT($O$2),VLOOKUP($P33,INDIRECT($P$3),T$5,0))</f>
        <v>106416.80795686076</v>
      </c>
      <c r="U33" s="345" cm="1">
        <f t="array" aca="1" ref="U33" ca="1">IF($O33="Y",VLOOKUP($P33,INDIRECT($P$3),U$5,0)*INDIRECT($O$2),VLOOKUP($P33,INDIRECT($P$3),U$5,0))</f>
        <v>109609.31219556657</v>
      </c>
      <c r="V33" s="345" cm="1">
        <f t="array" aca="1" ref="V33" ca="1">IF($O33="Y",VLOOKUP($P33,INDIRECT($P$3),V$5,0)*INDIRECT($O$2),VLOOKUP($P33,INDIRECT($P$3),V$5,0))</f>
        <v>112897.59156143358</v>
      </c>
      <c r="W33" s="401">
        <f t="shared" ca="1" si="21"/>
        <v>116284.51930827659</v>
      </c>
      <c r="X33" s="218" t="str">
        <f t="shared" si="17"/>
        <v>Y</v>
      </c>
      <c r="Y33" s="366" t="str">
        <f t="shared" si="18"/>
        <v>03626C</v>
      </c>
      <c r="Z33" s="218" t="str">
        <f t="shared" si="22"/>
        <v>District Supervisor Licenses &amp; Consumer Services</v>
      </c>
      <c r="AA33" s="367" t="str">
        <f t="shared" si="19"/>
        <v>E40</v>
      </c>
      <c r="AB33" s="368">
        <f t="shared" ca="1" si="24"/>
        <v>49.671999999999997</v>
      </c>
      <c r="AC33" s="368">
        <f t="shared" ca="1" si="25"/>
        <v>51.161999999999999</v>
      </c>
      <c r="AD33" s="368">
        <f t="shared" ca="1" si="26"/>
        <v>52.696999999999996</v>
      </c>
      <c r="AE33" s="368">
        <f t="shared" ca="1" si="27"/>
        <v>54.277999999999999</v>
      </c>
      <c r="AF33" s="368">
        <f t="shared" ca="1" si="28"/>
        <v>55.906999999999996</v>
      </c>
    </row>
    <row r="34" spans="1:32">
      <c r="A34" s="34" t="s">
        <v>52</v>
      </c>
      <c r="B34" s="47" t="s">
        <v>12</v>
      </c>
      <c r="C34" s="4">
        <v>460</v>
      </c>
      <c r="D34" s="34" t="s">
        <v>53</v>
      </c>
      <c r="E34" s="47">
        <v>10</v>
      </c>
      <c r="F34" s="47" t="s">
        <v>13</v>
      </c>
      <c r="G34" s="306" t="s">
        <v>43</v>
      </c>
      <c r="H34" s="178">
        <f t="shared" ca="1" si="20"/>
        <v>103317.28927850556</v>
      </c>
      <c r="I34" s="178">
        <f t="shared" ca="1" si="20"/>
        <v>106416.80795686076</v>
      </c>
      <c r="J34" s="178">
        <f t="shared" ca="1" si="20"/>
        <v>109609.31219556657</v>
      </c>
      <c r="K34" s="178">
        <f t="shared" ca="1" si="20"/>
        <v>112897.59156143358</v>
      </c>
      <c r="L34" s="178">
        <f t="shared" ca="1" si="23"/>
        <v>116284.51930827659</v>
      </c>
      <c r="O34" s="337" t="s">
        <v>611</v>
      </c>
      <c r="P34" s="337" t="str">
        <f t="shared" si="29"/>
        <v>04471C</v>
      </c>
      <c r="Q34" s="339" t="str">
        <f t="shared" si="30"/>
        <v>Fleet Services Equipment Supervisor</v>
      </c>
      <c r="R34" s="344" t="str">
        <f t="shared" si="31"/>
        <v>E40</v>
      </c>
      <c r="S34" s="345" cm="1">
        <f t="array" aca="1" ref="S34" ca="1">IF($O34="Y",VLOOKUP($P34,INDIRECT($P$3),S$5,0)*INDIRECT($O$2),VLOOKUP($P34,INDIRECT($P$3),S$5,0))</f>
        <v>103317.28927850556</v>
      </c>
      <c r="T34" s="345" cm="1">
        <f t="array" aca="1" ref="T34" ca="1">IF($O34="Y",VLOOKUP($P34,INDIRECT($P$3),T$5,0)*INDIRECT($O$2),VLOOKUP($P34,INDIRECT($P$3),T$5,0))</f>
        <v>106416.80795686076</v>
      </c>
      <c r="U34" s="345" cm="1">
        <f t="array" aca="1" ref="U34" ca="1">IF($O34="Y",VLOOKUP($P34,INDIRECT($P$3),U$5,0)*INDIRECT($O$2),VLOOKUP($P34,INDIRECT($P$3),U$5,0))</f>
        <v>109609.31219556657</v>
      </c>
      <c r="V34" s="345" cm="1">
        <f t="array" aca="1" ref="V34" ca="1">IF($O34="Y",VLOOKUP($P34,INDIRECT($P$3),V$5,0)*INDIRECT($O$2),VLOOKUP($P34,INDIRECT($P$3),V$5,0))</f>
        <v>112897.59156143358</v>
      </c>
      <c r="W34" s="401">
        <f t="shared" ca="1" si="21"/>
        <v>116284.51930827659</v>
      </c>
      <c r="X34" s="218" t="str">
        <f t="shared" si="17"/>
        <v>Y</v>
      </c>
      <c r="Y34" s="366" t="str">
        <f t="shared" si="18"/>
        <v>04471C</v>
      </c>
      <c r="Z34" s="218" t="str">
        <f t="shared" si="22"/>
        <v>Fleet Services Equipment Supervisor</v>
      </c>
      <c r="AA34" s="367" t="str">
        <f t="shared" si="19"/>
        <v>E40</v>
      </c>
      <c r="AB34" s="368">
        <f t="shared" ca="1" si="24"/>
        <v>49.671999999999997</v>
      </c>
      <c r="AC34" s="368">
        <f t="shared" ca="1" si="25"/>
        <v>51.161999999999999</v>
      </c>
      <c r="AD34" s="368">
        <f t="shared" ca="1" si="26"/>
        <v>52.696999999999996</v>
      </c>
      <c r="AE34" s="368">
        <f t="shared" ca="1" si="27"/>
        <v>54.277999999999999</v>
      </c>
      <c r="AF34" s="368">
        <f t="shared" ca="1" si="28"/>
        <v>55.906999999999996</v>
      </c>
    </row>
    <row r="35" spans="1:32">
      <c r="A35" s="3" t="s">
        <v>56</v>
      </c>
      <c r="B35" s="47" t="s">
        <v>12</v>
      </c>
      <c r="C35" s="4">
        <v>488</v>
      </c>
      <c r="D35" s="35" t="s">
        <v>57</v>
      </c>
      <c r="E35" s="47">
        <v>10</v>
      </c>
      <c r="F35" s="47" t="s">
        <v>13</v>
      </c>
      <c r="G35" s="306" t="s">
        <v>43</v>
      </c>
      <c r="H35" s="178">
        <f t="shared" ca="1" si="20"/>
        <v>103317.28927850556</v>
      </c>
      <c r="I35" s="178">
        <f t="shared" ca="1" si="20"/>
        <v>106416.80795686076</v>
      </c>
      <c r="J35" s="178">
        <f t="shared" ca="1" si="20"/>
        <v>109609.31219556657</v>
      </c>
      <c r="K35" s="178">
        <f t="shared" ca="1" si="20"/>
        <v>112897.59156143358</v>
      </c>
      <c r="L35" s="178">
        <f t="shared" ca="1" si="23"/>
        <v>116284.51930827659</v>
      </c>
      <c r="O35" s="337" t="s">
        <v>611</v>
      </c>
      <c r="P35" s="337" t="str">
        <f t="shared" si="29"/>
        <v>06803C</v>
      </c>
      <c r="Q35" s="339" t="str">
        <f t="shared" si="30"/>
        <v xml:space="preserve">Manager Inventory Control </v>
      </c>
      <c r="R35" s="344" t="str">
        <f t="shared" si="31"/>
        <v>E40</v>
      </c>
      <c r="S35" s="345" cm="1">
        <f t="array" aca="1" ref="S35" ca="1">IF($O35="Y",VLOOKUP($P35,INDIRECT($P$3),S$5,0)*INDIRECT($O$2),VLOOKUP($P35,INDIRECT($P$3),S$5,0))</f>
        <v>103317.28927850556</v>
      </c>
      <c r="T35" s="345" cm="1">
        <f t="array" aca="1" ref="T35" ca="1">IF($O35="Y",VLOOKUP($P35,INDIRECT($P$3),T$5,0)*INDIRECT($O$2),VLOOKUP($P35,INDIRECT($P$3),T$5,0))</f>
        <v>106416.80795686076</v>
      </c>
      <c r="U35" s="345" cm="1">
        <f t="array" aca="1" ref="U35" ca="1">IF($O35="Y",VLOOKUP($P35,INDIRECT($P$3),U$5,0)*INDIRECT($O$2),VLOOKUP($P35,INDIRECT($P$3),U$5,0))</f>
        <v>109609.31219556657</v>
      </c>
      <c r="V35" s="345" cm="1">
        <f t="array" aca="1" ref="V35" ca="1">IF($O35="Y",VLOOKUP($P35,INDIRECT($P$3),V$5,0)*INDIRECT($O$2),VLOOKUP($P35,INDIRECT($P$3),V$5,0))</f>
        <v>112897.59156143358</v>
      </c>
      <c r="W35" s="401">
        <f t="shared" ca="1" si="21"/>
        <v>116284.51930827659</v>
      </c>
      <c r="X35" s="218" t="str">
        <f t="shared" si="17"/>
        <v>Y</v>
      </c>
      <c r="Y35" s="366" t="str">
        <f t="shared" si="18"/>
        <v>06803C</v>
      </c>
      <c r="Z35" s="218" t="str">
        <f t="shared" si="22"/>
        <v xml:space="preserve">Manager Inventory Control </v>
      </c>
      <c r="AA35" s="367" t="str">
        <f t="shared" si="19"/>
        <v>E40</v>
      </c>
      <c r="AB35" s="368">
        <f t="shared" ca="1" si="24"/>
        <v>49.671999999999997</v>
      </c>
      <c r="AC35" s="368">
        <f t="shared" ca="1" si="25"/>
        <v>51.161999999999999</v>
      </c>
      <c r="AD35" s="368">
        <f t="shared" ca="1" si="26"/>
        <v>52.696999999999996</v>
      </c>
      <c r="AE35" s="368">
        <f t="shared" ca="1" si="27"/>
        <v>54.277999999999999</v>
      </c>
      <c r="AF35" s="368">
        <f t="shared" ca="1" si="28"/>
        <v>55.906999999999996</v>
      </c>
    </row>
    <row r="36" spans="1:32">
      <c r="A36" s="34" t="s">
        <v>394</v>
      </c>
      <c r="B36" s="47" t="s">
        <v>12</v>
      </c>
      <c r="C36" s="4">
        <v>475</v>
      </c>
      <c r="D36" s="34" t="s">
        <v>522</v>
      </c>
      <c r="E36" s="47">
        <v>10</v>
      </c>
      <c r="F36" s="47" t="s">
        <v>13</v>
      </c>
      <c r="G36" s="306" t="s">
        <v>43</v>
      </c>
      <c r="H36" s="178">
        <f t="shared" ca="1" si="20"/>
        <v>103317.28927850556</v>
      </c>
      <c r="I36" s="178">
        <f t="shared" ca="1" si="20"/>
        <v>106416.80795686076</v>
      </c>
      <c r="J36" s="178">
        <f t="shared" ca="1" si="20"/>
        <v>109609.31219556657</v>
      </c>
      <c r="K36" s="178">
        <f t="shared" ca="1" si="20"/>
        <v>112897.59156143358</v>
      </c>
      <c r="L36" s="178">
        <f t="shared" ca="1" si="23"/>
        <v>116284.51930827659</v>
      </c>
      <c r="O36" s="337" t="s">
        <v>611</v>
      </c>
      <c r="P36" s="337" t="str">
        <f t="shared" si="29"/>
        <v>06850C</v>
      </c>
      <c r="Q36" s="339" t="str">
        <f t="shared" si="30"/>
        <v>Manager Parking Ramps Lots</v>
      </c>
      <c r="R36" s="344" t="str">
        <f t="shared" si="31"/>
        <v>E40</v>
      </c>
      <c r="S36" s="345" cm="1">
        <f t="array" aca="1" ref="S36" ca="1">IF($O36="Y",VLOOKUP($P36,INDIRECT($P$3),S$5,0)*INDIRECT($O$2),VLOOKUP($P36,INDIRECT($P$3),S$5,0))</f>
        <v>103317.28927850556</v>
      </c>
      <c r="T36" s="345" cm="1">
        <f t="array" aca="1" ref="T36" ca="1">IF($O36="Y",VLOOKUP($P36,INDIRECT($P$3),T$5,0)*INDIRECT($O$2),VLOOKUP($P36,INDIRECT($P$3),T$5,0))</f>
        <v>106416.80795686076</v>
      </c>
      <c r="U36" s="345" cm="1">
        <f t="array" aca="1" ref="U36" ca="1">IF($O36="Y",VLOOKUP($P36,INDIRECT($P$3),U$5,0)*INDIRECT($O$2),VLOOKUP($P36,INDIRECT($P$3),U$5,0))</f>
        <v>109609.31219556657</v>
      </c>
      <c r="V36" s="345" cm="1">
        <f t="array" aca="1" ref="V36" ca="1">IF($O36="Y",VLOOKUP($P36,INDIRECT($P$3),V$5,0)*INDIRECT($O$2),VLOOKUP($P36,INDIRECT($P$3),V$5,0))</f>
        <v>112897.59156143358</v>
      </c>
      <c r="W36" s="401">
        <f t="shared" ca="1" si="21"/>
        <v>116284.51930827659</v>
      </c>
      <c r="X36" s="218" t="str">
        <f t="shared" si="17"/>
        <v>Y</v>
      </c>
      <c r="Y36" s="366" t="str">
        <f t="shared" si="18"/>
        <v>06850C</v>
      </c>
      <c r="Z36" s="218" t="str">
        <f t="shared" si="22"/>
        <v>Manager Parking Ramps Lots</v>
      </c>
      <c r="AA36" s="367" t="str">
        <f t="shared" si="19"/>
        <v>E40</v>
      </c>
      <c r="AB36" s="368">
        <f t="shared" ca="1" si="24"/>
        <v>49.671999999999997</v>
      </c>
      <c r="AC36" s="368">
        <f t="shared" ca="1" si="25"/>
        <v>51.161999999999999</v>
      </c>
      <c r="AD36" s="368">
        <f t="shared" ca="1" si="26"/>
        <v>52.696999999999996</v>
      </c>
      <c r="AE36" s="368">
        <f t="shared" ca="1" si="27"/>
        <v>54.277999999999999</v>
      </c>
      <c r="AF36" s="368">
        <f t="shared" ca="1" si="28"/>
        <v>55.906999999999996</v>
      </c>
    </row>
    <row r="37" spans="1:32">
      <c r="A37" s="34" t="s">
        <v>58</v>
      </c>
      <c r="B37" s="47" t="s">
        <v>12</v>
      </c>
      <c r="C37" s="4">
        <v>455</v>
      </c>
      <c r="D37" s="34" t="s">
        <v>59</v>
      </c>
      <c r="E37" s="47">
        <v>10</v>
      </c>
      <c r="F37" s="47" t="s">
        <v>13</v>
      </c>
      <c r="G37" s="306" t="s">
        <v>43</v>
      </c>
      <c r="H37" s="178">
        <f t="shared" ca="1" si="20"/>
        <v>103317.28927850556</v>
      </c>
      <c r="I37" s="178">
        <f t="shared" ca="1" si="20"/>
        <v>106416.80795686076</v>
      </c>
      <c r="J37" s="178">
        <f t="shared" ca="1" si="20"/>
        <v>109609.31219556657</v>
      </c>
      <c r="K37" s="178">
        <f t="shared" ca="1" si="20"/>
        <v>112897.59156143358</v>
      </c>
      <c r="L37" s="178">
        <f t="shared" ca="1" si="23"/>
        <v>116284.51930827659</v>
      </c>
      <c r="O37" s="337" t="s">
        <v>611</v>
      </c>
      <c r="P37" s="337" t="str">
        <f t="shared" si="29"/>
        <v>09281C</v>
      </c>
      <c r="Q37" s="339" t="str">
        <f t="shared" si="30"/>
        <v>Solid Waste and Recycling Equipment Supervisor</v>
      </c>
      <c r="R37" s="344" t="str">
        <f t="shared" si="31"/>
        <v>E40</v>
      </c>
      <c r="S37" s="345" cm="1">
        <f t="array" aca="1" ref="S37" ca="1">IF($O37="Y",VLOOKUP($P37,INDIRECT($P$3),S$5,0)*INDIRECT($O$2),VLOOKUP($P37,INDIRECT($P$3),S$5,0))</f>
        <v>103317.28927850556</v>
      </c>
      <c r="T37" s="345" cm="1">
        <f t="array" aca="1" ref="T37" ca="1">IF($O37="Y",VLOOKUP($P37,INDIRECT($P$3),T$5,0)*INDIRECT($O$2),VLOOKUP($P37,INDIRECT($P$3),T$5,0))</f>
        <v>106416.80795686076</v>
      </c>
      <c r="U37" s="345" cm="1">
        <f t="array" aca="1" ref="U37" ca="1">IF($O37="Y",VLOOKUP($P37,INDIRECT($P$3),U$5,0)*INDIRECT($O$2),VLOOKUP($P37,INDIRECT($P$3),U$5,0))</f>
        <v>109609.31219556657</v>
      </c>
      <c r="V37" s="345" cm="1">
        <f t="array" aca="1" ref="V37" ca="1">IF($O37="Y",VLOOKUP($P37,INDIRECT($P$3),V$5,0)*INDIRECT($O$2),VLOOKUP($P37,INDIRECT($P$3),V$5,0))</f>
        <v>112897.59156143358</v>
      </c>
      <c r="W37" s="401">
        <f t="shared" ca="1" si="21"/>
        <v>116284.51930827659</v>
      </c>
      <c r="X37" s="218" t="str">
        <f t="shared" si="17"/>
        <v>Y</v>
      </c>
      <c r="Y37" s="366" t="str">
        <f t="shared" si="18"/>
        <v>09281C</v>
      </c>
      <c r="Z37" s="218" t="str">
        <f t="shared" si="22"/>
        <v>Solid Waste and Recycling Equipment Supervisor</v>
      </c>
      <c r="AA37" s="367" t="str">
        <f t="shared" si="19"/>
        <v>E40</v>
      </c>
      <c r="AB37" s="368">
        <f t="shared" ca="1" si="24"/>
        <v>49.671999999999997</v>
      </c>
      <c r="AC37" s="368">
        <f t="shared" ca="1" si="25"/>
        <v>51.161999999999999</v>
      </c>
      <c r="AD37" s="368">
        <f t="shared" ca="1" si="26"/>
        <v>52.696999999999996</v>
      </c>
      <c r="AE37" s="368">
        <f t="shared" ca="1" si="27"/>
        <v>54.277999999999999</v>
      </c>
      <c r="AF37" s="368">
        <f t="shared" ca="1" si="28"/>
        <v>55.906999999999996</v>
      </c>
    </row>
    <row r="38" spans="1:32">
      <c r="A38" s="34" t="s">
        <v>60</v>
      </c>
      <c r="B38" s="47" t="s">
        <v>12</v>
      </c>
      <c r="C38" s="4">
        <v>460</v>
      </c>
      <c r="D38" s="34" t="s">
        <v>61</v>
      </c>
      <c r="E38" s="47">
        <v>10</v>
      </c>
      <c r="F38" s="47" t="s">
        <v>13</v>
      </c>
      <c r="G38" s="306" t="s">
        <v>43</v>
      </c>
      <c r="H38" s="178">
        <f t="shared" ca="1" si="20"/>
        <v>103317.28927850556</v>
      </c>
      <c r="I38" s="178">
        <f t="shared" ca="1" si="20"/>
        <v>106416.80795686076</v>
      </c>
      <c r="J38" s="178">
        <f t="shared" ca="1" si="20"/>
        <v>109609.31219556657</v>
      </c>
      <c r="K38" s="178">
        <f t="shared" ca="1" si="20"/>
        <v>112897.59156143358</v>
      </c>
      <c r="L38" s="178">
        <f t="shared" ca="1" si="23"/>
        <v>116284.51930827659</v>
      </c>
      <c r="O38" s="337" t="s">
        <v>611</v>
      </c>
      <c r="P38" s="337" t="str">
        <f t="shared" si="29"/>
        <v>09845C</v>
      </c>
      <c r="Q38" s="339" t="str">
        <f t="shared" si="30"/>
        <v>Supervisor Building Services</v>
      </c>
      <c r="R38" s="344" t="str">
        <f t="shared" si="31"/>
        <v>E40</v>
      </c>
      <c r="S38" s="345" cm="1">
        <f t="array" aca="1" ref="S38" ca="1">IF($O38="Y",VLOOKUP($P38,INDIRECT($P$3),S$5,0)*INDIRECT($O$2),VLOOKUP($P38,INDIRECT($P$3),S$5,0))</f>
        <v>103317.28927850556</v>
      </c>
      <c r="T38" s="345" cm="1">
        <f t="array" aca="1" ref="T38" ca="1">IF($O38="Y",VLOOKUP($P38,INDIRECT($P$3),T$5,0)*INDIRECT($O$2),VLOOKUP($P38,INDIRECT($P$3),T$5,0))</f>
        <v>106416.80795686076</v>
      </c>
      <c r="U38" s="345" cm="1">
        <f t="array" aca="1" ref="U38" ca="1">IF($O38="Y",VLOOKUP($P38,INDIRECT($P$3),U$5,0)*INDIRECT($O$2),VLOOKUP($P38,INDIRECT($P$3),U$5,0))</f>
        <v>109609.31219556657</v>
      </c>
      <c r="V38" s="345" cm="1">
        <f t="array" aca="1" ref="V38" ca="1">IF($O38="Y",VLOOKUP($P38,INDIRECT($P$3),V$5,0)*INDIRECT($O$2),VLOOKUP($P38,INDIRECT($P$3),V$5,0))</f>
        <v>112897.59156143358</v>
      </c>
      <c r="W38" s="401">
        <f t="shared" ca="1" si="21"/>
        <v>116284.51930827659</v>
      </c>
      <c r="X38" s="218" t="str">
        <f t="shared" si="17"/>
        <v>Y</v>
      </c>
      <c r="Y38" s="366" t="str">
        <f t="shared" si="18"/>
        <v>09845C</v>
      </c>
      <c r="Z38" s="218" t="str">
        <f t="shared" si="22"/>
        <v>Supervisor Building Services</v>
      </c>
      <c r="AA38" s="367" t="str">
        <f t="shared" si="19"/>
        <v>E40</v>
      </c>
      <c r="AB38" s="368">
        <f t="shared" ca="1" si="24"/>
        <v>49.671999999999997</v>
      </c>
      <c r="AC38" s="368">
        <f t="shared" ca="1" si="25"/>
        <v>51.161999999999999</v>
      </c>
      <c r="AD38" s="368">
        <f t="shared" ca="1" si="26"/>
        <v>52.696999999999996</v>
      </c>
      <c r="AE38" s="368">
        <f t="shared" ca="1" si="27"/>
        <v>54.277999999999999</v>
      </c>
      <c r="AF38" s="368">
        <f t="shared" ca="1" si="28"/>
        <v>55.906999999999996</v>
      </c>
    </row>
    <row r="39" spans="1:32">
      <c r="A39" s="3" t="s">
        <v>62</v>
      </c>
      <c r="B39" s="47" t="s">
        <v>12</v>
      </c>
      <c r="C39" s="4">
        <v>453</v>
      </c>
      <c r="D39" s="35" t="s">
        <v>63</v>
      </c>
      <c r="E39" s="47">
        <v>10</v>
      </c>
      <c r="F39" s="47" t="s">
        <v>13</v>
      </c>
      <c r="G39" s="306" t="s">
        <v>43</v>
      </c>
      <c r="H39" s="178">
        <f t="shared" ca="1" si="20"/>
        <v>103317.28927850556</v>
      </c>
      <c r="I39" s="178">
        <f t="shared" ca="1" si="20"/>
        <v>106416.80795686076</v>
      </c>
      <c r="J39" s="178">
        <f t="shared" ca="1" si="20"/>
        <v>109609.31219556657</v>
      </c>
      <c r="K39" s="178">
        <f t="shared" ca="1" si="20"/>
        <v>112897.59156143358</v>
      </c>
      <c r="L39" s="178">
        <f t="shared" ca="1" si="23"/>
        <v>116284.51930827659</v>
      </c>
      <c r="O39" s="337" t="s">
        <v>611</v>
      </c>
      <c r="P39" s="337" t="str">
        <f t="shared" si="29"/>
        <v>09921C</v>
      </c>
      <c r="Q39" s="339" t="str">
        <f t="shared" si="30"/>
        <v>Supervisor Construction Projects and Maintenance Convention Center</v>
      </c>
      <c r="R39" s="344" t="str">
        <f t="shared" si="31"/>
        <v>E40</v>
      </c>
      <c r="S39" s="345" cm="1">
        <f t="array" aca="1" ref="S39" ca="1">IF($O39="Y",VLOOKUP($P39,INDIRECT($P$3),S$5,0)*INDIRECT($O$2),VLOOKUP($P39,INDIRECT($P$3),S$5,0))</f>
        <v>103317.28927850556</v>
      </c>
      <c r="T39" s="345" cm="1">
        <f t="array" aca="1" ref="T39" ca="1">IF($O39="Y",VLOOKUP($P39,INDIRECT($P$3),T$5,0)*INDIRECT($O$2),VLOOKUP($P39,INDIRECT($P$3),T$5,0))</f>
        <v>106416.80795686076</v>
      </c>
      <c r="U39" s="345" cm="1">
        <f t="array" aca="1" ref="U39" ca="1">IF($O39="Y",VLOOKUP($P39,INDIRECT($P$3),U$5,0)*INDIRECT($O$2),VLOOKUP($P39,INDIRECT($P$3),U$5,0))</f>
        <v>109609.31219556657</v>
      </c>
      <c r="V39" s="345" cm="1">
        <f t="array" aca="1" ref="V39" ca="1">IF($O39="Y",VLOOKUP($P39,INDIRECT($P$3),V$5,0)*INDIRECT($O$2),VLOOKUP($P39,INDIRECT($P$3),V$5,0))</f>
        <v>112897.59156143358</v>
      </c>
      <c r="W39" s="401">
        <f t="shared" ca="1" si="21"/>
        <v>116284.51930827659</v>
      </c>
      <c r="X39" s="218" t="str">
        <f t="shared" si="17"/>
        <v>Y</v>
      </c>
      <c r="Y39" s="366" t="str">
        <f t="shared" si="18"/>
        <v>09921C</v>
      </c>
      <c r="Z39" s="218" t="str">
        <f t="shared" si="22"/>
        <v>Supervisor Construction Projects and Maintenance Convention Center</v>
      </c>
      <c r="AA39" s="367" t="str">
        <f t="shared" si="19"/>
        <v>E40</v>
      </c>
      <c r="AB39" s="368">
        <f t="shared" ca="1" si="24"/>
        <v>49.671999999999997</v>
      </c>
      <c r="AC39" s="368">
        <f t="shared" ca="1" si="25"/>
        <v>51.161999999999999</v>
      </c>
      <c r="AD39" s="368">
        <f t="shared" ca="1" si="26"/>
        <v>52.696999999999996</v>
      </c>
      <c r="AE39" s="368">
        <f t="shared" ca="1" si="27"/>
        <v>54.277999999999999</v>
      </c>
      <c r="AF39" s="368">
        <f t="shared" ca="1" si="28"/>
        <v>55.906999999999996</v>
      </c>
    </row>
    <row r="40" spans="1:32">
      <c r="A40" s="34" t="s">
        <v>64</v>
      </c>
      <c r="B40" s="47" t="s">
        <v>12</v>
      </c>
      <c r="C40" s="4">
        <v>490</v>
      </c>
      <c r="D40" s="34" t="s">
        <v>65</v>
      </c>
      <c r="E40" s="47">
        <v>10</v>
      </c>
      <c r="F40" s="47" t="s">
        <v>13</v>
      </c>
      <c r="G40" s="306" t="s">
        <v>43</v>
      </c>
      <c r="H40" s="178">
        <f t="shared" ca="1" si="20"/>
        <v>103317.28927850556</v>
      </c>
      <c r="I40" s="178">
        <f t="shared" ca="1" si="20"/>
        <v>106416.80795686076</v>
      </c>
      <c r="J40" s="178">
        <f t="shared" ca="1" si="20"/>
        <v>109609.31219556657</v>
      </c>
      <c r="K40" s="178">
        <f t="shared" ca="1" si="20"/>
        <v>112897.59156143358</v>
      </c>
      <c r="L40" s="178">
        <f t="shared" ca="1" si="23"/>
        <v>116284.51930827659</v>
      </c>
      <c r="O40" s="337" t="s">
        <v>611</v>
      </c>
      <c r="P40" s="337" t="str">
        <f t="shared" si="29"/>
        <v>09985C</v>
      </c>
      <c r="Q40" s="339" t="str">
        <f t="shared" si="30"/>
        <v xml:space="preserve">Supervisor Environmental </v>
      </c>
      <c r="R40" s="344" t="str">
        <f t="shared" si="31"/>
        <v>E40</v>
      </c>
      <c r="S40" s="345" cm="1">
        <f t="array" aca="1" ref="S40" ca="1">IF($O40="Y",VLOOKUP($P40,INDIRECT($P$3),S$5,0)*INDIRECT($O$2),VLOOKUP($P40,INDIRECT($P$3),S$5,0))</f>
        <v>103317.28927850556</v>
      </c>
      <c r="T40" s="345" cm="1">
        <f t="array" aca="1" ref="T40" ca="1">IF($O40="Y",VLOOKUP($P40,INDIRECT($P$3),T$5,0)*INDIRECT($O$2),VLOOKUP($P40,INDIRECT($P$3),T$5,0))</f>
        <v>106416.80795686076</v>
      </c>
      <c r="U40" s="345" cm="1">
        <f t="array" aca="1" ref="U40" ca="1">IF($O40="Y",VLOOKUP($P40,INDIRECT($P$3),U$5,0)*INDIRECT($O$2),VLOOKUP($P40,INDIRECT($P$3),U$5,0))</f>
        <v>109609.31219556657</v>
      </c>
      <c r="V40" s="345" cm="1">
        <f t="array" aca="1" ref="V40" ca="1">IF($O40="Y",VLOOKUP($P40,INDIRECT($P$3),V$5,0)*INDIRECT($O$2),VLOOKUP($P40,INDIRECT($P$3),V$5,0))</f>
        <v>112897.59156143358</v>
      </c>
      <c r="W40" s="401">
        <f t="shared" ca="1" si="21"/>
        <v>116284.51930827659</v>
      </c>
      <c r="X40" s="218" t="str">
        <f t="shared" si="17"/>
        <v>Y</v>
      </c>
      <c r="Y40" s="366" t="str">
        <f t="shared" si="18"/>
        <v>09985C</v>
      </c>
      <c r="Z40" s="218" t="str">
        <f t="shared" si="22"/>
        <v xml:space="preserve">Supervisor Environmental </v>
      </c>
      <c r="AA40" s="367" t="str">
        <f t="shared" si="19"/>
        <v>E40</v>
      </c>
      <c r="AB40" s="368">
        <f t="shared" ca="1" si="24"/>
        <v>49.671999999999997</v>
      </c>
      <c r="AC40" s="368">
        <f t="shared" ca="1" si="25"/>
        <v>51.161999999999999</v>
      </c>
      <c r="AD40" s="368">
        <f t="shared" ca="1" si="26"/>
        <v>52.696999999999996</v>
      </c>
      <c r="AE40" s="368">
        <f t="shared" ca="1" si="27"/>
        <v>54.277999999999999</v>
      </c>
      <c r="AF40" s="368">
        <f t="shared" ca="1" si="28"/>
        <v>55.906999999999996</v>
      </c>
    </row>
    <row r="41" spans="1:32">
      <c r="A41" s="3" t="s">
        <v>66</v>
      </c>
      <c r="B41" s="47" t="s">
        <v>12</v>
      </c>
      <c r="C41" s="4">
        <v>455</v>
      </c>
      <c r="D41" s="35" t="s">
        <v>67</v>
      </c>
      <c r="E41" s="47">
        <v>10</v>
      </c>
      <c r="F41" s="47" t="s">
        <v>13</v>
      </c>
      <c r="G41" s="306" t="s">
        <v>43</v>
      </c>
      <c r="H41" s="178">
        <f t="shared" ca="1" si="20"/>
        <v>103317.28927850556</v>
      </c>
      <c r="I41" s="178">
        <f t="shared" ca="1" si="20"/>
        <v>106416.80795686076</v>
      </c>
      <c r="J41" s="178">
        <f t="shared" ca="1" si="20"/>
        <v>109609.31219556657</v>
      </c>
      <c r="K41" s="178">
        <f t="shared" ca="1" si="20"/>
        <v>112897.59156143358</v>
      </c>
      <c r="L41" s="178">
        <f t="shared" ca="1" si="23"/>
        <v>116284.51930827659</v>
      </c>
      <c r="O41" s="337" t="s">
        <v>611</v>
      </c>
      <c r="P41" s="337" t="str">
        <f t="shared" si="29"/>
        <v>09992C</v>
      </c>
      <c r="Q41" s="339" t="str">
        <f t="shared" si="30"/>
        <v>Supervisor Fire Inspection Services</v>
      </c>
      <c r="R41" s="344" t="str">
        <f t="shared" si="31"/>
        <v>E40</v>
      </c>
      <c r="S41" s="345" cm="1">
        <f t="array" aca="1" ref="S41" ca="1">IF($O41="Y",VLOOKUP($P41,INDIRECT($P$3),S$5,0)*INDIRECT($O$2),VLOOKUP($P41,INDIRECT($P$3),S$5,0))</f>
        <v>103317.28927850556</v>
      </c>
      <c r="T41" s="345" cm="1">
        <f t="array" aca="1" ref="T41" ca="1">IF($O41="Y",VLOOKUP($P41,INDIRECT($P$3),T$5,0)*INDIRECT($O$2),VLOOKUP($P41,INDIRECT($P$3),T$5,0))</f>
        <v>106416.80795686076</v>
      </c>
      <c r="U41" s="345" cm="1">
        <f t="array" aca="1" ref="U41" ca="1">IF($O41="Y",VLOOKUP($P41,INDIRECT($P$3),U$5,0)*INDIRECT($O$2),VLOOKUP($P41,INDIRECT($P$3),U$5,0))</f>
        <v>109609.31219556657</v>
      </c>
      <c r="V41" s="345" cm="1">
        <f t="array" aca="1" ref="V41" ca="1">IF($O41="Y",VLOOKUP($P41,INDIRECT($P$3),V$5,0)*INDIRECT($O$2),VLOOKUP($P41,INDIRECT($P$3),V$5,0))</f>
        <v>112897.59156143358</v>
      </c>
      <c r="W41" s="401">
        <f t="shared" ca="1" si="21"/>
        <v>116284.51930827659</v>
      </c>
      <c r="X41" s="218" t="str">
        <f t="shared" si="17"/>
        <v>Y</v>
      </c>
      <c r="Y41" s="366" t="str">
        <f t="shared" si="18"/>
        <v>09992C</v>
      </c>
      <c r="Z41" s="218" t="str">
        <f t="shared" si="22"/>
        <v>Supervisor Fire Inspection Services</v>
      </c>
      <c r="AA41" s="367" t="str">
        <f t="shared" si="19"/>
        <v>E40</v>
      </c>
      <c r="AB41" s="368">
        <f t="shared" ca="1" si="24"/>
        <v>49.671999999999997</v>
      </c>
      <c r="AC41" s="368">
        <f t="shared" ca="1" si="25"/>
        <v>51.161999999999999</v>
      </c>
      <c r="AD41" s="368">
        <f t="shared" ca="1" si="26"/>
        <v>52.696999999999996</v>
      </c>
      <c r="AE41" s="368">
        <f t="shared" ca="1" si="27"/>
        <v>54.277999999999999</v>
      </c>
      <c r="AF41" s="368">
        <f t="shared" ca="1" si="28"/>
        <v>55.906999999999996</v>
      </c>
    </row>
    <row r="42" spans="1:32">
      <c r="A42" s="34" t="s">
        <v>69</v>
      </c>
      <c r="B42" s="47" t="s">
        <v>12</v>
      </c>
      <c r="C42" s="4">
        <v>478</v>
      </c>
      <c r="D42" s="34" t="s">
        <v>70</v>
      </c>
      <c r="E42" s="47">
        <v>10</v>
      </c>
      <c r="F42" s="47" t="s">
        <v>13</v>
      </c>
      <c r="G42" s="306" t="s">
        <v>43</v>
      </c>
      <c r="H42" s="178">
        <f t="shared" ca="1" si="20"/>
        <v>103317.28927850556</v>
      </c>
      <c r="I42" s="178">
        <f t="shared" ca="1" si="20"/>
        <v>106416.80795686076</v>
      </c>
      <c r="J42" s="178">
        <f t="shared" ca="1" si="20"/>
        <v>109609.31219556657</v>
      </c>
      <c r="K42" s="178">
        <f t="shared" ca="1" si="20"/>
        <v>112897.59156143358</v>
      </c>
      <c r="L42" s="178">
        <f t="shared" ca="1" si="23"/>
        <v>116284.51930827659</v>
      </c>
      <c r="O42" s="337" t="s">
        <v>611</v>
      </c>
      <c r="P42" s="337" t="str">
        <f t="shared" si="29"/>
        <v>03621C</v>
      </c>
      <c r="Q42" s="339" t="str">
        <f t="shared" si="30"/>
        <v>Supervisor Health Inspections Services</v>
      </c>
      <c r="R42" s="344" t="str">
        <f t="shared" si="31"/>
        <v>E40</v>
      </c>
      <c r="S42" s="345" cm="1">
        <f t="array" aca="1" ref="S42" ca="1">IF($O42="Y",VLOOKUP($P42,INDIRECT($P$3),S$5,0)*INDIRECT($O$2),VLOOKUP($P42,INDIRECT($P$3),S$5,0))</f>
        <v>103317.28927850556</v>
      </c>
      <c r="T42" s="345" cm="1">
        <f t="array" aca="1" ref="T42" ca="1">IF($O42="Y",VLOOKUP($P42,INDIRECT($P$3),T$5,0)*INDIRECT($O$2),VLOOKUP($P42,INDIRECT($P$3),T$5,0))</f>
        <v>106416.80795686076</v>
      </c>
      <c r="U42" s="345" cm="1">
        <f t="array" aca="1" ref="U42" ca="1">IF($O42="Y",VLOOKUP($P42,INDIRECT($P$3),U$5,0)*INDIRECT($O$2),VLOOKUP($P42,INDIRECT($P$3),U$5,0))</f>
        <v>109609.31219556657</v>
      </c>
      <c r="V42" s="345" cm="1">
        <f t="array" aca="1" ref="V42" ca="1">IF($O42="Y",VLOOKUP($P42,INDIRECT($P$3),V$5,0)*INDIRECT($O$2),VLOOKUP($P42,INDIRECT($P$3),V$5,0))</f>
        <v>112897.59156143358</v>
      </c>
      <c r="W42" s="401">
        <f t="shared" ca="1" si="21"/>
        <v>116284.51930827659</v>
      </c>
      <c r="X42" s="218" t="str">
        <f t="shared" si="17"/>
        <v>Y</v>
      </c>
      <c r="Y42" s="366" t="str">
        <f t="shared" si="18"/>
        <v>03621C</v>
      </c>
      <c r="Z42" s="218" t="str">
        <f t="shared" si="22"/>
        <v>Supervisor Health Inspections Services</v>
      </c>
      <c r="AA42" s="367" t="str">
        <f t="shared" si="19"/>
        <v>E40</v>
      </c>
      <c r="AB42" s="368">
        <f t="shared" ca="1" si="24"/>
        <v>49.671999999999997</v>
      </c>
      <c r="AC42" s="368">
        <f t="shared" ca="1" si="25"/>
        <v>51.161999999999999</v>
      </c>
      <c r="AD42" s="368">
        <f t="shared" ca="1" si="26"/>
        <v>52.696999999999996</v>
      </c>
      <c r="AE42" s="368">
        <f t="shared" ca="1" si="27"/>
        <v>54.277999999999999</v>
      </c>
      <c r="AF42" s="368">
        <f t="shared" ca="1" si="28"/>
        <v>55.906999999999996</v>
      </c>
    </row>
    <row r="43" spans="1:32">
      <c r="A43" s="3" t="s">
        <v>71</v>
      </c>
      <c r="B43" s="47" t="s">
        <v>12</v>
      </c>
      <c r="C43" s="4">
        <v>455</v>
      </c>
      <c r="D43" s="34" t="s">
        <v>72</v>
      </c>
      <c r="E43" s="47">
        <v>10</v>
      </c>
      <c r="F43" s="47" t="s">
        <v>13</v>
      </c>
      <c r="G43" s="306" t="s">
        <v>43</v>
      </c>
      <c r="H43" s="178">
        <f t="shared" ca="1" si="20"/>
        <v>103317.28927850556</v>
      </c>
      <c r="I43" s="178">
        <f t="shared" ca="1" si="20"/>
        <v>106416.80795686076</v>
      </c>
      <c r="J43" s="178">
        <f t="shared" ca="1" si="20"/>
        <v>109609.31219556657</v>
      </c>
      <c r="K43" s="178">
        <f t="shared" ca="1" si="20"/>
        <v>112897.59156143358</v>
      </c>
      <c r="L43" s="178">
        <f t="shared" ca="1" si="23"/>
        <v>116284.51930827659</v>
      </c>
      <c r="O43" s="337" t="s">
        <v>611</v>
      </c>
      <c r="P43" s="337" t="str">
        <f t="shared" si="29"/>
        <v>10140C</v>
      </c>
      <c r="Q43" s="339" t="str">
        <f t="shared" si="30"/>
        <v xml:space="preserve">Supervisor Parking Management &amp; Traffic Control  </v>
      </c>
      <c r="R43" s="344" t="str">
        <f t="shared" si="31"/>
        <v>E40</v>
      </c>
      <c r="S43" s="345" cm="1">
        <f t="array" aca="1" ref="S43" ca="1">IF($O43="Y",VLOOKUP($P43,INDIRECT($P$3),S$5,0)*INDIRECT($O$2),VLOOKUP($P43,INDIRECT($P$3),S$5,0))</f>
        <v>103317.28927850556</v>
      </c>
      <c r="T43" s="345" cm="1">
        <f t="array" aca="1" ref="T43" ca="1">IF($O43="Y",VLOOKUP($P43,INDIRECT($P$3),T$5,0)*INDIRECT($O$2),VLOOKUP($P43,INDIRECT($P$3),T$5,0))</f>
        <v>106416.80795686076</v>
      </c>
      <c r="U43" s="345" cm="1">
        <f t="array" aca="1" ref="U43" ca="1">IF($O43="Y",VLOOKUP($P43,INDIRECT($P$3),U$5,0)*INDIRECT($O$2),VLOOKUP($P43,INDIRECT($P$3),U$5,0))</f>
        <v>109609.31219556657</v>
      </c>
      <c r="V43" s="345" cm="1">
        <f t="array" aca="1" ref="V43" ca="1">IF($O43="Y",VLOOKUP($P43,INDIRECT($P$3),V$5,0)*INDIRECT($O$2),VLOOKUP($P43,INDIRECT($P$3),V$5,0))</f>
        <v>112897.59156143358</v>
      </c>
      <c r="W43" s="401">
        <f t="shared" ca="1" si="21"/>
        <v>116284.51930827659</v>
      </c>
      <c r="X43" s="218" t="str">
        <f t="shared" si="17"/>
        <v>Y</v>
      </c>
      <c r="Y43" s="366" t="str">
        <f t="shared" si="18"/>
        <v>10140C</v>
      </c>
      <c r="Z43" s="218" t="str">
        <f t="shared" si="22"/>
        <v xml:space="preserve">Supervisor Parking Management &amp; Traffic Control  </v>
      </c>
      <c r="AA43" s="367" t="str">
        <f t="shared" si="19"/>
        <v>E40</v>
      </c>
      <c r="AB43" s="368">
        <f t="shared" ca="1" si="24"/>
        <v>49.671999999999997</v>
      </c>
      <c r="AC43" s="368">
        <f t="shared" ca="1" si="25"/>
        <v>51.161999999999999</v>
      </c>
      <c r="AD43" s="368">
        <f t="shared" ca="1" si="26"/>
        <v>52.696999999999996</v>
      </c>
      <c r="AE43" s="368">
        <f t="shared" ca="1" si="27"/>
        <v>54.277999999999999</v>
      </c>
      <c r="AF43" s="368">
        <f t="shared" ca="1" si="28"/>
        <v>55.906999999999996</v>
      </c>
    </row>
    <row r="44" spans="1:32">
      <c r="A44" s="3" t="s">
        <v>73</v>
      </c>
      <c r="B44" s="47" t="s">
        <v>12</v>
      </c>
      <c r="C44" s="4">
        <v>493</v>
      </c>
      <c r="D44" s="34" t="s">
        <v>74</v>
      </c>
      <c r="E44" s="47">
        <v>10</v>
      </c>
      <c r="F44" s="47" t="s">
        <v>13</v>
      </c>
      <c r="G44" s="306" t="s">
        <v>43</v>
      </c>
      <c r="H44" s="178">
        <f t="shared" ref="H44:K51" ca="1" si="32">S44</f>
        <v>103317.28927850556</v>
      </c>
      <c r="I44" s="178">
        <f t="shared" ca="1" si="32"/>
        <v>106416.80795686076</v>
      </c>
      <c r="J44" s="178">
        <f t="shared" ca="1" si="32"/>
        <v>109609.31219556657</v>
      </c>
      <c r="K44" s="178">
        <f t="shared" ca="1" si="32"/>
        <v>112897.59156143358</v>
      </c>
      <c r="L44" s="178">
        <f t="shared" ca="1" si="23"/>
        <v>116284.51930827659</v>
      </c>
      <c r="O44" s="337" t="s">
        <v>611</v>
      </c>
      <c r="P44" s="337" t="str">
        <f t="shared" si="29"/>
        <v>10205C</v>
      </c>
      <c r="Q44" s="339" t="str">
        <f t="shared" si="30"/>
        <v>Supervisor Problem Properties</v>
      </c>
      <c r="R44" s="344" t="str">
        <f t="shared" si="31"/>
        <v>E40</v>
      </c>
      <c r="S44" s="345" cm="1">
        <f t="array" aca="1" ref="S44" ca="1">IF($O44="Y",VLOOKUP($P44,INDIRECT($P$3),S$5,0)*INDIRECT($O$2),VLOOKUP($P44,INDIRECT($P$3),S$5,0))</f>
        <v>103317.28927850556</v>
      </c>
      <c r="T44" s="345" cm="1">
        <f t="array" aca="1" ref="T44" ca="1">IF($O44="Y",VLOOKUP($P44,INDIRECT($P$3),T$5,0)*INDIRECT($O$2),VLOOKUP($P44,INDIRECT($P$3),T$5,0))</f>
        <v>106416.80795686076</v>
      </c>
      <c r="U44" s="345" cm="1">
        <f t="array" aca="1" ref="U44" ca="1">IF($O44="Y",VLOOKUP($P44,INDIRECT($P$3),U$5,0)*INDIRECT($O$2),VLOOKUP($P44,INDIRECT($P$3),U$5,0))</f>
        <v>109609.31219556657</v>
      </c>
      <c r="V44" s="345" cm="1">
        <f t="array" aca="1" ref="V44" ca="1">IF($O44="Y",VLOOKUP($P44,INDIRECT($P$3),V$5,0)*INDIRECT($O$2),VLOOKUP($P44,INDIRECT($P$3),V$5,0))</f>
        <v>112897.59156143358</v>
      </c>
      <c r="W44" s="401">
        <f t="shared" ca="1" si="21"/>
        <v>116284.51930827659</v>
      </c>
      <c r="X44" s="218" t="str">
        <f t="shared" si="17"/>
        <v>Y</v>
      </c>
      <c r="Y44" s="366" t="str">
        <f t="shared" si="18"/>
        <v>10205C</v>
      </c>
      <c r="Z44" s="218" t="str">
        <f t="shared" si="22"/>
        <v>Supervisor Problem Properties</v>
      </c>
      <c r="AA44" s="367" t="str">
        <f t="shared" si="19"/>
        <v>E40</v>
      </c>
      <c r="AB44" s="368">
        <f t="shared" ca="1" si="24"/>
        <v>49.671999999999997</v>
      </c>
      <c r="AC44" s="368">
        <f t="shared" ca="1" si="25"/>
        <v>51.161999999999999</v>
      </c>
      <c r="AD44" s="368">
        <f t="shared" ca="1" si="26"/>
        <v>52.696999999999996</v>
      </c>
      <c r="AE44" s="368">
        <f t="shared" ca="1" si="27"/>
        <v>54.277999999999999</v>
      </c>
      <c r="AF44" s="368">
        <f t="shared" ca="1" si="28"/>
        <v>55.906999999999996</v>
      </c>
    </row>
    <row r="45" spans="1:32">
      <c r="A45" s="3" t="s">
        <v>75</v>
      </c>
      <c r="B45" s="47" t="s">
        <v>12</v>
      </c>
      <c r="C45" s="4">
        <v>473</v>
      </c>
      <c r="D45" s="35" t="s">
        <v>76</v>
      </c>
      <c r="E45" s="47">
        <v>10</v>
      </c>
      <c r="F45" s="47" t="s">
        <v>13</v>
      </c>
      <c r="G45" s="306" t="s">
        <v>43</v>
      </c>
      <c r="H45" s="178">
        <f t="shared" ca="1" si="32"/>
        <v>103317.28927850556</v>
      </c>
      <c r="I45" s="178">
        <f t="shared" ca="1" si="32"/>
        <v>106416.80795686076</v>
      </c>
      <c r="J45" s="178">
        <f t="shared" ca="1" si="32"/>
        <v>109609.31219556657</v>
      </c>
      <c r="K45" s="178">
        <f t="shared" ca="1" si="32"/>
        <v>112897.59156143358</v>
      </c>
      <c r="L45" s="178">
        <f t="shared" ca="1" si="23"/>
        <v>116284.51930827659</v>
      </c>
      <c r="O45" s="337" t="s">
        <v>611</v>
      </c>
      <c r="P45" s="337" t="str">
        <f t="shared" si="29"/>
        <v>10220C</v>
      </c>
      <c r="Q45" s="339" t="str">
        <f t="shared" si="30"/>
        <v xml:space="preserve">Supervisor Pumping Stations  </v>
      </c>
      <c r="R45" s="344" t="str">
        <f t="shared" si="31"/>
        <v>E40</v>
      </c>
      <c r="S45" s="345" cm="1">
        <f t="array" aca="1" ref="S45" ca="1">IF($O45="Y",VLOOKUP($P45,INDIRECT($P$3),S$5,0)*INDIRECT($O$2),VLOOKUP($P45,INDIRECT($P$3),S$5,0))</f>
        <v>103317.28927850556</v>
      </c>
      <c r="T45" s="345" cm="1">
        <f t="array" aca="1" ref="T45" ca="1">IF($O45="Y",VLOOKUP($P45,INDIRECT($P$3),T$5,0)*INDIRECT($O$2),VLOOKUP($P45,INDIRECT($P$3),T$5,0))</f>
        <v>106416.80795686076</v>
      </c>
      <c r="U45" s="345" cm="1">
        <f t="array" aca="1" ref="U45" ca="1">IF($O45="Y",VLOOKUP($P45,INDIRECT($P$3),U$5,0)*INDIRECT($O$2),VLOOKUP($P45,INDIRECT($P$3),U$5,0))</f>
        <v>109609.31219556657</v>
      </c>
      <c r="V45" s="345" cm="1">
        <f t="array" aca="1" ref="V45" ca="1">IF($O45="Y",VLOOKUP($P45,INDIRECT($P$3),V$5,0)*INDIRECT($O$2),VLOOKUP($P45,INDIRECT($P$3),V$5,0))</f>
        <v>112897.59156143358</v>
      </c>
      <c r="W45" s="401">
        <f t="shared" ca="1" si="21"/>
        <v>116284.51930827659</v>
      </c>
      <c r="X45" s="218" t="str">
        <f t="shared" si="17"/>
        <v>Y</v>
      </c>
      <c r="Y45" s="366" t="str">
        <f t="shared" si="18"/>
        <v>10220C</v>
      </c>
      <c r="Z45" s="218" t="str">
        <f t="shared" si="22"/>
        <v xml:space="preserve">Supervisor Pumping Stations  </v>
      </c>
      <c r="AA45" s="367" t="str">
        <f t="shared" si="19"/>
        <v>E40</v>
      </c>
      <c r="AB45" s="368">
        <f t="shared" ca="1" si="24"/>
        <v>49.671999999999997</v>
      </c>
      <c r="AC45" s="368">
        <f t="shared" ca="1" si="25"/>
        <v>51.161999999999999</v>
      </c>
      <c r="AD45" s="368">
        <f t="shared" ca="1" si="26"/>
        <v>52.696999999999996</v>
      </c>
      <c r="AE45" s="368">
        <f t="shared" ca="1" si="27"/>
        <v>54.277999999999999</v>
      </c>
      <c r="AF45" s="368">
        <f t="shared" ca="1" si="28"/>
        <v>55.906999999999996</v>
      </c>
    </row>
    <row r="46" spans="1:32">
      <c r="A46" s="3" t="s">
        <v>77</v>
      </c>
      <c r="B46" s="47" t="s">
        <v>12</v>
      </c>
      <c r="C46" s="4">
        <v>493</v>
      </c>
      <c r="D46" s="35" t="s">
        <v>78</v>
      </c>
      <c r="E46" s="47">
        <v>10</v>
      </c>
      <c r="F46" s="47" t="s">
        <v>13</v>
      </c>
      <c r="G46" s="306" t="s">
        <v>43</v>
      </c>
      <c r="H46" s="178">
        <f t="shared" ca="1" si="32"/>
        <v>103317.28927850556</v>
      </c>
      <c r="I46" s="178">
        <f t="shared" ca="1" si="32"/>
        <v>106416.80795686076</v>
      </c>
      <c r="J46" s="178">
        <f t="shared" ca="1" si="32"/>
        <v>109609.31219556657</v>
      </c>
      <c r="K46" s="178">
        <f t="shared" ca="1" si="32"/>
        <v>112897.59156143358</v>
      </c>
      <c r="L46" s="178">
        <f t="shared" ca="1" si="23"/>
        <v>116284.51930827659</v>
      </c>
      <c r="O46" s="337" t="s">
        <v>611</v>
      </c>
      <c r="P46" s="337" t="str">
        <f t="shared" si="29"/>
        <v>10240C</v>
      </c>
      <c r="Q46" s="339" t="str">
        <f t="shared" si="30"/>
        <v>Supervisor Real Estate Assessment</v>
      </c>
      <c r="R46" s="344" t="str">
        <f t="shared" si="31"/>
        <v>E40</v>
      </c>
      <c r="S46" s="345" cm="1">
        <f t="array" aca="1" ref="S46" ca="1">IF($O46="Y",VLOOKUP($P46,INDIRECT($P$3),S$5,0)*INDIRECT($O$2),VLOOKUP($P46,INDIRECT($P$3),S$5,0))</f>
        <v>103317.28927850556</v>
      </c>
      <c r="T46" s="345" cm="1">
        <f t="array" aca="1" ref="T46" ca="1">IF($O46="Y",VLOOKUP($P46,INDIRECT($P$3),T$5,0)*INDIRECT($O$2),VLOOKUP($P46,INDIRECT($P$3),T$5,0))</f>
        <v>106416.80795686076</v>
      </c>
      <c r="U46" s="345" cm="1">
        <f t="array" aca="1" ref="U46" ca="1">IF($O46="Y",VLOOKUP($P46,INDIRECT($P$3),U$5,0)*INDIRECT($O$2),VLOOKUP($P46,INDIRECT($P$3),U$5,0))</f>
        <v>109609.31219556657</v>
      </c>
      <c r="V46" s="345" cm="1">
        <f t="array" aca="1" ref="V46" ca="1">IF($O46="Y",VLOOKUP($P46,INDIRECT($P$3),V$5,0)*INDIRECT($O$2),VLOOKUP($P46,INDIRECT($P$3),V$5,0))</f>
        <v>112897.59156143358</v>
      </c>
      <c r="W46" s="401">
        <f t="shared" ca="1" si="21"/>
        <v>116284.51930827659</v>
      </c>
      <c r="X46" s="218" t="str">
        <f t="shared" si="17"/>
        <v>Y</v>
      </c>
      <c r="Y46" s="366" t="str">
        <f t="shared" si="18"/>
        <v>10240C</v>
      </c>
      <c r="Z46" s="218" t="str">
        <f t="shared" si="22"/>
        <v>Supervisor Real Estate Assessment</v>
      </c>
      <c r="AA46" s="367" t="str">
        <f t="shared" si="19"/>
        <v>E40</v>
      </c>
      <c r="AB46" s="368">
        <f t="shared" ca="1" si="24"/>
        <v>49.671999999999997</v>
      </c>
      <c r="AC46" s="368">
        <f t="shared" ca="1" si="25"/>
        <v>51.161999999999999</v>
      </c>
      <c r="AD46" s="368">
        <f t="shared" ca="1" si="26"/>
        <v>52.696999999999996</v>
      </c>
      <c r="AE46" s="368">
        <f t="shared" ca="1" si="27"/>
        <v>54.277999999999999</v>
      </c>
      <c r="AF46" s="368">
        <f t="shared" ca="1" si="28"/>
        <v>55.906999999999996</v>
      </c>
    </row>
    <row r="47" spans="1:32">
      <c r="A47" s="3" t="s">
        <v>717</v>
      </c>
      <c r="B47" s="47" t="s">
        <v>12</v>
      </c>
      <c r="C47" s="4">
        <v>453</v>
      </c>
      <c r="D47" s="35" t="s">
        <v>718</v>
      </c>
      <c r="E47" s="47">
        <v>10</v>
      </c>
      <c r="F47" s="47" t="s">
        <v>13</v>
      </c>
      <c r="G47" s="306" t="s">
        <v>43</v>
      </c>
      <c r="H47" s="178">
        <f t="shared" ca="1" si="32"/>
        <v>103317.28927850556</v>
      </c>
      <c r="I47" s="178">
        <f t="shared" ca="1" si="32"/>
        <v>106416.80795686076</v>
      </c>
      <c r="J47" s="178">
        <f t="shared" ca="1" si="32"/>
        <v>109609.31219556657</v>
      </c>
      <c r="K47" s="178">
        <f t="shared" ca="1" si="32"/>
        <v>112897.59156143358</v>
      </c>
      <c r="L47" s="178">
        <f t="shared" ca="1" si="23"/>
        <v>116284.51930827659</v>
      </c>
      <c r="O47" s="337" t="s">
        <v>611</v>
      </c>
      <c r="P47" s="337" t="str">
        <f t="shared" si="29"/>
        <v>53063C</v>
      </c>
      <c r="Q47" s="339" t="str">
        <f t="shared" si="30"/>
        <v>Supervisor Security Operations</v>
      </c>
      <c r="R47" s="344" t="str">
        <f t="shared" si="31"/>
        <v>E40</v>
      </c>
      <c r="S47" s="345" cm="1">
        <f t="array" aca="1" ref="S47" ca="1">IF($O47="Y",VLOOKUP($P47,INDIRECT($P$3),S$5,0)*INDIRECT($O$2),VLOOKUP($P47,INDIRECT($P$3),S$5,0))</f>
        <v>103317.28927850556</v>
      </c>
      <c r="T47" s="345" cm="1">
        <f t="array" aca="1" ref="T47" ca="1">IF($O47="Y",VLOOKUP($P47,INDIRECT($P$3),T$5,0)*INDIRECT($O$2),VLOOKUP($P47,INDIRECT($P$3),T$5,0))</f>
        <v>106416.80795686076</v>
      </c>
      <c r="U47" s="345" cm="1">
        <f t="array" aca="1" ref="U47" ca="1">IF($O47="Y",VLOOKUP($P47,INDIRECT($P$3),U$5,0)*INDIRECT($O$2),VLOOKUP($P47,INDIRECT($P$3),U$5,0))</f>
        <v>109609.31219556657</v>
      </c>
      <c r="V47" s="345" cm="1">
        <f t="array" aca="1" ref="V47" ca="1">IF($O47="Y",VLOOKUP($P47,INDIRECT($P$3),V$5,0)*INDIRECT($O$2),VLOOKUP($P47,INDIRECT($P$3),V$5,0))</f>
        <v>112897.59156143358</v>
      </c>
      <c r="W47" s="401">
        <f t="shared" ca="1" si="21"/>
        <v>116284.51930827659</v>
      </c>
      <c r="X47" s="218" t="str">
        <f t="shared" si="17"/>
        <v>Y</v>
      </c>
      <c r="Y47" s="366" t="str">
        <f t="shared" si="18"/>
        <v>53063C</v>
      </c>
      <c r="Z47" s="218" t="str">
        <f t="shared" si="22"/>
        <v>Supervisor Security Operations</v>
      </c>
      <c r="AA47" s="367" t="str">
        <f t="shared" si="19"/>
        <v>E40</v>
      </c>
      <c r="AB47" s="368">
        <f t="shared" ca="1" si="24"/>
        <v>49.671999999999997</v>
      </c>
      <c r="AC47" s="368">
        <f t="shared" ca="1" si="25"/>
        <v>51.161999999999999</v>
      </c>
      <c r="AD47" s="368">
        <f t="shared" ca="1" si="26"/>
        <v>52.696999999999996</v>
      </c>
      <c r="AE47" s="368">
        <f t="shared" ca="1" si="27"/>
        <v>54.277999999999999</v>
      </c>
      <c r="AF47" s="368">
        <f t="shared" ca="1" si="28"/>
        <v>55.906999999999996</v>
      </c>
    </row>
    <row r="48" spans="1:32">
      <c r="A48" s="3" t="s">
        <v>435</v>
      </c>
      <c r="B48" s="47" t="s">
        <v>12</v>
      </c>
      <c r="C48" s="4">
        <v>453</v>
      </c>
      <c r="D48" s="35" t="s">
        <v>530</v>
      </c>
      <c r="E48" s="47">
        <v>10</v>
      </c>
      <c r="F48" s="47" t="s">
        <v>13</v>
      </c>
      <c r="G48" s="306" t="s">
        <v>43</v>
      </c>
      <c r="H48" s="178">
        <f t="shared" ca="1" si="32"/>
        <v>103317.28927850556</v>
      </c>
      <c r="I48" s="178">
        <f t="shared" ca="1" si="32"/>
        <v>106416.80795686076</v>
      </c>
      <c r="J48" s="178">
        <f t="shared" ca="1" si="32"/>
        <v>109609.31219556657</v>
      </c>
      <c r="K48" s="178">
        <f t="shared" ca="1" si="32"/>
        <v>112897.59156143358</v>
      </c>
      <c r="L48" s="178">
        <f t="shared" ca="1" si="23"/>
        <v>116284.51930827659</v>
      </c>
      <c r="O48" s="337" t="s">
        <v>611</v>
      </c>
      <c r="P48" s="337" t="str">
        <f t="shared" si="29"/>
        <v>10300C</v>
      </c>
      <c r="Q48" s="339" t="str">
        <f t="shared" si="30"/>
        <v>Supervisor Towing &amp; Impound</v>
      </c>
      <c r="R48" s="344" t="str">
        <f t="shared" si="31"/>
        <v>E40</v>
      </c>
      <c r="S48" s="345" cm="1">
        <f t="array" aca="1" ref="S48" ca="1">IF($O48="Y",VLOOKUP($P48,INDIRECT($P$3),S$5,0)*INDIRECT($O$2),VLOOKUP($P48,INDIRECT($P$3),S$5,0))</f>
        <v>103317.28927850556</v>
      </c>
      <c r="T48" s="345" cm="1">
        <f t="array" aca="1" ref="T48" ca="1">IF($O48="Y",VLOOKUP($P48,INDIRECT($P$3),T$5,0)*INDIRECT($O$2),VLOOKUP($P48,INDIRECT($P$3),T$5,0))</f>
        <v>106416.80795686076</v>
      </c>
      <c r="U48" s="345" cm="1">
        <f t="array" aca="1" ref="U48" ca="1">IF($O48="Y",VLOOKUP($P48,INDIRECT($P$3),U$5,0)*INDIRECT($O$2),VLOOKUP($P48,INDIRECT($P$3),U$5,0))</f>
        <v>109609.31219556657</v>
      </c>
      <c r="V48" s="345" cm="1">
        <f t="array" aca="1" ref="V48" ca="1">IF($O48="Y",VLOOKUP($P48,INDIRECT($P$3),V$5,0)*INDIRECT($O$2),VLOOKUP($P48,INDIRECT($P$3),V$5,0))</f>
        <v>112897.59156143358</v>
      </c>
      <c r="W48" s="401">
        <f t="shared" ca="1" si="21"/>
        <v>116284.51930827659</v>
      </c>
      <c r="X48" s="218" t="str">
        <f t="shared" si="17"/>
        <v>Y</v>
      </c>
      <c r="Y48" s="366" t="str">
        <f t="shared" si="18"/>
        <v>10300C</v>
      </c>
      <c r="Z48" s="218" t="str">
        <f t="shared" si="22"/>
        <v>Supervisor Towing &amp; Impound</v>
      </c>
      <c r="AA48" s="367" t="str">
        <f t="shared" si="19"/>
        <v>E40</v>
      </c>
      <c r="AB48" s="368">
        <f t="shared" ca="1" si="24"/>
        <v>49.671999999999997</v>
      </c>
      <c r="AC48" s="368">
        <f t="shared" ca="1" si="25"/>
        <v>51.161999999999999</v>
      </c>
      <c r="AD48" s="368">
        <f t="shared" ca="1" si="26"/>
        <v>52.696999999999996</v>
      </c>
      <c r="AE48" s="368">
        <f t="shared" ca="1" si="27"/>
        <v>54.277999999999999</v>
      </c>
      <c r="AF48" s="368">
        <f t="shared" ca="1" si="28"/>
        <v>55.906999999999996</v>
      </c>
    </row>
    <row r="49" spans="1:32">
      <c r="A49" s="3" t="s">
        <v>79</v>
      </c>
      <c r="B49" s="47" t="s">
        <v>12</v>
      </c>
      <c r="C49" s="4">
        <v>455</v>
      </c>
      <c r="D49" s="35" t="s">
        <v>80</v>
      </c>
      <c r="E49" s="47">
        <v>10</v>
      </c>
      <c r="F49" s="47" t="s">
        <v>13</v>
      </c>
      <c r="G49" s="306" t="s">
        <v>43</v>
      </c>
      <c r="H49" s="178">
        <f t="shared" ca="1" si="32"/>
        <v>103317.28927850556</v>
      </c>
      <c r="I49" s="178">
        <f t="shared" ca="1" si="32"/>
        <v>106416.80795686076</v>
      </c>
      <c r="J49" s="178">
        <f t="shared" ca="1" si="32"/>
        <v>109609.31219556657</v>
      </c>
      <c r="K49" s="178">
        <f t="shared" ca="1" si="32"/>
        <v>112897.59156143358</v>
      </c>
      <c r="L49" s="178">
        <f t="shared" ca="1" si="23"/>
        <v>116284.51930827659</v>
      </c>
      <c r="O49" s="337" t="s">
        <v>611</v>
      </c>
      <c r="P49" s="337" t="str">
        <f t="shared" si="29"/>
        <v>10320C</v>
      </c>
      <c r="Q49" s="339" t="str">
        <f t="shared" si="30"/>
        <v xml:space="preserve">Supervisor Traffic &amp; Equipment Maintenance  </v>
      </c>
      <c r="R49" s="344" t="str">
        <f t="shared" si="31"/>
        <v>E40</v>
      </c>
      <c r="S49" s="345" cm="1">
        <f t="array" aca="1" ref="S49" ca="1">IF($O49="Y",VLOOKUP($P49,INDIRECT($P$3),S$5,0)*INDIRECT($O$2),VLOOKUP($P49,INDIRECT($P$3),S$5,0))</f>
        <v>103317.28927850556</v>
      </c>
      <c r="T49" s="345" cm="1">
        <f t="array" aca="1" ref="T49" ca="1">IF($O49="Y",VLOOKUP($P49,INDIRECT($P$3),T$5,0)*INDIRECT($O$2),VLOOKUP($P49,INDIRECT($P$3),T$5,0))</f>
        <v>106416.80795686076</v>
      </c>
      <c r="U49" s="345" cm="1">
        <f t="array" aca="1" ref="U49" ca="1">IF($O49="Y",VLOOKUP($P49,INDIRECT($P$3),U$5,0)*INDIRECT($O$2),VLOOKUP($P49,INDIRECT($P$3),U$5,0))</f>
        <v>109609.31219556657</v>
      </c>
      <c r="V49" s="345" cm="1">
        <f t="array" aca="1" ref="V49" ca="1">IF($O49="Y",VLOOKUP($P49,INDIRECT($P$3),V$5,0)*INDIRECT($O$2),VLOOKUP($P49,INDIRECT($P$3),V$5,0))</f>
        <v>112897.59156143358</v>
      </c>
      <c r="W49" s="401">
        <f t="shared" ca="1" si="21"/>
        <v>116284.51930827659</v>
      </c>
      <c r="X49" s="218" t="str">
        <f t="shared" si="17"/>
        <v>Y</v>
      </c>
      <c r="Y49" s="366" t="str">
        <f t="shared" si="18"/>
        <v>10320C</v>
      </c>
      <c r="Z49" s="218" t="str">
        <f t="shared" si="22"/>
        <v xml:space="preserve">Supervisor Traffic &amp; Equipment Maintenance  </v>
      </c>
      <c r="AA49" s="367" t="str">
        <f t="shared" si="19"/>
        <v>E40</v>
      </c>
      <c r="AB49" s="368">
        <f t="shared" ca="1" si="24"/>
        <v>49.671999999999997</v>
      </c>
      <c r="AC49" s="368">
        <f t="shared" ca="1" si="25"/>
        <v>51.161999999999999</v>
      </c>
      <c r="AD49" s="368">
        <f t="shared" ca="1" si="26"/>
        <v>52.696999999999996</v>
      </c>
      <c r="AE49" s="368">
        <f t="shared" ca="1" si="27"/>
        <v>54.277999999999999</v>
      </c>
      <c r="AF49" s="368">
        <f t="shared" ca="1" si="28"/>
        <v>55.906999999999996</v>
      </c>
    </row>
    <row r="50" spans="1:32">
      <c r="A50" s="3" t="s">
        <v>282</v>
      </c>
      <c r="B50" s="47" t="s">
        <v>12</v>
      </c>
      <c r="C50" s="4">
        <v>453</v>
      </c>
      <c r="D50" s="35" t="s">
        <v>532</v>
      </c>
      <c r="E50" s="47">
        <v>10</v>
      </c>
      <c r="F50" s="47" t="s">
        <v>13</v>
      </c>
      <c r="G50" s="306" t="s">
        <v>43</v>
      </c>
      <c r="H50" s="178">
        <f t="shared" ca="1" si="32"/>
        <v>103317.28927850556</v>
      </c>
      <c r="I50" s="178">
        <f t="shared" ca="1" si="32"/>
        <v>106416.80795686076</v>
      </c>
      <c r="J50" s="178">
        <f t="shared" ca="1" si="32"/>
        <v>109609.31219556657</v>
      </c>
      <c r="K50" s="178">
        <f t="shared" ca="1" si="32"/>
        <v>112897.59156143358</v>
      </c>
      <c r="L50" s="178">
        <f t="shared" ca="1" si="23"/>
        <v>116284.51930827659</v>
      </c>
      <c r="O50" s="337" t="s">
        <v>611</v>
      </c>
      <c r="P50" s="337" t="str">
        <f t="shared" si="29"/>
        <v>59216C</v>
      </c>
      <c r="Q50" s="339" t="str">
        <f t="shared" si="30"/>
        <v>Supervisor Water Quality Lab</v>
      </c>
      <c r="R50" s="344" t="str">
        <f t="shared" si="31"/>
        <v>E40</v>
      </c>
      <c r="S50" s="345" cm="1">
        <f t="array" aca="1" ref="S50" ca="1">IF($O50="Y",VLOOKUP($P50,INDIRECT($P$3),S$5,0)*INDIRECT($O$2),VLOOKUP($P50,INDIRECT($P$3),S$5,0))</f>
        <v>103317.28927850556</v>
      </c>
      <c r="T50" s="345" cm="1">
        <f t="array" aca="1" ref="T50" ca="1">IF($O50="Y",VLOOKUP($P50,INDIRECT($P$3),T$5,0)*INDIRECT($O$2),VLOOKUP($P50,INDIRECT($P$3),T$5,0))</f>
        <v>106416.80795686076</v>
      </c>
      <c r="U50" s="345" cm="1">
        <f t="array" aca="1" ref="U50" ca="1">IF($O50="Y",VLOOKUP($P50,INDIRECT($P$3),U$5,0)*INDIRECT($O$2),VLOOKUP($P50,INDIRECT($P$3),U$5,0))</f>
        <v>109609.31219556657</v>
      </c>
      <c r="V50" s="345" cm="1">
        <f t="array" aca="1" ref="V50" ca="1">IF($O50="Y",VLOOKUP($P50,INDIRECT($P$3),V$5,0)*INDIRECT($O$2),VLOOKUP($P50,INDIRECT($P$3),V$5,0))</f>
        <v>112897.59156143358</v>
      </c>
      <c r="W50" s="401">
        <f t="shared" ca="1" si="21"/>
        <v>116284.51930827659</v>
      </c>
      <c r="X50" s="218" t="str">
        <f t="shared" si="17"/>
        <v>Y</v>
      </c>
      <c r="Y50" s="366" t="str">
        <f t="shared" si="18"/>
        <v>59216C</v>
      </c>
      <c r="Z50" s="218" t="str">
        <f t="shared" si="22"/>
        <v>Supervisor Water Quality Lab</v>
      </c>
      <c r="AA50" s="367" t="str">
        <f t="shared" si="19"/>
        <v>E40</v>
      </c>
      <c r="AB50" s="368">
        <f t="shared" ca="1" si="24"/>
        <v>49.671999999999997</v>
      </c>
      <c r="AC50" s="368">
        <f t="shared" ca="1" si="25"/>
        <v>51.161999999999999</v>
      </c>
      <c r="AD50" s="368">
        <f t="shared" ca="1" si="26"/>
        <v>52.696999999999996</v>
      </c>
      <c r="AE50" s="368">
        <f t="shared" ca="1" si="27"/>
        <v>54.277999999999999</v>
      </c>
      <c r="AF50" s="368">
        <f t="shared" ca="1" si="28"/>
        <v>55.906999999999996</v>
      </c>
    </row>
    <row r="51" spans="1:32">
      <c r="A51" s="3" t="s">
        <v>81</v>
      </c>
      <c r="B51" s="47" t="s">
        <v>12</v>
      </c>
      <c r="C51" s="4">
        <v>460</v>
      </c>
      <c r="D51" s="35" t="s">
        <v>82</v>
      </c>
      <c r="E51" s="47">
        <v>10</v>
      </c>
      <c r="F51" s="47" t="s">
        <v>13</v>
      </c>
      <c r="G51" s="306" t="s">
        <v>43</v>
      </c>
      <c r="H51" s="178">
        <f t="shared" ca="1" si="32"/>
        <v>103317.28927850556</v>
      </c>
      <c r="I51" s="178">
        <f t="shared" ca="1" si="32"/>
        <v>106416.80795686076</v>
      </c>
      <c r="J51" s="178">
        <f t="shared" ca="1" si="32"/>
        <v>109609.31219556657</v>
      </c>
      <c r="K51" s="178">
        <f t="shared" ca="1" si="32"/>
        <v>112897.59156143358</v>
      </c>
      <c r="L51" s="178">
        <f t="shared" ca="1" si="23"/>
        <v>116284.51930827659</v>
      </c>
      <c r="O51" s="337" t="s">
        <v>611</v>
      </c>
      <c r="P51" s="337" t="str">
        <f t="shared" si="29"/>
        <v>10370C</v>
      </c>
      <c r="Q51" s="339" t="str">
        <f t="shared" si="30"/>
        <v xml:space="preserve">Supervisor Water Treatment Plant  </v>
      </c>
      <c r="R51" s="344" t="str">
        <f t="shared" si="31"/>
        <v>E40</v>
      </c>
      <c r="S51" s="345" cm="1">
        <f t="array" aca="1" ref="S51" ca="1">IF($O51="Y",VLOOKUP($P51,INDIRECT($P$3),S$5,0)*INDIRECT($O$2),VLOOKUP($P51,INDIRECT($P$3),S$5,0))</f>
        <v>103317.28927850556</v>
      </c>
      <c r="T51" s="345" cm="1">
        <f t="array" aca="1" ref="T51" ca="1">IF($O51="Y",VLOOKUP($P51,INDIRECT($P$3),T$5,0)*INDIRECT($O$2),VLOOKUP($P51,INDIRECT($P$3),T$5,0))</f>
        <v>106416.80795686076</v>
      </c>
      <c r="U51" s="345" cm="1">
        <f t="array" aca="1" ref="U51" ca="1">IF($O51="Y",VLOOKUP($P51,INDIRECT($P$3),U$5,0)*INDIRECT($O$2),VLOOKUP($P51,INDIRECT($P$3),U$5,0))</f>
        <v>109609.31219556657</v>
      </c>
      <c r="V51" s="345" cm="1">
        <f t="array" aca="1" ref="V51" ca="1">IF($O51="Y",VLOOKUP($P51,INDIRECT($P$3),V$5,0)*INDIRECT($O$2),VLOOKUP($P51,INDIRECT($P$3),V$5,0))</f>
        <v>112897.59156143358</v>
      </c>
      <c r="W51" s="401">
        <f t="shared" ca="1" si="21"/>
        <v>116284.51930827659</v>
      </c>
      <c r="X51" s="218" t="str">
        <f t="shared" si="17"/>
        <v>Y</v>
      </c>
      <c r="Y51" s="366" t="str">
        <f t="shared" si="18"/>
        <v>10370C</v>
      </c>
      <c r="Z51" s="218" t="str">
        <f t="shared" si="22"/>
        <v xml:space="preserve">Supervisor Water Treatment Plant  </v>
      </c>
      <c r="AA51" s="367" t="str">
        <f t="shared" si="19"/>
        <v>E40</v>
      </c>
      <c r="AB51" s="368">
        <f t="shared" ca="1" si="24"/>
        <v>49.671999999999997</v>
      </c>
      <c r="AC51" s="368">
        <f t="shared" ca="1" si="25"/>
        <v>51.161999999999999</v>
      </c>
      <c r="AD51" s="368">
        <f t="shared" ca="1" si="26"/>
        <v>52.696999999999996</v>
      </c>
      <c r="AE51" s="368">
        <f t="shared" ca="1" si="27"/>
        <v>54.277999999999999</v>
      </c>
      <c r="AF51" s="368">
        <f t="shared" ca="1" si="28"/>
        <v>55.906999999999996</v>
      </c>
    </row>
    <row r="52" spans="1:32">
      <c r="D52" s="35"/>
      <c r="E52" s="20"/>
      <c r="F52" s="20"/>
      <c r="G52" s="30"/>
      <c r="I52" s="32"/>
      <c r="J52" s="32"/>
      <c r="K52" s="32"/>
      <c r="L52" s="32"/>
    </row>
    <row r="53" spans="1:32">
      <c r="D53" s="35"/>
      <c r="E53" s="20"/>
      <c r="F53" s="20"/>
      <c r="G53" s="30"/>
      <c r="I53" s="32"/>
      <c r="J53" s="32"/>
      <c r="K53" s="32"/>
      <c r="L53" s="32"/>
    </row>
    <row r="54" spans="1:32">
      <c r="A54" s="35" t="s">
        <v>83</v>
      </c>
      <c r="D54" s="35"/>
      <c r="E54" s="20"/>
      <c r="F54" s="20"/>
      <c r="G54" s="30"/>
      <c r="I54" s="32"/>
      <c r="J54" s="32"/>
      <c r="K54" s="32"/>
      <c r="L54" s="32"/>
    </row>
    <row r="55" spans="1:32">
      <c r="A55" s="188"/>
      <c r="B55" s="34" t="s">
        <v>84</v>
      </c>
      <c r="C55" s="34"/>
      <c r="D55" s="35"/>
      <c r="E55" s="34"/>
      <c r="G55" s="30"/>
      <c r="H55" s="76">
        <f ca="1">S55</f>
        <v>103.44202185118131</v>
      </c>
      <c r="I55" s="32" t="s">
        <v>85</v>
      </c>
      <c r="J55" s="32"/>
      <c r="K55" s="32"/>
      <c r="L55" s="32"/>
      <c r="O55" s="337" t="s">
        <v>611</v>
      </c>
      <c r="P55" s="348" t="s">
        <v>546</v>
      </c>
      <c r="Q55" s="349" t="s">
        <v>559</v>
      </c>
      <c r="S55" s="350" cm="1">
        <f t="array" aca="1" ref="S55" ca="1">IF($O55="Y",VLOOKUP($P55,INDIRECT($P$3),S$5,0)*INDIRECT($O$2),VLOOKUP($P55,INDIRECT($P$3),S$5,0))</f>
        <v>103.44202185118131</v>
      </c>
      <c r="T55" s="345"/>
      <c r="U55" s="345"/>
      <c r="V55" s="345"/>
      <c r="X55" s="213" t="str">
        <f t="shared" ref="X55:Z57" si="33">O55</f>
        <v>Y</v>
      </c>
      <c r="Y55" s="213" t="str">
        <f t="shared" si="33"/>
        <v>CSUAMA</v>
      </c>
      <c r="Z55" s="213" t="str">
        <f t="shared" si="33"/>
        <v>Accredited Minnesota Assessor</v>
      </c>
      <c r="AB55" s="221">
        <f ca="1">ROUND(S55/80,3)</f>
        <v>1.2929999999999999</v>
      </c>
    </row>
    <row r="56" spans="1:32">
      <c r="B56" s="34" t="s">
        <v>86</v>
      </c>
      <c r="C56" s="34"/>
      <c r="D56" s="35"/>
      <c r="E56" s="20"/>
      <c r="F56" s="20"/>
      <c r="G56" s="30"/>
      <c r="H56" s="76">
        <f ca="1">S56</f>
        <v>222.09610573930101</v>
      </c>
      <c r="I56" s="32" t="s">
        <v>85</v>
      </c>
      <c r="J56" s="32"/>
      <c r="K56" s="32"/>
      <c r="L56" s="32"/>
      <c r="O56" s="337" t="s">
        <v>611</v>
      </c>
      <c r="P56" s="348" t="s">
        <v>547</v>
      </c>
      <c r="Q56" s="349" t="s">
        <v>561</v>
      </c>
      <c r="S56" s="350" cm="1">
        <f t="array" aca="1" ref="S56" ca="1">IF($O56="Y",VLOOKUP($P56,INDIRECT($P$3),S$5,0)*INDIRECT($O$2),VLOOKUP($P56,INDIRECT($P$3),S$5,0))</f>
        <v>222.09610573930101</v>
      </c>
      <c r="T56" s="345"/>
      <c r="U56" s="345"/>
      <c r="V56" s="345"/>
      <c r="X56" s="213" t="str">
        <f t="shared" si="33"/>
        <v>Y</v>
      </c>
      <c r="Y56" s="213" t="str">
        <f t="shared" si="33"/>
        <v>CSUSAM</v>
      </c>
      <c r="Z56" s="213" t="str">
        <f t="shared" si="33"/>
        <v>Senior Accredited MN Assessor</v>
      </c>
      <c r="AB56" s="221">
        <f ca="1">ROUND(S56/80,3)</f>
        <v>2.7759999999999998</v>
      </c>
    </row>
    <row r="57" spans="1:32">
      <c r="B57" s="34" t="s">
        <v>87</v>
      </c>
      <c r="C57" s="34"/>
      <c r="D57" s="35"/>
      <c r="E57" s="20"/>
      <c r="F57" s="20"/>
      <c r="G57" s="30"/>
      <c r="H57" s="76">
        <f ca="1">S57</f>
        <v>222.09610573930101</v>
      </c>
      <c r="I57" s="32" t="s">
        <v>85</v>
      </c>
      <c r="O57" s="337" t="s">
        <v>611</v>
      </c>
      <c r="P57" s="348" t="s">
        <v>548</v>
      </c>
      <c r="Q57" s="349" t="s">
        <v>560</v>
      </c>
      <c r="S57" s="350" cm="1">
        <f t="array" aca="1" ref="S57" ca="1">IF($O57="Y",VLOOKUP($P57,INDIRECT($P$3),S$5,0)*INDIRECT($O$2),VLOOKUP($P57,INDIRECT($P$3),S$5,0))</f>
        <v>222.09610573930101</v>
      </c>
      <c r="T57" s="345"/>
      <c r="U57" s="345"/>
      <c r="V57" s="345"/>
      <c r="X57" s="213" t="str">
        <f t="shared" si="33"/>
        <v>Y</v>
      </c>
      <c r="Y57" s="213" t="str">
        <f t="shared" si="33"/>
        <v>CSUCAE</v>
      </c>
      <c r="Z57" s="213" t="str">
        <f t="shared" si="33"/>
        <v>Certified Assessment Evaluator</v>
      </c>
      <c r="AB57" s="221">
        <f ca="1">ROUND(S57/80,3)</f>
        <v>2.7759999999999998</v>
      </c>
    </row>
    <row r="58" spans="1:32">
      <c r="B58" s="34"/>
      <c r="C58" s="34"/>
      <c r="D58" s="35"/>
      <c r="E58" s="20"/>
      <c r="F58" s="20"/>
      <c r="G58" s="30"/>
      <c r="H58" s="282"/>
      <c r="I58" s="32"/>
    </row>
    <row r="59" spans="1:32">
      <c r="B59" s="34"/>
      <c r="C59" s="34"/>
      <c r="D59" s="35"/>
      <c r="E59" s="20"/>
      <c r="F59" s="20"/>
      <c r="G59" s="30"/>
      <c r="H59" s="282"/>
      <c r="I59" s="32"/>
    </row>
    <row r="60" spans="1:32" ht="26.25" thickBot="1">
      <c r="A60" s="280" t="s">
        <v>2</v>
      </c>
      <c r="B60" s="280" t="s">
        <v>3</v>
      </c>
      <c r="C60" s="280"/>
      <c r="D60" s="24" t="s">
        <v>625</v>
      </c>
      <c r="E60" s="280" t="s">
        <v>617</v>
      </c>
      <c r="F60" s="280" t="s">
        <v>6</v>
      </c>
      <c r="G60" s="280" t="s">
        <v>7</v>
      </c>
      <c r="H60" s="26" t="s">
        <v>8</v>
      </c>
      <c r="I60" s="26" t="s">
        <v>9</v>
      </c>
      <c r="J60" s="26" t="s">
        <v>10</v>
      </c>
      <c r="K60" s="27" t="s">
        <v>11</v>
      </c>
      <c r="L60" s="27" t="s">
        <v>744</v>
      </c>
      <c r="O60" s="340" t="s">
        <v>610</v>
      </c>
      <c r="P60" s="340" t="s">
        <v>2</v>
      </c>
      <c r="Q60" s="341" t="s">
        <v>612</v>
      </c>
      <c r="R60" s="341" t="s">
        <v>606</v>
      </c>
      <c r="S60" s="342" t="s">
        <v>8</v>
      </c>
      <c r="T60" s="342" t="s">
        <v>9</v>
      </c>
      <c r="U60" s="342" t="s">
        <v>10</v>
      </c>
      <c r="V60" s="340" t="s">
        <v>11</v>
      </c>
      <c r="W60" s="340" t="s">
        <v>744</v>
      </c>
      <c r="X60" s="358" t="str">
        <f>O60</f>
        <v>Update</v>
      </c>
      <c r="Y60" s="359" t="str">
        <f>A60</f>
        <v>Job Code</v>
      </c>
      <c r="Z60" s="358" t="s">
        <v>612</v>
      </c>
      <c r="AA60" s="360" t="str">
        <f>G60</f>
        <v>Salary Grade</v>
      </c>
      <c r="AB60" s="361" t="str">
        <f>S60</f>
        <v>Step 1</v>
      </c>
      <c r="AC60" s="361" t="str">
        <f>T60</f>
        <v>Step 2</v>
      </c>
      <c r="AD60" s="361" t="str">
        <f>U60</f>
        <v>Step 3</v>
      </c>
      <c r="AE60" s="361" t="str">
        <f>V60</f>
        <v>Step 4</v>
      </c>
      <c r="AF60" s="358" t="s">
        <v>744</v>
      </c>
    </row>
    <row r="61" spans="1:32" s="19" customFormat="1">
      <c r="A61" s="3" t="s">
        <v>255</v>
      </c>
      <c r="B61" s="47" t="s">
        <v>12</v>
      </c>
      <c r="C61" s="4">
        <v>493</v>
      </c>
      <c r="D61" s="100" t="s">
        <v>248</v>
      </c>
      <c r="E61" s="34">
        <v>10</v>
      </c>
      <c r="F61" s="34" t="s">
        <v>13</v>
      </c>
      <c r="G61" s="306" t="s">
        <v>90</v>
      </c>
      <c r="H61" s="178">
        <f ca="1">S61</f>
        <v>106839.00848360122</v>
      </c>
      <c r="I61" s="178">
        <f ca="1">T61</f>
        <v>110044.17873810926</v>
      </c>
      <c r="J61" s="178">
        <f ca="1">U61</f>
        <v>113345.50410025254</v>
      </c>
      <c r="K61" s="178">
        <f ca="1">V61</f>
        <v>116745.8692232601</v>
      </c>
      <c r="L61" s="178">
        <f ca="1">W61</f>
        <v>120248.24529995791</v>
      </c>
      <c r="M61"/>
      <c r="N61"/>
      <c r="O61" s="343" t="s">
        <v>611</v>
      </c>
      <c r="P61" s="337" t="str">
        <f>A61</f>
        <v>10011C</v>
      </c>
      <c r="Q61" s="339" t="str">
        <f>D61</f>
        <v>Supervisor Certified Fire Protection Specialist</v>
      </c>
      <c r="R61" s="344" t="str">
        <f>G61</f>
        <v>E43</v>
      </c>
      <c r="S61" s="345" cm="1">
        <f t="array" aca="1" ref="S61" ca="1">IF($O61="Y",VLOOKUP($P61,INDIRECT($P$3),S$5,0)*INDIRECT($O$2),VLOOKUP($P61,INDIRECT($P$3),S$5,0))</f>
        <v>106839.00848360122</v>
      </c>
      <c r="T61" s="345" cm="1">
        <f t="array" aca="1" ref="T61" ca="1">IF($O61="Y",VLOOKUP($P61,INDIRECT($P$3),T$5,0)*INDIRECT($O$2),VLOOKUP($P61,INDIRECT($P$3),T$5,0))</f>
        <v>110044.17873810926</v>
      </c>
      <c r="U61" s="345" cm="1">
        <f t="array" aca="1" ref="U61" ca="1">IF($O61="Y",VLOOKUP($P61,INDIRECT($P$3),U$5,0)*INDIRECT($O$2),VLOOKUP($P61,INDIRECT($P$3),U$5,0))</f>
        <v>113345.50410025254</v>
      </c>
      <c r="V61" s="345" cm="1">
        <f t="array" aca="1" ref="V61" ca="1">IF($O61="Y",VLOOKUP($P61,INDIRECT($P$3),V$5,0)*INDIRECT($O$2),VLOOKUP($P61,INDIRECT($P$3),V$5,0))</f>
        <v>116745.8692232601</v>
      </c>
      <c r="W61" s="401">
        <f ca="1">V61*103%</f>
        <v>120248.24529995791</v>
      </c>
      <c r="X61" s="218" t="str">
        <f>O61</f>
        <v>Y</v>
      </c>
      <c r="Y61" s="366" t="str">
        <f>A61</f>
        <v>10011C</v>
      </c>
      <c r="Z61" s="218" t="str">
        <f>D61</f>
        <v>Supervisor Certified Fire Protection Specialist</v>
      </c>
      <c r="AA61" s="367" t="str">
        <f>G61</f>
        <v>E43</v>
      </c>
      <c r="AB61" s="368">
        <f ca="1">ROUNDUP(S61/2080,3)</f>
        <v>51.364999999999995</v>
      </c>
      <c r="AC61" s="368">
        <f ca="1">ROUNDUP(T61/2080,3)</f>
        <v>52.905999999999999</v>
      </c>
      <c r="AD61" s="368">
        <f ca="1">ROUNDUP(U61/2080,3)</f>
        <v>54.494</v>
      </c>
      <c r="AE61" s="368">
        <f ca="1">ROUNDUP(V61/2080,3)</f>
        <v>56.128</v>
      </c>
      <c r="AF61" s="368">
        <f ca="1">ROUNDUP(W61/2080,3)</f>
        <v>57.811999999999998</v>
      </c>
    </row>
    <row r="62" spans="1:32" s="19" customFormat="1">
      <c r="A62" s="3"/>
      <c r="D62" s="100"/>
      <c r="H62" s="180"/>
      <c r="I62" s="180"/>
      <c r="J62" s="180"/>
      <c r="K62" s="181"/>
      <c r="L62" s="181"/>
      <c r="M62"/>
      <c r="N62"/>
      <c r="O62" s="347"/>
      <c r="P62" s="347"/>
      <c r="Q62" s="346"/>
      <c r="R62" s="346"/>
      <c r="S62" s="346"/>
      <c r="T62" s="346"/>
      <c r="U62" s="346"/>
      <c r="V62" s="346"/>
      <c r="W62" s="347"/>
      <c r="X62" s="214"/>
      <c r="Y62" s="214"/>
      <c r="Z62" s="214"/>
      <c r="AA62" s="214"/>
      <c r="AB62" s="214"/>
      <c r="AC62" s="214"/>
      <c r="AD62" s="214"/>
      <c r="AE62" s="214"/>
      <c r="AF62" s="214"/>
    </row>
    <row r="63" spans="1:32" s="19" customFormat="1">
      <c r="D63" s="100"/>
      <c r="H63" s="17"/>
      <c r="I63" s="17"/>
      <c r="J63" s="17"/>
      <c r="K63" s="18"/>
      <c r="L63" s="18"/>
      <c r="M63"/>
      <c r="N63"/>
      <c r="O63" s="347"/>
      <c r="P63" s="347"/>
      <c r="Q63" s="346"/>
      <c r="R63" s="346"/>
      <c r="S63" s="346"/>
      <c r="T63" s="346"/>
      <c r="U63" s="346"/>
      <c r="V63" s="346"/>
      <c r="W63" s="347"/>
      <c r="X63" s="214"/>
      <c r="Y63" s="214"/>
      <c r="Z63" s="214"/>
      <c r="AA63" s="214"/>
      <c r="AB63" s="214"/>
      <c r="AC63" s="214"/>
      <c r="AD63" s="214"/>
      <c r="AE63" s="214"/>
      <c r="AF63" s="214"/>
    </row>
    <row r="64" spans="1:32" s="19" customFormat="1" ht="26.25" thickBot="1">
      <c r="A64" s="280" t="s">
        <v>2</v>
      </c>
      <c r="B64" s="280" t="s">
        <v>3</v>
      </c>
      <c r="C64" s="280" t="s">
        <v>519</v>
      </c>
      <c r="D64" s="24" t="s">
        <v>626</v>
      </c>
      <c r="E64" s="280" t="s">
        <v>617</v>
      </c>
      <c r="F64" s="280" t="s">
        <v>6</v>
      </c>
      <c r="G64" s="280" t="s">
        <v>7</v>
      </c>
      <c r="H64" s="26" t="s">
        <v>8</v>
      </c>
      <c r="I64" s="26" t="s">
        <v>9</v>
      </c>
      <c r="J64" s="26" t="s">
        <v>10</v>
      </c>
      <c r="K64" s="27" t="s">
        <v>11</v>
      </c>
      <c r="L64" s="27" t="s">
        <v>744</v>
      </c>
      <c r="M64"/>
      <c r="N64"/>
      <c r="O64" s="340" t="s">
        <v>610</v>
      </c>
      <c r="P64" s="340" t="s">
        <v>2</v>
      </c>
      <c r="Q64" s="341" t="s">
        <v>612</v>
      </c>
      <c r="R64" s="341" t="s">
        <v>606</v>
      </c>
      <c r="S64" s="342" t="s">
        <v>8</v>
      </c>
      <c r="T64" s="342" t="s">
        <v>9</v>
      </c>
      <c r="U64" s="342" t="s">
        <v>10</v>
      </c>
      <c r="V64" s="340" t="s">
        <v>11</v>
      </c>
      <c r="W64" s="340" t="s">
        <v>744</v>
      </c>
      <c r="X64" s="358" t="str">
        <f t="shared" ref="X64:X93" si="34">O64</f>
        <v>Update</v>
      </c>
      <c r="Y64" s="359" t="str">
        <f t="shared" ref="Y64:Y93" si="35">A64</f>
        <v>Job Code</v>
      </c>
      <c r="Z64" s="358" t="s">
        <v>612</v>
      </c>
      <c r="AA64" s="360" t="str">
        <f t="shared" ref="AA64:AA93" si="36">G64</f>
        <v>Salary Grade</v>
      </c>
      <c r="AB64" s="361" t="str">
        <f>S64</f>
        <v>Step 1</v>
      </c>
      <c r="AC64" s="361" t="str">
        <f>T64</f>
        <v>Step 2</v>
      </c>
      <c r="AD64" s="361" t="str">
        <f>U64</f>
        <v>Step 3</v>
      </c>
      <c r="AE64" s="361" t="str">
        <f>V64</f>
        <v>Step 4</v>
      </c>
      <c r="AF64" s="358" t="s">
        <v>744</v>
      </c>
    </row>
    <row r="65" spans="1:32" s="19" customFormat="1">
      <c r="A65" s="3" t="s">
        <v>97</v>
      </c>
      <c r="B65" s="47" t="s">
        <v>12</v>
      </c>
      <c r="C65" s="4">
        <v>528</v>
      </c>
      <c r="D65" s="35" t="s">
        <v>228</v>
      </c>
      <c r="E65" s="47">
        <v>11</v>
      </c>
      <c r="F65" s="47" t="s">
        <v>13</v>
      </c>
      <c r="G65" s="306" t="s">
        <v>92</v>
      </c>
      <c r="H65" s="178">
        <f t="shared" ref="H65:K70" ca="1" si="37">S65</f>
        <v>111290.63383708462</v>
      </c>
      <c r="I65" s="178">
        <f t="shared" ca="1" si="37"/>
        <v>114629.35285219716</v>
      </c>
      <c r="J65" s="178">
        <f t="shared" ca="1" si="37"/>
        <v>118068.23343776308</v>
      </c>
      <c r="K65" s="178">
        <f t="shared" ca="1" si="37"/>
        <v>121610.28044089596</v>
      </c>
      <c r="L65" s="178">
        <f ca="1">W65</f>
        <v>125258.58885412285</v>
      </c>
      <c r="M65"/>
      <c r="N65"/>
      <c r="O65" s="343" t="s">
        <v>611</v>
      </c>
      <c r="P65" s="337" t="str">
        <f t="shared" ref="P65:P93" si="38">A65</f>
        <v>06815C</v>
      </c>
      <c r="Q65" s="339" t="str">
        <f t="shared" ref="Q65:Q93" si="39">D65</f>
        <v>Assistant Manager Business Licensing</v>
      </c>
      <c r="R65" s="344" t="str">
        <f t="shared" ref="R65:R93" si="40">G65</f>
        <v>E50</v>
      </c>
      <c r="S65" s="345" cm="1">
        <f t="array" aca="1" ref="S65" ca="1">IF($O65="Y",VLOOKUP($P65,INDIRECT($P$3),S$5,0)*INDIRECT($O$2),VLOOKUP($P65,INDIRECT($P$3),S$5,0))</f>
        <v>111290.63383708462</v>
      </c>
      <c r="T65" s="345" cm="1">
        <f t="array" aca="1" ref="T65" ca="1">IF($O65="Y",VLOOKUP($P65,INDIRECT($P$3),T$5,0)*INDIRECT($O$2),VLOOKUP($P65,INDIRECT($P$3),T$5,0))</f>
        <v>114629.35285219716</v>
      </c>
      <c r="U65" s="345" cm="1">
        <f t="array" aca="1" ref="U65" ca="1">IF($O65="Y",VLOOKUP($P65,INDIRECT($P$3),U$5,0)*INDIRECT($O$2),VLOOKUP($P65,INDIRECT($P$3),U$5,0))</f>
        <v>118068.23343776308</v>
      </c>
      <c r="V65" s="345" cm="1">
        <f t="array" aca="1" ref="V65" ca="1">IF($O65="Y",VLOOKUP($P65,INDIRECT($P$3),V$5,0)*INDIRECT($O$2),VLOOKUP($P65,INDIRECT($P$3),V$5,0))</f>
        <v>121610.28044089596</v>
      </c>
      <c r="W65" s="401">
        <f t="shared" ref="W65:W93" ca="1" si="41">V65*103%</f>
        <v>125258.58885412285</v>
      </c>
      <c r="X65" s="218" t="str">
        <f t="shared" si="34"/>
        <v>Y</v>
      </c>
      <c r="Y65" s="366" t="str">
        <f t="shared" si="35"/>
        <v>06815C</v>
      </c>
      <c r="Z65" s="218" t="str">
        <f t="shared" ref="Z65:Z93" si="42">D65</f>
        <v>Assistant Manager Business Licensing</v>
      </c>
      <c r="AA65" s="367" t="str">
        <f t="shared" si="36"/>
        <v>E50</v>
      </c>
      <c r="AB65" s="368">
        <f ca="1">ROUNDUP(S65/2080,3)</f>
        <v>53.506</v>
      </c>
      <c r="AC65" s="368">
        <f ca="1">ROUNDUP(T65/2080,3)</f>
        <v>55.110999999999997</v>
      </c>
      <c r="AD65" s="368">
        <f ca="1">ROUNDUP(U65/2080,3)</f>
        <v>56.763999999999996</v>
      </c>
      <c r="AE65" s="368">
        <f ca="1">ROUNDUP(V65/2080,3)</f>
        <v>58.466999999999999</v>
      </c>
      <c r="AF65" s="368">
        <f ca="1">ROUNDUP(W65/2080,3)</f>
        <v>60.220999999999997</v>
      </c>
    </row>
    <row r="66" spans="1:32" s="19" customFormat="1">
      <c r="A66" s="3" t="s">
        <v>139</v>
      </c>
      <c r="B66" s="47" t="s">
        <v>12</v>
      </c>
      <c r="C66" s="4">
        <v>505</v>
      </c>
      <c r="D66" s="35" t="s">
        <v>736</v>
      </c>
      <c r="E66" s="47">
        <v>11</v>
      </c>
      <c r="F66" s="47" t="s">
        <v>13</v>
      </c>
      <c r="G66" s="306" t="s">
        <v>92</v>
      </c>
      <c r="H66" s="178">
        <f t="shared" ca="1" si="37"/>
        <v>111290.63383708462</v>
      </c>
      <c r="I66" s="178">
        <f t="shared" ca="1" si="37"/>
        <v>114629.35285219716</v>
      </c>
      <c r="J66" s="178">
        <f t="shared" ca="1" si="37"/>
        <v>118068.23343776308</v>
      </c>
      <c r="K66" s="178">
        <f t="shared" ca="1" si="37"/>
        <v>121610.28044089596</v>
      </c>
      <c r="L66" s="178">
        <f t="shared" ref="L66:L93" ca="1" si="43">W66</f>
        <v>125258.58885412285</v>
      </c>
      <c r="M66"/>
      <c r="N66"/>
      <c r="O66" s="343" t="s">
        <v>611</v>
      </c>
      <c r="P66" s="337" t="str">
        <f t="shared" si="38"/>
        <v>10095C</v>
      </c>
      <c r="Q66" s="339" t="str">
        <f t="shared" si="39"/>
        <v>Assistant Superintendent Water Distribution</v>
      </c>
      <c r="R66" s="344" t="str">
        <f t="shared" si="40"/>
        <v>E50</v>
      </c>
      <c r="S66" s="345" cm="1">
        <f t="array" aca="1" ref="S66" ca="1">IF($O66="Y",VLOOKUP($P66,INDIRECT($P$3),S$5,0)*INDIRECT($O$2),VLOOKUP($P66,INDIRECT($P$3),S$5,0))</f>
        <v>111290.63383708462</v>
      </c>
      <c r="T66" s="345" cm="1">
        <f t="array" aca="1" ref="T66" ca="1">IF($O66="Y",VLOOKUP($P66,INDIRECT($P$3),T$5,0)*INDIRECT($O$2),VLOOKUP($P66,INDIRECT($P$3),T$5,0))</f>
        <v>114629.35285219716</v>
      </c>
      <c r="U66" s="345" cm="1">
        <f t="array" aca="1" ref="U66" ca="1">IF($O66="Y",VLOOKUP($P66,INDIRECT($P$3),U$5,0)*INDIRECT($O$2),VLOOKUP($P66,INDIRECT($P$3),U$5,0))</f>
        <v>118068.23343776308</v>
      </c>
      <c r="V66" s="345" cm="1">
        <f t="array" aca="1" ref="V66" ca="1">IF($O66="Y",VLOOKUP($P66,INDIRECT($P$3),V$5,0)*INDIRECT($O$2),VLOOKUP($P66,INDIRECT($P$3),V$5,0))</f>
        <v>121610.28044089596</v>
      </c>
      <c r="W66" s="401">
        <f t="shared" ca="1" si="41"/>
        <v>125258.58885412285</v>
      </c>
      <c r="X66" s="218" t="str">
        <f t="shared" si="34"/>
        <v>Y</v>
      </c>
      <c r="Y66" s="366" t="str">
        <f t="shared" si="35"/>
        <v>10095C</v>
      </c>
      <c r="Z66" s="218" t="str">
        <f t="shared" si="42"/>
        <v>Assistant Superintendent Water Distribution</v>
      </c>
      <c r="AA66" s="367" t="str">
        <f t="shared" si="36"/>
        <v>E50</v>
      </c>
      <c r="AB66" s="368">
        <f t="shared" ref="AB66:AB93" ca="1" si="44">ROUNDUP(S66/2080,3)</f>
        <v>53.506</v>
      </c>
      <c r="AC66" s="368">
        <f t="shared" ref="AC66:AC93" ca="1" si="45">ROUNDUP(T66/2080,3)</f>
        <v>55.110999999999997</v>
      </c>
      <c r="AD66" s="368">
        <f t="shared" ref="AD66:AD93" ca="1" si="46">ROUNDUP(U66/2080,3)</f>
        <v>56.763999999999996</v>
      </c>
      <c r="AE66" s="368">
        <f t="shared" ref="AE66:AE93" ca="1" si="47">ROUNDUP(V66/2080,3)</f>
        <v>58.466999999999999</v>
      </c>
      <c r="AF66" s="368">
        <f t="shared" ref="AF66:AF93" ca="1" si="48">ROUNDUP(W66/2080,3)</f>
        <v>60.220999999999997</v>
      </c>
    </row>
    <row r="67" spans="1:32" s="19" customFormat="1">
      <c r="A67" s="3" t="s">
        <v>95</v>
      </c>
      <c r="B67" s="47" t="s">
        <v>12</v>
      </c>
      <c r="C67" s="4">
        <v>515</v>
      </c>
      <c r="D67" s="35" t="s">
        <v>96</v>
      </c>
      <c r="E67" s="47">
        <v>11</v>
      </c>
      <c r="F67" s="47" t="s">
        <v>13</v>
      </c>
      <c r="G67" s="306" t="s">
        <v>92</v>
      </c>
      <c r="H67" s="178">
        <f t="shared" ca="1" si="37"/>
        <v>111290.63383708462</v>
      </c>
      <c r="I67" s="178">
        <f t="shared" ca="1" si="37"/>
        <v>114629.35285219716</v>
      </c>
      <c r="J67" s="178">
        <f t="shared" ca="1" si="37"/>
        <v>118068.23343776308</v>
      </c>
      <c r="K67" s="178">
        <f t="shared" ca="1" si="37"/>
        <v>121610.28044089596</v>
      </c>
      <c r="L67" s="178">
        <f t="shared" ca="1" si="43"/>
        <v>125258.58885412285</v>
      </c>
      <c r="M67"/>
      <c r="N67"/>
      <c r="O67" s="343" t="s">
        <v>611</v>
      </c>
      <c r="P67" s="337" t="str">
        <f t="shared" si="38"/>
        <v>00870C</v>
      </c>
      <c r="Q67" s="339" t="str">
        <f t="shared" si="39"/>
        <v>Assistant Superintendent Water Plant Operations</v>
      </c>
      <c r="R67" s="344" t="str">
        <f t="shared" si="40"/>
        <v>E50</v>
      </c>
      <c r="S67" s="345" cm="1">
        <f t="array" aca="1" ref="S67" ca="1">IF($O67="Y",VLOOKUP($P67,INDIRECT($P$3),S$5,0)*INDIRECT($O$2),VLOOKUP($P67,INDIRECT($P$3),S$5,0))</f>
        <v>111290.63383708462</v>
      </c>
      <c r="T67" s="345" cm="1">
        <f t="array" aca="1" ref="T67" ca="1">IF($O67="Y",VLOOKUP($P67,INDIRECT($P$3),T$5,0)*INDIRECT($O$2),VLOOKUP($P67,INDIRECT($P$3),T$5,0))</f>
        <v>114629.35285219716</v>
      </c>
      <c r="U67" s="345" cm="1">
        <f t="array" aca="1" ref="U67" ca="1">IF($O67="Y",VLOOKUP($P67,INDIRECT($P$3),U$5,0)*INDIRECT($O$2),VLOOKUP($P67,INDIRECT($P$3),U$5,0))</f>
        <v>118068.23343776308</v>
      </c>
      <c r="V67" s="345" cm="1">
        <f t="array" aca="1" ref="V67" ca="1">IF($O67="Y",VLOOKUP($P67,INDIRECT($P$3),V$5,0)*INDIRECT($O$2),VLOOKUP($P67,INDIRECT($P$3),V$5,0))</f>
        <v>121610.28044089596</v>
      </c>
      <c r="W67" s="401">
        <f t="shared" ca="1" si="41"/>
        <v>125258.58885412285</v>
      </c>
      <c r="X67" s="218" t="str">
        <f t="shared" si="34"/>
        <v>Y</v>
      </c>
      <c r="Y67" s="366" t="str">
        <f t="shared" si="35"/>
        <v>00870C</v>
      </c>
      <c r="Z67" s="218" t="str">
        <f t="shared" si="42"/>
        <v>Assistant Superintendent Water Plant Operations</v>
      </c>
      <c r="AA67" s="367" t="str">
        <f t="shared" si="36"/>
        <v>E50</v>
      </c>
      <c r="AB67" s="368">
        <f t="shared" ca="1" si="44"/>
        <v>53.506</v>
      </c>
      <c r="AC67" s="368">
        <f t="shared" ca="1" si="45"/>
        <v>55.110999999999997</v>
      </c>
      <c r="AD67" s="368">
        <f t="shared" ca="1" si="46"/>
        <v>56.763999999999996</v>
      </c>
      <c r="AE67" s="368">
        <f t="shared" ca="1" si="47"/>
        <v>58.466999999999999</v>
      </c>
      <c r="AF67" s="368">
        <f t="shared" ca="1" si="48"/>
        <v>60.220999999999997</v>
      </c>
    </row>
    <row r="68" spans="1:32" s="19" customFormat="1">
      <c r="A68" s="3" t="s">
        <v>677</v>
      </c>
      <c r="B68" s="47" t="s">
        <v>12</v>
      </c>
      <c r="C68" s="4">
        <v>523</v>
      </c>
      <c r="D68" s="35" t="s">
        <v>676</v>
      </c>
      <c r="E68" s="47">
        <v>11</v>
      </c>
      <c r="F68" s="47" t="s">
        <v>13</v>
      </c>
      <c r="G68" s="306" t="s">
        <v>92</v>
      </c>
      <c r="H68" s="178">
        <f t="shared" ca="1" si="37"/>
        <v>111290.63383708462</v>
      </c>
      <c r="I68" s="178">
        <f t="shared" ca="1" si="37"/>
        <v>114629.35285219716</v>
      </c>
      <c r="J68" s="178">
        <f t="shared" ca="1" si="37"/>
        <v>118068.23343776308</v>
      </c>
      <c r="K68" s="178">
        <f t="shared" ca="1" si="37"/>
        <v>121610.28044089596</v>
      </c>
      <c r="L68" s="178">
        <f t="shared" ca="1" si="43"/>
        <v>125258.58885412285</v>
      </c>
      <c r="M68"/>
      <c r="N68"/>
      <c r="O68" s="343" t="s">
        <v>611</v>
      </c>
      <c r="P68" s="337" t="str">
        <f t="shared" si="38"/>
        <v>53016C</v>
      </c>
      <c r="Q68" s="339" t="str">
        <f t="shared" si="39"/>
        <v>Carbon Sequestration Program Manager</v>
      </c>
      <c r="R68" s="344" t="str">
        <f t="shared" si="40"/>
        <v>E50</v>
      </c>
      <c r="S68" s="345" cm="1">
        <f t="array" aca="1" ref="S68" ca="1">IF($O68="Y",VLOOKUP($P68,INDIRECT($P$3),S$5,0)*INDIRECT($O$2),VLOOKUP($P68,INDIRECT($P$3),S$5,0))</f>
        <v>111290.63383708462</v>
      </c>
      <c r="T68" s="345" cm="1">
        <f t="array" aca="1" ref="T68" ca="1">IF($O68="Y",VLOOKUP($P68,INDIRECT($P$3),T$5,0)*INDIRECT($O$2),VLOOKUP($P68,INDIRECT($P$3),T$5,0))</f>
        <v>114629.35285219716</v>
      </c>
      <c r="U68" s="345" cm="1">
        <f t="array" aca="1" ref="U68" ca="1">IF($O68="Y",VLOOKUP($P68,INDIRECT($P$3),U$5,0)*INDIRECT($O$2),VLOOKUP($P68,INDIRECT($P$3),U$5,0))</f>
        <v>118068.23343776308</v>
      </c>
      <c r="V68" s="345" cm="1">
        <f t="array" aca="1" ref="V68" ca="1">IF($O68="Y",VLOOKUP($P68,INDIRECT($P$3),V$5,0)*INDIRECT($O$2),VLOOKUP($P68,INDIRECT($P$3),V$5,0))</f>
        <v>121610.28044089596</v>
      </c>
      <c r="W68" s="401">
        <f t="shared" ca="1" si="41"/>
        <v>125258.58885412285</v>
      </c>
      <c r="X68" s="218" t="str">
        <f t="shared" si="34"/>
        <v>Y</v>
      </c>
      <c r="Y68" s="366" t="str">
        <f t="shared" si="35"/>
        <v>53016C</v>
      </c>
      <c r="Z68" s="218" t="str">
        <f t="shared" si="42"/>
        <v>Carbon Sequestration Program Manager</v>
      </c>
      <c r="AA68" s="367" t="str">
        <f t="shared" si="36"/>
        <v>E50</v>
      </c>
      <c r="AB68" s="368">
        <f t="shared" ca="1" si="44"/>
        <v>53.506</v>
      </c>
      <c r="AC68" s="368">
        <f t="shared" ca="1" si="45"/>
        <v>55.110999999999997</v>
      </c>
      <c r="AD68" s="368">
        <f t="shared" ca="1" si="46"/>
        <v>56.763999999999996</v>
      </c>
      <c r="AE68" s="368">
        <f t="shared" ca="1" si="47"/>
        <v>58.466999999999999</v>
      </c>
      <c r="AF68" s="368">
        <f t="shared" ca="1" si="48"/>
        <v>60.220999999999997</v>
      </c>
    </row>
    <row r="69" spans="1:32" s="19" customFormat="1">
      <c r="A69" s="3" t="s">
        <v>246</v>
      </c>
      <c r="B69" s="47" t="s">
        <v>12</v>
      </c>
      <c r="C69" s="4">
        <v>498</v>
      </c>
      <c r="D69" s="35" t="s">
        <v>234</v>
      </c>
      <c r="E69" s="47">
        <v>11</v>
      </c>
      <c r="F69" s="47" t="s">
        <v>13</v>
      </c>
      <c r="G69" s="306" t="s">
        <v>92</v>
      </c>
      <c r="H69" s="178">
        <f t="shared" ca="1" si="37"/>
        <v>111290.63383708462</v>
      </c>
      <c r="I69" s="178">
        <f t="shared" ca="1" si="37"/>
        <v>114629.35285219716</v>
      </c>
      <c r="J69" s="178">
        <f t="shared" ca="1" si="37"/>
        <v>118068.23343776308</v>
      </c>
      <c r="K69" s="178">
        <f t="shared" ca="1" si="37"/>
        <v>121610.28044089596</v>
      </c>
      <c r="L69" s="178">
        <f t="shared" ca="1" si="43"/>
        <v>125258.58885412285</v>
      </c>
      <c r="M69"/>
      <c r="N69"/>
      <c r="O69" s="343" t="s">
        <v>611</v>
      </c>
      <c r="P69" s="337" t="str">
        <f t="shared" si="38"/>
        <v>59215C</v>
      </c>
      <c r="Q69" s="339" t="str">
        <f t="shared" si="39"/>
        <v>Crime Lab Quality Administrator</v>
      </c>
      <c r="R69" s="344" t="str">
        <f t="shared" si="40"/>
        <v>E50</v>
      </c>
      <c r="S69" s="345" cm="1">
        <f t="array" aca="1" ref="S69" ca="1">IF($O69="Y",VLOOKUP($P69,INDIRECT($P$3),S$5,0)*INDIRECT($O$2),VLOOKUP($P69,INDIRECT($P$3),S$5,0))</f>
        <v>111290.63383708462</v>
      </c>
      <c r="T69" s="345" cm="1">
        <f t="array" aca="1" ref="T69" ca="1">IF($O69="Y",VLOOKUP($P69,INDIRECT($P$3),T$5,0)*INDIRECT($O$2),VLOOKUP($P69,INDIRECT($P$3),T$5,0))</f>
        <v>114629.35285219716</v>
      </c>
      <c r="U69" s="345" cm="1">
        <f t="array" aca="1" ref="U69" ca="1">IF($O69="Y",VLOOKUP($P69,INDIRECT($P$3),U$5,0)*INDIRECT($O$2),VLOOKUP($P69,INDIRECT($P$3),U$5,0))</f>
        <v>118068.23343776308</v>
      </c>
      <c r="V69" s="345" cm="1">
        <f t="array" aca="1" ref="V69" ca="1">IF($O69="Y",VLOOKUP($P69,INDIRECT($P$3),V$5,0)*INDIRECT($O$2),VLOOKUP($P69,INDIRECT($P$3),V$5,0))</f>
        <v>121610.28044089596</v>
      </c>
      <c r="W69" s="401">
        <f t="shared" ca="1" si="41"/>
        <v>125258.58885412285</v>
      </c>
      <c r="X69" s="218" t="str">
        <f t="shared" si="34"/>
        <v>Y</v>
      </c>
      <c r="Y69" s="366" t="str">
        <f t="shared" si="35"/>
        <v>59215C</v>
      </c>
      <c r="Z69" s="218" t="str">
        <f t="shared" si="42"/>
        <v>Crime Lab Quality Administrator</v>
      </c>
      <c r="AA69" s="367" t="str">
        <f t="shared" si="36"/>
        <v>E50</v>
      </c>
      <c r="AB69" s="368">
        <f t="shared" ca="1" si="44"/>
        <v>53.506</v>
      </c>
      <c r="AC69" s="368">
        <f t="shared" ca="1" si="45"/>
        <v>55.110999999999997</v>
      </c>
      <c r="AD69" s="368">
        <f t="shared" ca="1" si="46"/>
        <v>56.763999999999996</v>
      </c>
      <c r="AE69" s="368">
        <f t="shared" ca="1" si="47"/>
        <v>58.466999999999999</v>
      </c>
      <c r="AF69" s="368">
        <f t="shared" ca="1" si="48"/>
        <v>60.220999999999997</v>
      </c>
    </row>
    <row r="70" spans="1:32" s="19" customFormat="1">
      <c r="A70" s="3" t="s">
        <v>98</v>
      </c>
      <c r="B70" s="47" t="s">
        <v>12</v>
      </c>
      <c r="C70" s="4">
        <v>503</v>
      </c>
      <c r="D70" s="35" t="s">
        <v>99</v>
      </c>
      <c r="E70" s="47">
        <v>11</v>
      </c>
      <c r="F70" s="47" t="s">
        <v>13</v>
      </c>
      <c r="G70" s="306" t="s">
        <v>92</v>
      </c>
      <c r="H70" s="178">
        <f t="shared" ca="1" si="37"/>
        <v>111290.63383708462</v>
      </c>
      <c r="I70" s="178">
        <f t="shared" ca="1" si="37"/>
        <v>114629.35285219716</v>
      </c>
      <c r="J70" s="178">
        <f t="shared" ca="1" si="37"/>
        <v>118068.23343776308</v>
      </c>
      <c r="K70" s="178">
        <f t="shared" ca="1" si="37"/>
        <v>121610.28044089596</v>
      </c>
      <c r="L70" s="178">
        <f t="shared" ca="1" si="43"/>
        <v>125258.58885412285</v>
      </c>
      <c r="M70"/>
      <c r="N70"/>
      <c r="O70" s="343" t="s">
        <v>611</v>
      </c>
      <c r="P70" s="337" t="str">
        <f t="shared" si="38"/>
        <v>03610C</v>
      </c>
      <c r="Q70" s="339" t="str">
        <f t="shared" si="39"/>
        <v xml:space="preserve">District Street Supervisor II  </v>
      </c>
      <c r="R70" s="344" t="str">
        <f t="shared" si="40"/>
        <v>E50</v>
      </c>
      <c r="S70" s="345" cm="1">
        <f t="array" aca="1" ref="S70" ca="1">IF($O70="Y",VLOOKUP($P70,INDIRECT($P$3),S$5,0)*INDIRECT($O$2),VLOOKUP($P70,INDIRECT($P$3),S$5,0))</f>
        <v>111290.63383708462</v>
      </c>
      <c r="T70" s="345" cm="1">
        <f t="array" aca="1" ref="T70" ca="1">IF($O70="Y",VLOOKUP($P70,INDIRECT($P$3),T$5,0)*INDIRECT($O$2),VLOOKUP($P70,INDIRECT($P$3),T$5,0))</f>
        <v>114629.35285219716</v>
      </c>
      <c r="U70" s="345" cm="1">
        <f t="array" aca="1" ref="U70" ca="1">IF($O70="Y",VLOOKUP($P70,INDIRECT($P$3),U$5,0)*INDIRECT($O$2),VLOOKUP($P70,INDIRECT($P$3),U$5,0))</f>
        <v>118068.23343776308</v>
      </c>
      <c r="V70" s="345" cm="1">
        <f t="array" aca="1" ref="V70" ca="1">IF($O70="Y",VLOOKUP($P70,INDIRECT($P$3),V$5,0)*INDIRECT($O$2),VLOOKUP($P70,INDIRECT($P$3),V$5,0))</f>
        <v>121610.28044089596</v>
      </c>
      <c r="W70" s="401">
        <f t="shared" ca="1" si="41"/>
        <v>125258.58885412285</v>
      </c>
      <c r="X70" s="218" t="str">
        <f t="shared" si="34"/>
        <v>Y</v>
      </c>
      <c r="Y70" s="366" t="str">
        <f t="shared" si="35"/>
        <v>03610C</v>
      </c>
      <c r="Z70" s="218" t="str">
        <f t="shared" si="42"/>
        <v xml:space="preserve">District Street Supervisor II  </v>
      </c>
      <c r="AA70" s="367" t="str">
        <f t="shared" si="36"/>
        <v>E50</v>
      </c>
      <c r="AB70" s="368">
        <f t="shared" ca="1" si="44"/>
        <v>53.506</v>
      </c>
      <c r="AC70" s="368">
        <f t="shared" ca="1" si="45"/>
        <v>55.110999999999997</v>
      </c>
      <c r="AD70" s="368">
        <f t="shared" ca="1" si="46"/>
        <v>56.763999999999996</v>
      </c>
      <c r="AE70" s="368">
        <f t="shared" ca="1" si="47"/>
        <v>58.466999999999999</v>
      </c>
      <c r="AF70" s="368">
        <f t="shared" ca="1" si="48"/>
        <v>60.220999999999997</v>
      </c>
    </row>
    <row r="71" spans="1:32" s="19" customFormat="1">
      <c r="A71" s="3" t="s">
        <v>88</v>
      </c>
      <c r="B71" s="47" t="s">
        <v>12</v>
      </c>
      <c r="C71" s="4">
        <v>513</v>
      </c>
      <c r="D71" s="35" t="s">
        <v>265</v>
      </c>
      <c r="E71" s="47">
        <v>11</v>
      </c>
      <c r="F71" s="47" t="s">
        <v>13</v>
      </c>
      <c r="G71" s="306" t="s">
        <v>92</v>
      </c>
      <c r="H71" s="178">
        <f ca="1">S71</f>
        <v>111290.63383708462</v>
      </c>
      <c r="I71" s="178">
        <f ca="1">T71</f>
        <v>114629.35285219716</v>
      </c>
      <c r="J71" s="178">
        <f ca="1">U71</f>
        <v>118068.23343776308</v>
      </c>
      <c r="K71" s="178">
        <f ca="1">V71</f>
        <v>121610.28044089596</v>
      </c>
      <c r="L71" s="178">
        <f ca="1">W71</f>
        <v>125258.58885412285</v>
      </c>
      <c r="M71"/>
      <c r="N71"/>
      <c r="O71" s="343" t="s">
        <v>611</v>
      </c>
      <c r="P71" s="337" t="str">
        <f>A71</f>
        <v>03623C</v>
      </c>
      <c r="Q71" s="339" t="str">
        <f>D71</f>
        <v>District Supervisor Construction Code Services</v>
      </c>
      <c r="R71" s="344" t="str">
        <f>G71</f>
        <v>E50</v>
      </c>
      <c r="S71" s="345" cm="1">
        <f t="array" aca="1" ref="S71" ca="1">IF($O71="Y",VLOOKUP($P71,INDIRECT($P$3),S$5,0)*INDIRECT($O$2),VLOOKUP($P71,INDIRECT($P$3),S$5,0))</f>
        <v>111290.63383708462</v>
      </c>
      <c r="T71" s="345" cm="1">
        <f t="array" aca="1" ref="T71" ca="1">IF($O71="Y",VLOOKUP($P71,INDIRECT($P$3),T$5,0)*INDIRECT($O$2),VLOOKUP($P71,INDIRECT($P$3),T$5,0))</f>
        <v>114629.35285219716</v>
      </c>
      <c r="U71" s="345" cm="1">
        <f t="array" aca="1" ref="U71" ca="1">IF($O71="Y",VLOOKUP($P71,INDIRECT($P$3),U$5,0)*INDIRECT($O$2),VLOOKUP($P71,INDIRECT($P$3),U$5,0))</f>
        <v>118068.23343776308</v>
      </c>
      <c r="V71" s="345" cm="1">
        <f t="array" aca="1" ref="V71" ca="1">IF($O71="Y",VLOOKUP($P71,INDIRECT($P$3),V$5,0)*INDIRECT($O$2),VLOOKUP($P71,INDIRECT($P$3),V$5,0))</f>
        <v>121610.28044089596</v>
      </c>
      <c r="W71" s="401">
        <f ca="1">V71*103%</f>
        <v>125258.58885412285</v>
      </c>
      <c r="X71" s="218" t="str">
        <f>O71</f>
        <v>Y</v>
      </c>
      <c r="Y71" s="366" t="str">
        <f>A71</f>
        <v>03623C</v>
      </c>
      <c r="Z71" s="218" t="str">
        <f>D71</f>
        <v>District Supervisor Construction Code Services</v>
      </c>
      <c r="AA71" s="367" t="str">
        <f>G71</f>
        <v>E50</v>
      </c>
      <c r="AB71" s="368">
        <f ca="1">ROUNDUP(S71/2080,3)</f>
        <v>53.506</v>
      </c>
      <c r="AC71" s="368">
        <f ca="1">ROUNDUP(T71/2080,3)</f>
        <v>55.110999999999997</v>
      </c>
      <c r="AD71" s="368">
        <f ca="1">ROUNDUP(U71/2080,3)</f>
        <v>56.763999999999996</v>
      </c>
      <c r="AE71" s="368">
        <f ca="1">ROUNDUP(V71/2080,3)</f>
        <v>58.466999999999999</v>
      </c>
      <c r="AF71" s="368">
        <f ca="1">ROUNDUP(W71/2080,3)</f>
        <v>60.220999999999997</v>
      </c>
    </row>
    <row r="72" spans="1:32" s="19" customFormat="1">
      <c r="A72" s="3" t="s">
        <v>100</v>
      </c>
      <c r="B72" s="47" t="s">
        <v>12</v>
      </c>
      <c r="C72" s="4">
        <v>520</v>
      </c>
      <c r="D72" s="35" t="s">
        <v>101</v>
      </c>
      <c r="E72" s="47">
        <v>11</v>
      </c>
      <c r="F72" s="47" t="s">
        <v>13</v>
      </c>
      <c r="G72" s="306" t="s">
        <v>92</v>
      </c>
      <c r="H72" s="178">
        <f t="shared" ref="H72:K73" ca="1" si="49">S72</f>
        <v>111290.63383708462</v>
      </c>
      <c r="I72" s="178">
        <f t="shared" ca="1" si="49"/>
        <v>114629.35285219716</v>
      </c>
      <c r="J72" s="178">
        <f t="shared" ca="1" si="49"/>
        <v>118068.23343776308</v>
      </c>
      <c r="K72" s="178">
        <f t="shared" ca="1" si="49"/>
        <v>121610.28044089596</v>
      </c>
      <c r="L72" s="178">
        <f t="shared" ca="1" si="43"/>
        <v>125258.58885412285</v>
      </c>
      <c r="M72"/>
      <c r="N72"/>
      <c r="O72" s="343" t="s">
        <v>611</v>
      </c>
      <c r="P72" s="337" t="str">
        <f t="shared" si="38"/>
        <v>04299C</v>
      </c>
      <c r="Q72" s="339" t="str">
        <f t="shared" si="39"/>
        <v>Facility Supervisor, Property Services</v>
      </c>
      <c r="R72" s="344" t="str">
        <f t="shared" si="40"/>
        <v>E50</v>
      </c>
      <c r="S72" s="345" cm="1">
        <f t="array" aca="1" ref="S72" ca="1">IF($O72="Y",VLOOKUP($P72,INDIRECT($P$3),S$5,0)*INDIRECT($O$2),VLOOKUP($P72,INDIRECT($P$3),S$5,0))</f>
        <v>111290.63383708462</v>
      </c>
      <c r="T72" s="345" cm="1">
        <f t="array" aca="1" ref="T72" ca="1">IF($O72="Y",VLOOKUP($P72,INDIRECT($P$3),T$5,0)*INDIRECT($O$2),VLOOKUP($P72,INDIRECT($P$3),T$5,0))</f>
        <v>114629.35285219716</v>
      </c>
      <c r="U72" s="345" cm="1">
        <f t="array" aca="1" ref="U72" ca="1">IF($O72="Y",VLOOKUP($P72,INDIRECT($P$3),U$5,0)*INDIRECT($O$2),VLOOKUP($P72,INDIRECT($P$3),U$5,0))</f>
        <v>118068.23343776308</v>
      </c>
      <c r="V72" s="345" cm="1">
        <f t="array" aca="1" ref="V72" ca="1">IF($O72="Y",VLOOKUP($P72,INDIRECT($P$3),V$5,0)*INDIRECT($O$2),VLOOKUP($P72,INDIRECT($P$3),V$5,0))</f>
        <v>121610.28044089596</v>
      </c>
      <c r="W72" s="401">
        <f t="shared" ca="1" si="41"/>
        <v>125258.58885412285</v>
      </c>
      <c r="X72" s="218" t="str">
        <f t="shared" si="34"/>
        <v>Y</v>
      </c>
      <c r="Y72" s="366" t="str">
        <f t="shared" si="35"/>
        <v>04299C</v>
      </c>
      <c r="Z72" s="218" t="str">
        <f t="shared" si="42"/>
        <v>Facility Supervisor, Property Services</v>
      </c>
      <c r="AA72" s="367" t="str">
        <f t="shared" si="36"/>
        <v>E50</v>
      </c>
      <c r="AB72" s="368">
        <f t="shared" ca="1" si="44"/>
        <v>53.506</v>
      </c>
      <c r="AC72" s="368">
        <f t="shared" ca="1" si="45"/>
        <v>55.110999999999997</v>
      </c>
      <c r="AD72" s="368">
        <f t="shared" ca="1" si="46"/>
        <v>56.763999999999996</v>
      </c>
      <c r="AE72" s="368">
        <f t="shared" ca="1" si="47"/>
        <v>58.466999999999999</v>
      </c>
      <c r="AF72" s="368">
        <f t="shared" ca="1" si="48"/>
        <v>60.220999999999997</v>
      </c>
    </row>
    <row r="73" spans="1:32" s="19" customFormat="1" ht="12" customHeight="1">
      <c r="A73" s="3" t="s">
        <v>23</v>
      </c>
      <c r="B73" s="47" t="s">
        <v>12</v>
      </c>
      <c r="C73" s="2">
        <v>498</v>
      </c>
      <c r="D73" s="35" t="s">
        <v>577</v>
      </c>
      <c r="E73" s="47">
        <v>11</v>
      </c>
      <c r="F73" s="47" t="s">
        <v>13</v>
      </c>
      <c r="G73" s="306" t="s">
        <v>92</v>
      </c>
      <c r="H73" s="178">
        <f t="shared" ca="1" si="49"/>
        <v>111290.63383708462</v>
      </c>
      <c r="I73" s="178">
        <f t="shared" ca="1" si="49"/>
        <v>114629.35285219716</v>
      </c>
      <c r="J73" s="178">
        <f t="shared" ca="1" si="49"/>
        <v>118068.23343776308</v>
      </c>
      <c r="K73" s="178">
        <f t="shared" ca="1" si="49"/>
        <v>121610.28044089596</v>
      </c>
      <c r="L73" s="178">
        <f t="shared" ca="1" si="43"/>
        <v>125258.58885412285</v>
      </c>
      <c r="M73" s="30"/>
      <c r="O73" s="343" t="s">
        <v>611</v>
      </c>
      <c r="P73" s="337" t="str">
        <f t="shared" si="38"/>
        <v>04308C</v>
      </c>
      <c r="Q73" s="339" t="str">
        <f t="shared" si="39"/>
        <v>Field Operations and Investigations Manager</v>
      </c>
      <c r="R73" s="344" t="str">
        <f t="shared" si="40"/>
        <v>E50</v>
      </c>
      <c r="S73" s="345" cm="1">
        <f t="array" aca="1" ref="S73" ca="1">IF($O73="Y",VLOOKUP($P73,INDIRECT($P$3),S$5,0)*INDIRECT($O$2),VLOOKUP($P73,INDIRECT($P$3),S$5,0))</f>
        <v>111290.63383708462</v>
      </c>
      <c r="T73" s="345" cm="1">
        <f t="array" aca="1" ref="T73" ca="1">IF($O73="Y",VLOOKUP($P73,INDIRECT($P$3),T$5,0)*INDIRECT($O$2),VLOOKUP($P73,INDIRECT($P$3),T$5,0))</f>
        <v>114629.35285219716</v>
      </c>
      <c r="U73" s="345" cm="1">
        <f t="array" aca="1" ref="U73" ca="1">IF($O73="Y",VLOOKUP($P73,INDIRECT($P$3),U$5,0)*INDIRECT($O$2),VLOOKUP($P73,INDIRECT($P$3),U$5,0))</f>
        <v>118068.23343776308</v>
      </c>
      <c r="V73" s="345" cm="1">
        <f t="array" aca="1" ref="V73" ca="1">IF($O73="Y",VLOOKUP($P73,INDIRECT($P$3),V$5,0)*INDIRECT($O$2),VLOOKUP($P73,INDIRECT($P$3),V$5,0))</f>
        <v>121610.28044089596</v>
      </c>
      <c r="W73" s="401">
        <f t="shared" ca="1" si="41"/>
        <v>125258.58885412285</v>
      </c>
      <c r="X73" s="218" t="str">
        <f t="shared" si="34"/>
        <v>Y</v>
      </c>
      <c r="Y73" s="366" t="str">
        <f t="shared" si="35"/>
        <v>04308C</v>
      </c>
      <c r="Z73" s="218" t="str">
        <f t="shared" si="42"/>
        <v>Field Operations and Investigations Manager</v>
      </c>
      <c r="AA73" s="367" t="str">
        <f t="shared" si="36"/>
        <v>E50</v>
      </c>
      <c r="AB73" s="368">
        <f t="shared" ca="1" si="44"/>
        <v>53.506</v>
      </c>
      <c r="AC73" s="368">
        <f t="shared" ca="1" si="45"/>
        <v>55.110999999999997</v>
      </c>
      <c r="AD73" s="368">
        <f t="shared" ca="1" si="46"/>
        <v>56.763999999999996</v>
      </c>
      <c r="AE73" s="368">
        <f t="shared" ca="1" si="47"/>
        <v>58.466999999999999</v>
      </c>
      <c r="AF73" s="368">
        <f t="shared" ca="1" si="48"/>
        <v>60.220999999999997</v>
      </c>
    </row>
    <row r="74" spans="1:32" s="19" customFormat="1">
      <c r="A74" s="3" t="s">
        <v>102</v>
      </c>
      <c r="B74" s="47" t="s">
        <v>12</v>
      </c>
      <c r="C74" s="4">
        <v>520</v>
      </c>
      <c r="D74" s="35" t="s">
        <v>103</v>
      </c>
      <c r="E74" s="47">
        <v>11</v>
      </c>
      <c r="F74" s="47" t="s">
        <v>13</v>
      </c>
      <c r="G74" s="306" t="s">
        <v>92</v>
      </c>
      <c r="H74" s="178">
        <f t="shared" ref="H74:K91" ca="1" si="50">S74</f>
        <v>111290.63383708462</v>
      </c>
      <c r="I74" s="178">
        <f t="shared" ca="1" si="50"/>
        <v>114629.35285219716</v>
      </c>
      <c r="J74" s="178">
        <f t="shared" ca="1" si="50"/>
        <v>118068.23343776308</v>
      </c>
      <c r="K74" s="178">
        <f t="shared" ca="1" si="50"/>
        <v>121610.28044089596</v>
      </c>
      <c r="L74" s="178">
        <f t="shared" ca="1" si="43"/>
        <v>125258.58885412285</v>
      </c>
      <c r="M74"/>
      <c r="N74"/>
      <c r="O74" s="343" t="s">
        <v>611</v>
      </c>
      <c r="P74" s="337" t="str">
        <f t="shared" si="38"/>
        <v>05120C</v>
      </c>
      <c r="Q74" s="339" t="str">
        <f t="shared" si="39"/>
        <v xml:space="preserve">General Foreman Bridge Maintenance &amp; Repair  </v>
      </c>
      <c r="R74" s="344" t="str">
        <f t="shared" si="40"/>
        <v>E50</v>
      </c>
      <c r="S74" s="345" cm="1">
        <f t="array" aca="1" ref="S74" ca="1">IF($O74="Y",VLOOKUP($P74,INDIRECT($P$3),S$5,0)*INDIRECT($O$2),VLOOKUP($P74,INDIRECT($P$3),S$5,0))</f>
        <v>111290.63383708462</v>
      </c>
      <c r="T74" s="345" cm="1">
        <f t="array" aca="1" ref="T74" ca="1">IF($O74="Y",VLOOKUP($P74,INDIRECT($P$3),T$5,0)*INDIRECT($O$2),VLOOKUP($P74,INDIRECT($P$3),T$5,0))</f>
        <v>114629.35285219716</v>
      </c>
      <c r="U74" s="345" cm="1">
        <f t="array" aca="1" ref="U74" ca="1">IF($O74="Y",VLOOKUP($P74,INDIRECT($P$3),U$5,0)*INDIRECT($O$2),VLOOKUP($P74,INDIRECT($P$3),U$5,0))</f>
        <v>118068.23343776308</v>
      </c>
      <c r="V74" s="345" cm="1">
        <f t="array" aca="1" ref="V74" ca="1">IF($O74="Y",VLOOKUP($P74,INDIRECT($P$3),V$5,0)*INDIRECT($O$2),VLOOKUP($P74,INDIRECT($P$3),V$5,0))</f>
        <v>121610.28044089596</v>
      </c>
      <c r="W74" s="401">
        <f t="shared" ca="1" si="41"/>
        <v>125258.58885412285</v>
      </c>
      <c r="X74" s="218" t="str">
        <f t="shared" si="34"/>
        <v>Y</v>
      </c>
      <c r="Y74" s="366" t="str">
        <f t="shared" si="35"/>
        <v>05120C</v>
      </c>
      <c r="Z74" s="218" t="str">
        <f t="shared" si="42"/>
        <v xml:space="preserve">General Foreman Bridge Maintenance &amp; Repair  </v>
      </c>
      <c r="AA74" s="367" t="str">
        <f t="shared" si="36"/>
        <v>E50</v>
      </c>
      <c r="AB74" s="368">
        <f t="shared" ca="1" si="44"/>
        <v>53.506</v>
      </c>
      <c r="AC74" s="368">
        <f t="shared" ca="1" si="45"/>
        <v>55.110999999999997</v>
      </c>
      <c r="AD74" s="368">
        <f t="shared" ca="1" si="46"/>
        <v>56.763999999999996</v>
      </c>
      <c r="AE74" s="368">
        <f t="shared" ca="1" si="47"/>
        <v>58.466999999999999</v>
      </c>
      <c r="AF74" s="368">
        <f t="shared" ca="1" si="48"/>
        <v>60.220999999999997</v>
      </c>
    </row>
    <row r="75" spans="1:32" s="19" customFormat="1">
      <c r="A75" s="3" t="s">
        <v>104</v>
      </c>
      <c r="B75" s="47" t="s">
        <v>12</v>
      </c>
      <c r="C75" s="4">
        <v>510</v>
      </c>
      <c r="D75" s="35" t="s">
        <v>105</v>
      </c>
      <c r="E75" s="47">
        <v>11</v>
      </c>
      <c r="F75" s="47" t="s">
        <v>13</v>
      </c>
      <c r="G75" s="306" t="s">
        <v>92</v>
      </c>
      <c r="H75" s="178">
        <f t="shared" ca="1" si="50"/>
        <v>111290.63383708462</v>
      </c>
      <c r="I75" s="178">
        <f t="shared" ca="1" si="50"/>
        <v>114629.35285219716</v>
      </c>
      <c r="J75" s="178">
        <f t="shared" ca="1" si="50"/>
        <v>118068.23343776308</v>
      </c>
      <c r="K75" s="178">
        <f t="shared" ca="1" si="50"/>
        <v>121610.28044089596</v>
      </c>
      <c r="L75" s="178">
        <f t="shared" ca="1" si="43"/>
        <v>125258.58885412285</v>
      </c>
      <c r="M75"/>
      <c r="N75"/>
      <c r="O75" s="343" t="s">
        <v>611</v>
      </c>
      <c r="P75" s="337" t="str">
        <f t="shared" si="38"/>
        <v>05180C</v>
      </c>
      <c r="Q75" s="339" t="str">
        <f t="shared" si="39"/>
        <v xml:space="preserve">General Foreman Paving Construction  </v>
      </c>
      <c r="R75" s="344" t="str">
        <f t="shared" si="40"/>
        <v>E50</v>
      </c>
      <c r="S75" s="345" cm="1">
        <f t="array" aca="1" ref="S75" ca="1">IF($O75="Y",VLOOKUP($P75,INDIRECT($P$3),S$5,0)*INDIRECT($O$2),VLOOKUP($P75,INDIRECT($P$3),S$5,0))</f>
        <v>111290.63383708462</v>
      </c>
      <c r="T75" s="345" cm="1">
        <f t="array" aca="1" ref="T75" ca="1">IF($O75="Y",VLOOKUP($P75,INDIRECT($P$3),T$5,0)*INDIRECT($O$2),VLOOKUP($P75,INDIRECT($P$3),T$5,0))</f>
        <v>114629.35285219716</v>
      </c>
      <c r="U75" s="345" cm="1">
        <f t="array" aca="1" ref="U75" ca="1">IF($O75="Y",VLOOKUP($P75,INDIRECT($P$3),U$5,0)*INDIRECT($O$2),VLOOKUP($P75,INDIRECT($P$3),U$5,0))</f>
        <v>118068.23343776308</v>
      </c>
      <c r="V75" s="345" cm="1">
        <f t="array" aca="1" ref="V75" ca="1">IF($O75="Y",VLOOKUP($P75,INDIRECT($P$3),V$5,0)*INDIRECT($O$2),VLOOKUP($P75,INDIRECT($P$3),V$5,0))</f>
        <v>121610.28044089596</v>
      </c>
      <c r="W75" s="401">
        <f t="shared" ca="1" si="41"/>
        <v>125258.58885412285</v>
      </c>
      <c r="X75" s="218" t="str">
        <f t="shared" si="34"/>
        <v>Y</v>
      </c>
      <c r="Y75" s="366" t="str">
        <f t="shared" si="35"/>
        <v>05180C</v>
      </c>
      <c r="Z75" s="218" t="str">
        <f t="shared" si="42"/>
        <v xml:space="preserve">General Foreman Paving Construction  </v>
      </c>
      <c r="AA75" s="367" t="str">
        <f t="shared" si="36"/>
        <v>E50</v>
      </c>
      <c r="AB75" s="368">
        <f t="shared" ca="1" si="44"/>
        <v>53.506</v>
      </c>
      <c r="AC75" s="368">
        <f t="shared" ca="1" si="45"/>
        <v>55.110999999999997</v>
      </c>
      <c r="AD75" s="368">
        <f t="shared" ca="1" si="46"/>
        <v>56.763999999999996</v>
      </c>
      <c r="AE75" s="368">
        <f t="shared" ca="1" si="47"/>
        <v>58.466999999999999</v>
      </c>
      <c r="AF75" s="368">
        <f t="shared" ca="1" si="48"/>
        <v>60.220999999999997</v>
      </c>
    </row>
    <row r="76" spans="1:32" s="19" customFormat="1">
      <c r="A76" s="3" t="s">
        <v>106</v>
      </c>
      <c r="B76" s="47" t="s">
        <v>12</v>
      </c>
      <c r="C76" s="4">
        <v>520</v>
      </c>
      <c r="D76" s="35" t="s">
        <v>107</v>
      </c>
      <c r="E76" s="47">
        <v>11</v>
      </c>
      <c r="F76" s="47" t="s">
        <v>13</v>
      </c>
      <c r="G76" s="306" t="s">
        <v>92</v>
      </c>
      <c r="H76" s="178">
        <f t="shared" ca="1" si="50"/>
        <v>111290.63383708462</v>
      </c>
      <c r="I76" s="178">
        <f t="shared" ca="1" si="50"/>
        <v>114629.35285219716</v>
      </c>
      <c r="J76" s="178">
        <f t="shared" ca="1" si="50"/>
        <v>118068.23343776308</v>
      </c>
      <c r="K76" s="178">
        <f t="shared" ca="1" si="50"/>
        <v>121610.28044089596</v>
      </c>
      <c r="L76" s="178">
        <f t="shared" ca="1" si="43"/>
        <v>125258.58885412285</v>
      </c>
      <c r="M76"/>
      <c r="N76"/>
      <c r="O76" s="343" t="s">
        <v>611</v>
      </c>
      <c r="P76" s="337" t="str">
        <f t="shared" si="38"/>
        <v>05200C</v>
      </c>
      <c r="Q76" s="339" t="str">
        <f t="shared" si="39"/>
        <v xml:space="preserve">General Foreman Plant Maintenance &amp; New Construction </v>
      </c>
      <c r="R76" s="344" t="str">
        <f t="shared" si="40"/>
        <v>E50</v>
      </c>
      <c r="S76" s="345" cm="1">
        <f t="array" aca="1" ref="S76" ca="1">IF($O76="Y",VLOOKUP($P76,INDIRECT($P$3),S$5,0)*INDIRECT($O$2),VLOOKUP($P76,INDIRECT($P$3),S$5,0))</f>
        <v>111290.63383708462</v>
      </c>
      <c r="T76" s="345" cm="1">
        <f t="array" aca="1" ref="T76" ca="1">IF($O76="Y",VLOOKUP($P76,INDIRECT($P$3),T$5,0)*INDIRECT($O$2),VLOOKUP($P76,INDIRECT($P$3),T$5,0))</f>
        <v>114629.35285219716</v>
      </c>
      <c r="U76" s="345" cm="1">
        <f t="array" aca="1" ref="U76" ca="1">IF($O76="Y",VLOOKUP($P76,INDIRECT($P$3),U$5,0)*INDIRECT($O$2),VLOOKUP($P76,INDIRECT($P$3),U$5,0))</f>
        <v>118068.23343776308</v>
      </c>
      <c r="V76" s="345" cm="1">
        <f t="array" aca="1" ref="V76" ca="1">IF($O76="Y",VLOOKUP($P76,INDIRECT($P$3),V$5,0)*INDIRECT($O$2),VLOOKUP($P76,INDIRECT($P$3),V$5,0))</f>
        <v>121610.28044089596</v>
      </c>
      <c r="W76" s="401">
        <f t="shared" ca="1" si="41"/>
        <v>125258.58885412285</v>
      </c>
      <c r="X76" s="218" t="str">
        <f t="shared" si="34"/>
        <v>Y</v>
      </c>
      <c r="Y76" s="366" t="str">
        <f t="shared" si="35"/>
        <v>05200C</v>
      </c>
      <c r="Z76" s="218" t="str">
        <f t="shared" si="42"/>
        <v xml:space="preserve">General Foreman Plant Maintenance &amp; New Construction </v>
      </c>
      <c r="AA76" s="367" t="str">
        <f t="shared" si="36"/>
        <v>E50</v>
      </c>
      <c r="AB76" s="368">
        <f t="shared" ca="1" si="44"/>
        <v>53.506</v>
      </c>
      <c r="AC76" s="368">
        <f t="shared" ca="1" si="45"/>
        <v>55.110999999999997</v>
      </c>
      <c r="AD76" s="368">
        <f t="shared" ca="1" si="46"/>
        <v>56.763999999999996</v>
      </c>
      <c r="AE76" s="368">
        <f t="shared" ca="1" si="47"/>
        <v>58.466999999999999</v>
      </c>
      <c r="AF76" s="368">
        <f t="shared" ca="1" si="48"/>
        <v>60.220999999999997</v>
      </c>
    </row>
    <row r="77" spans="1:32" s="19" customFormat="1">
      <c r="A77" s="3" t="s">
        <v>108</v>
      </c>
      <c r="B77" s="47" t="s">
        <v>12</v>
      </c>
      <c r="C77" s="4">
        <v>505</v>
      </c>
      <c r="D77" s="35" t="s">
        <v>109</v>
      </c>
      <c r="E77" s="47">
        <v>11</v>
      </c>
      <c r="F77" s="47" t="s">
        <v>13</v>
      </c>
      <c r="G77" s="306" t="s">
        <v>92</v>
      </c>
      <c r="H77" s="178">
        <f t="shared" ca="1" si="50"/>
        <v>111290.63383708462</v>
      </c>
      <c r="I77" s="178">
        <f t="shared" ca="1" si="50"/>
        <v>114629.35285219716</v>
      </c>
      <c r="J77" s="178">
        <f t="shared" ca="1" si="50"/>
        <v>118068.23343776308</v>
      </c>
      <c r="K77" s="178">
        <f t="shared" ca="1" si="50"/>
        <v>121610.28044089596</v>
      </c>
      <c r="L77" s="178">
        <f t="shared" ca="1" si="43"/>
        <v>125258.58885412285</v>
      </c>
      <c r="M77"/>
      <c r="N77"/>
      <c r="O77" s="343" t="s">
        <v>611</v>
      </c>
      <c r="P77" s="337" t="str">
        <f t="shared" si="38"/>
        <v>05220C</v>
      </c>
      <c r="Q77" s="339" t="str">
        <f t="shared" si="39"/>
        <v xml:space="preserve">General Foreman Sewer Construction  </v>
      </c>
      <c r="R77" s="344" t="str">
        <f t="shared" si="40"/>
        <v>E50</v>
      </c>
      <c r="S77" s="345" cm="1">
        <f t="array" aca="1" ref="S77" ca="1">IF($O77="Y",VLOOKUP($P77,INDIRECT($P$3),S$5,0)*INDIRECT($O$2),VLOOKUP($P77,INDIRECT($P$3),S$5,0))</f>
        <v>111290.63383708462</v>
      </c>
      <c r="T77" s="345" cm="1">
        <f t="array" aca="1" ref="T77" ca="1">IF($O77="Y",VLOOKUP($P77,INDIRECT($P$3),T$5,0)*INDIRECT($O$2),VLOOKUP($P77,INDIRECT($P$3),T$5,0))</f>
        <v>114629.35285219716</v>
      </c>
      <c r="U77" s="345" cm="1">
        <f t="array" aca="1" ref="U77" ca="1">IF($O77="Y",VLOOKUP($P77,INDIRECT($P$3),U$5,0)*INDIRECT($O$2),VLOOKUP($P77,INDIRECT($P$3),U$5,0))</f>
        <v>118068.23343776308</v>
      </c>
      <c r="V77" s="345" cm="1">
        <f t="array" aca="1" ref="V77" ca="1">IF($O77="Y",VLOOKUP($P77,INDIRECT($P$3),V$5,0)*INDIRECT($O$2),VLOOKUP($P77,INDIRECT($P$3),V$5,0))</f>
        <v>121610.28044089596</v>
      </c>
      <c r="W77" s="401">
        <f t="shared" ca="1" si="41"/>
        <v>125258.58885412285</v>
      </c>
      <c r="X77" s="218" t="str">
        <f t="shared" si="34"/>
        <v>Y</v>
      </c>
      <c r="Y77" s="366" t="str">
        <f t="shared" si="35"/>
        <v>05220C</v>
      </c>
      <c r="Z77" s="218" t="str">
        <f t="shared" si="42"/>
        <v xml:space="preserve">General Foreman Sewer Construction  </v>
      </c>
      <c r="AA77" s="367" t="str">
        <f t="shared" si="36"/>
        <v>E50</v>
      </c>
      <c r="AB77" s="368">
        <f t="shared" ca="1" si="44"/>
        <v>53.506</v>
      </c>
      <c r="AC77" s="368">
        <f t="shared" ca="1" si="45"/>
        <v>55.110999999999997</v>
      </c>
      <c r="AD77" s="368">
        <f t="shared" ca="1" si="46"/>
        <v>56.763999999999996</v>
      </c>
      <c r="AE77" s="368">
        <f t="shared" ca="1" si="47"/>
        <v>58.466999999999999</v>
      </c>
      <c r="AF77" s="368">
        <f t="shared" ca="1" si="48"/>
        <v>60.220999999999997</v>
      </c>
    </row>
    <row r="78" spans="1:32" s="19" customFormat="1">
      <c r="A78" s="3" t="s">
        <v>110</v>
      </c>
      <c r="B78" s="47" t="s">
        <v>12</v>
      </c>
      <c r="C78" s="4">
        <v>520</v>
      </c>
      <c r="D78" s="35" t="s">
        <v>111</v>
      </c>
      <c r="E78" s="47">
        <v>11</v>
      </c>
      <c r="F78" s="47" t="s">
        <v>13</v>
      </c>
      <c r="G78" s="306" t="s">
        <v>92</v>
      </c>
      <c r="H78" s="178">
        <f t="shared" ca="1" si="50"/>
        <v>111290.63383708462</v>
      </c>
      <c r="I78" s="178">
        <f t="shared" ca="1" si="50"/>
        <v>114629.35285219716</v>
      </c>
      <c r="J78" s="178">
        <f t="shared" ca="1" si="50"/>
        <v>118068.23343776308</v>
      </c>
      <c r="K78" s="178">
        <f t="shared" ca="1" si="50"/>
        <v>121610.28044089596</v>
      </c>
      <c r="L78" s="178">
        <f t="shared" ca="1" si="43"/>
        <v>125258.58885412285</v>
      </c>
      <c r="M78"/>
      <c r="N78"/>
      <c r="O78" s="343" t="s">
        <v>611</v>
      </c>
      <c r="P78" s="337" t="str">
        <f t="shared" si="38"/>
        <v>05250C</v>
      </c>
      <c r="Q78" s="339" t="str">
        <f t="shared" si="39"/>
        <v xml:space="preserve">General Foreman Water Service Maintenance </v>
      </c>
      <c r="R78" s="344" t="str">
        <f t="shared" si="40"/>
        <v>E50</v>
      </c>
      <c r="S78" s="345" cm="1">
        <f t="array" aca="1" ref="S78" ca="1">IF($O78="Y",VLOOKUP($P78,INDIRECT($P$3),S$5,0)*INDIRECT($O$2),VLOOKUP($P78,INDIRECT($P$3),S$5,0))</f>
        <v>111290.63383708462</v>
      </c>
      <c r="T78" s="345" cm="1">
        <f t="array" aca="1" ref="T78" ca="1">IF($O78="Y",VLOOKUP($P78,INDIRECT($P$3),T$5,0)*INDIRECT($O$2),VLOOKUP($P78,INDIRECT($P$3),T$5,0))</f>
        <v>114629.35285219716</v>
      </c>
      <c r="U78" s="345" cm="1">
        <f t="array" aca="1" ref="U78" ca="1">IF($O78="Y",VLOOKUP($P78,INDIRECT($P$3),U$5,0)*INDIRECT($O$2),VLOOKUP($P78,INDIRECT($P$3),U$5,0))</f>
        <v>118068.23343776308</v>
      </c>
      <c r="V78" s="345" cm="1">
        <f t="array" aca="1" ref="V78" ca="1">IF($O78="Y",VLOOKUP($P78,INDIRECT($P$3),V$5,0)*INDIRECT($O$2),VLOOKUP($P78,INDIRECT($P$3),V$5,0))</f>
        <v>121610.28044089596</v>
      </c>
      <c r="W78" s="401">
        <f t="shared" ca="1" si="41"/>
        <v>125258.58885412285</v>
      </c>
      <c r="X78" s="218" t="str">
        <f t="shared" si="34"/>
        <v>Y</v>
      </c>
      <c r="Y78" s="366" t="str">
        <f t="shared" si="35"/>
        <v>05250C</v>
      </c>
      <c r="Z78" s="218" t="str">
        <f t="shared" si="42"/>
        <v xml:space="preserve">General Foreman Water Service Maintenance </v>
      </c>
      <c r="AA78" s="367" t="str">
        <f t="shared" si="36"/>
        <v>E50</v>
      </c>
      <c r="AB78" s="368">
        <f t="shared" ca="1" si="44"/>
        <v>53.506</v>
      </c>
      <c r="AC78" s="368">
        <f t="shared" ca="1" si="45"/>
        <v>55.110999999999997</v>
      </c>
      <c r="AD78" s="368">
        <f t="shared" ca="1" si="46"/>
        <v>56.763999999999996</v>
      </c>
      <c r="AE78" s="368">
        <f t="shared" ca="1" si="47"/>
        <v>58.466999999999999</v>
      </c>
      <c r="AF78" s="368">
        <f t="shared" ca="1" si="48"/>
        <v>60.220999999999997</v>
      </c>
    </row>
    <row r="79" spans="1:32" s="19" customFormat="1">
      <c r="A79" s="111" t="s">
        <v>112</v>
      </c>
      <c r="B79" s="47" t="s">
        <v>12</v>
      </c>
      <c r="C79" s="4">
        <v>510</v>
      </c>
      <c r="D79" s="112" t="s">
        <v>113</v>
      </c>
      <c r="E79" s="47">
        <v>11</v>
      </c>
      <c r="F79" s="47" t="s">
        <v>13</v>
      </c>
      <c r="G79" s="306" t="s">
        <v>92</v>
      </c>
      <c r="H79" s="178">
        <f t="shared" ca="1" si="50"/>
        <v>111290.63383708462</v>
      </c>
      <c r="I79" s="178">
        <f t="shared" ca="1" si="50"/>
        <v>114629.35285219716</v>
      </c>
      <c r="J79" s="178">
        <f t="shared" ca="1" si="50"/>
        <v>118068.23343776308</v>
      </c>
      <c r="K79" s="178">
        <f t="shared" ca="1" si="50"/>
        <v>121610.28044089596</v>
      </c>
      <c r="L79" s="178">
        <f t="shared" ca="1" si="43"/>
        <v>125258.58885412285</v>
      </c>
      <c r="M79"/>
      <c r="N79"/>
      <c r="O79" s="343" t="s">
        <v>611</v>
      </c>
      <c r="P79" s="337" t="str">
        <f t="shared" si="38"/>
        <v>05235C</v>
      </c>
      <c r="Q79" s="339" t="str">
        <f t="shared" si="39"/>
        <v>General Foreman, Solid Waste &amp; Recycling</v>
      </c>
      <c r="R79" s="344" t="str">
        <f t="shared" si="40"/>
        <v>E50</v>
      </c>
      <c r="S79" s="345" cm="1">
        <f t="array" aca="1" ref="S79" ca="1">IF($O79="Y",VLOOKUP($P79,INDIRECT($P$3),S$5,0)*INDIRECT($O$2),VLOOKUP($P79,INDIRECT($P$3),S$5,0))</f>
        <v>111290.63383708462</v>
      </c>
      <c r="T79" s="345" cm="1">
        <f t="array" aca="1" ref="T79" ca="1">IF($O79="Y",VLOOKUP($P79,INDIRECT($P$3),T$5,0)*INDIRECT($O$2),VLOOKUP($P79,INDIRECT($P$3),T$5,0))</f>
        <v>114629.35285219716</v>
      </c>
      <c r="U79" s="345" cm="1">
        <f t="array" aca="1" ref="U79" ca="1">IF($O79="Y",VLOOKUP($P79,INDIRECT($P$3),U$5,0)*INDIRECT($O$2),VLOOKUP($P79,INDIRECT($P$3),U$5,0))</f>
        <v>118068.23343776308</v>
      </c>
      <c r="V79" s="345" cm="1">
        <f t="array" aca="1" ref="V79" ca="1">IF($O79="Y",VLOOKUP($P79,INDIRECT($P$3),V$5,0)*INDIRECT($O$2),VLOOKUP($P79,INDIRECT($P$3),V$5,0))</f>
        <v>121610.28044089596</v>
      </c>
      <c r="W79" s="401">
        <f t="shared" ca="1" si="41"/>
        <v>125258.58885412285</v>
      </c>
      <c r="X79" s="218" t="str">
        <f t="shared" si="34"/>
        <v>Y</v>
      </c>
      <c r="Y79" s="366" t="str">
        <f t="shared" si="35"/>
        <v>05235C</v>
      </c>
      <c r="Z79" s="218" t="str">
        <f t="shared" si="42"/>
        <v>General Foreman, Solid Waste &amp; Recycling</v>
      </c>
      <c r="AA79" s="367" t="str">
        <f t="shared" si="36"/>
        <v>E50</v>
      </c>
      <c r="AB79" s="368">
        <f t="shared" ca="1" si="44"/>
        <v>53.506</v>
      </c>
      <c r="AC79" s="368">
        <f t="shared" ca="1" si="45"/>
        <v>55.110999999999997</v>
      </c>
      <c r="AD79" s="368">
        <f t="shared" ca="1" si="46"/>
        <v>56.763999999999996</v>
      </c>
      <c r="AE79" s="368">
        <f t="shared" ca="1" si="47"/>
        <v>58.466999999999999</v>
      </c>
      <c r="AF79" s="368">
        <f t="shared" ca="1" si="48"/>
        <v>60.220999999999997</v>
      </c>
    </row>
    <row r="80" spans="1:32" s="19" customFormat="1">
      <c r="A80" s="111" t="s">
        <v>600</v>
      </c>
      <c r="B80" s="47" t="s">
        <v>12</v>
      </c>
      <c r="C80" s="4">
        <v>498</v>
      </c>
      <c r="D80" s="112" t="s">
        <v>599</v>
      </c>
      <c r="E80" s="47">
        <v>11</v>
      </c>
      <c r="F80" s="47" t="s">
        <v>13</v>
      </c>
      <c r="G80" s="306" t="s">
        <v>92</v>
      </c>
      <c r="H80" s="178">
        <f t="shared" ca="1" si="50"/>
        <v>111290.63383708462</v>
      </c>
      <c r="I80" s="178">
        <f t="shared" ca="1" si="50"/>
        <v>114629.35285219716</v>
      </c>
      <c r="J80" s="178">
        <f t="shared" ca="1" si="50"/>
        <v>118068.23343776308</v>
      </c>
      <c r="K80" s="178">
        <f t="shared" ca="1" si="50"/>
        <v>121610.28044089596</v>
      </c>
      <c r="L80" s="178">
        <f t="shared" ca="1" si="43"/>
        <v>125258.58885412285</v>
      </c>
      <c r="M80"/>
      <c r="N80"/>
      <c r="O80" s="343" t="s">
        <v>611</v>
      </c>
      <c r="P80" s="337" t="str">
        <f t="shared" si="38"/>
        <v>52998C</v>
      </c>
      <c r="Q80" s="339" t="str">
        <f t="shared" si="39"/>
        <v>Housing Liaisons Manager</v>
      </c>
      <c r="R80" s="344" t="str">
        <f t="shared" si="40"/>
        <v>E50</v>
      </c>
      <c r="S80" s="345" cm="1">
        <f t="array" aca="1" ref="S80" ca="1">IF($O80="Y",VLOOKUP($P80,INDIRECT($P$3),S$5,0)*INDIRECT($O$2),VLOOKUP($P80,INDIRECT($P$3),S$5,0))</f>
        <v>111290.63383708462</v>
      </c>
      <c r="T80" s="345" cm="1">
        <f t="array" aca="1" ref="T80" ca="1">IF($O80="Y",VLOOKUP($P80,INDIRECT($P$3),T$5,0)*INDIRECT($O$2),VLOOKUP($P80,INDIRECT($P$3),T$5,0))</f>
        <v>114629.35285219716</v>
      </c>
      <c r="U80" s="345" cm="1">
        <f t="array" aca="1" ref="U80" ca="1">IF($O80="Y",VLOOKUP($P80,INDIRECT($P$3),U$5,0)*INDIRECT($O$2),VLOOKUP($P80,INDIRECT($P$3),U$5,0))</f>
        <v>118068.23343776308</v>
      </c>
      <c r="V80" s="345" cm="1">
        <f t="array" aca="1" ref="V80" ca="1">IF($O80="Y",VLOOKUP($P80,INDIRECT($P$3),V$5,0)*INDIRECT($O$2),VLOOKUP($P80,INDIRECT($P$3),V$5,0))</f>
        <v>121610.28044089596</v>
      </c>
      <c r="W80" s="401">
        <f t="shared" ca="1" si="41"/>
        <v>125258.58885412285</v>
      </c>
      <c r="X80" s="218" t="str">
        <f t="shared" si="34"/>
        <v>Y</v>
      </c>
      <c r="Y80" s="366" t="str">
        <f t="shared" si="35"/>
        <v>52998C</v>
      </c>
      <c r="Z80" s="218" t="str">
        <f t="shared" si="42"/>
        <v>Housing Liaisons Manager</v>
      </c>
      <c r="AA80" s="367" t="str">
        <f t="shared" si="36"/>
        <v>E50</v>
      </c>
      <c r="AB80" s="368">
        <f t="shared" ca="1" si="44"/>
        <v>53.506</v>
      </c>
      <c r="AC80" s="368">
        <f t="shared" ca="1" si="45"/>
        <v>55.110999999999997</v>
      </c>
      <c r="AD80" s="368">
        <f t="shared" ca="1" si="46"/>
        <v>56.763999999999996</v>
      </c>
      <c r="AE80" s="368">
        <f t="shared" ca="1" si="47"/>
        <v>58.466999999999999</v>
      </c>
      <c r="AF80" s="368">
        <f t="shared" ca="1" si="48"/>
        <v>60.220999999999997</v>
      </c>
    </row>
    <row r="81" spans="1:32" s="19" customFormat="1">
      <c r="A81" s="111" t="s">
        <v>733</v>
      </c>
      <c r="B81" s="47" t="s">
        <v>12</v>
      </c>
      <c r="C81" s="4">
        <v>508</v>
      </c>
      <c r="D81" s="112" t="s">
        <v>735</v>
      </c>
      <c r="E81" s="47">
        <v>11</v>
      </c>
      <c r="F81" s="47" t="s">
        <v>13</v>
      </c>
      <c r="G81" s="306" t="s">
        <v>92</v>
      </c>
      <c r="H81" s="178">
        <f t="shared" ca="1" si="50"/>
        <v>111290.63383708462</v>
      </c>
      <c r="I81" s="178">
        <f t="shared" ca="1" si="50"/>
        <v>114629.35285219716</v>
      </c>
      <c r="J81" s="178">
        <f t="shared" ca="1" si="50"/>
        <v>118068.23343776308</v>
      </c>
      <c r="K81" s="178">
        <f t="shared" ca="1" si="50"/>
        <v>121610.28044089596</v>
      </c>
      <c r="L81" s="178">
        <f t="shared" ca="1" si="43"/>
        <v>125258.58885412285</v>
      </c>
      <c r="M81"/>
      <c r="N81"/>
      <c r="O81" s="343" t="s">
        <v>611</v>
      </c>
      <c r="P81" s="337" t="str">
        <f t="shared" si="38"/>
        <v>59484C</v>
      </c>
      <c r="Q81" s="339" t="str">
        <f t="shared" si="39"/>
        <v>Manager Environmenatl Health - Food, Lodging &amp; Pools</v>
      </c>
      <c r="R81" s="344" t="str">
        <f t="shared" si="40"/>
        <v>E50</v>
      </c>
      <c r="S81" s="345" cm="1">
        <f t="array" aca="1" ref="S81" ca="1">IF($O81="Y",VLOOKUP($P81,INDIRECT($P$3),S$5,0)*INDIRECT($O$2),VLOOKUP($P81,INDIRECT($P$3),S$5,0))</f>
        <v>111290.63383708462</v>
      </c>
      <c r="T81" s="345" cm="1">
        <f t="array" aca="1" ref="T81" ca="1">IF($O81="Y",VLOOKUP($P81,INDIRECT($P$3),T$5,0)*INDIRECT($O$2),VLOOKUP($P81,INDIRECT($P$3),T$5,0))</f>
        <v>114629.35285219716</v>
      </c>
      <c r="U81" s="345" cm="1">
        <f t="array" aca="1" ref="U81" ca="1">IF($O81="Y",VLOOKUP($P81,INDIRECT($P$3),U$5,0)*INDIRECT($O$2),VLOOKUP($P81,INDIRECT($P$3),U$5,0))</f>
        <v>118068.23343776308</v>
      </c>
      <c r="V81" s="345" cm="1">
        <f t="array" aca="1" ref="V81" ca="1">IF($O81="Y",VLOOKUP($P81,INDIRECT($P$3),V$5,0)*INDIRECT($O$2),VLOOKUP($P81,INDIRECT($P$3),V$5,0))</f>
        <v>121610.28044089596</v>
      </c>
      <c r="W81" s="401">
        <f t="shared" ca="1" si="41"/>
        <v>125258.58885412285</v>
      </c>
      <c r="X81" s="218" t="str">
        <f t="shared" si="34"/>
        <v>Y</v>
      </c>
      <c r="Y81" s="366" t="str">
        <f t="shared" si="35"/>
        <v>59484C</v>
      </c>
      <c r="Z81" s="218" t="str">
        <f t="shared" si="42"/>
        <v>Manager Environmenatl Health - Food, Lodging &amp; Pools</v>
      </c>
      <c r="AA81" s="367" t="str">
        <f t="shared" si="36"/>
        <v>E50</v>
      </c>
      <c r="AB81" s="368">
        <f t="shared" ca="1" si="44"/>
        <v>53.506</v>
      </c>
      <c r="AC81" s="368">
        <f t="shared" ca="1" si="45"/>
        <v>55.110999999999997</v>
      </c>
      <c r="AD81" s="368">
        <f t="shared" ca="1" si="46"/>
        <v>56.763999999999996</v>
      </c>
      <c r="AE81" s="368">
        <f t="shared" ca="1" si="47"/>
        <v>58.466999999999999</v>
      </c>
      <c r="AF81" s="368">
        <f t="shared" ca="1" si="48"/>
        <v>60.220999999999997</v>
      </c>
    </row>
    <row r="82" spans="1:32" s="19" customFormat="1">
      <c r="A82" s="3" t="s">
        <v>114</v>
      </c>
      <c r="B82" s="47" t="s">
        <v>12</v>
      </c>
      <c r="C82" s="4">
        <v>523</v>
      </c>
      <c r="D82" s="35" t="s">
        <v>115</v>
      </c>
      <c r="E82" s="47">
        <v>11</v>
      </c>
      <c r="F82" s="47" t="s">
        <v>13</v>
      </c>
      <c r="G82" s="306" t="s">
        <v>92</v>
      </c>
      <c r="H82" s="178">
        <f t="shared" ca="1" si="50"/>
        <v>111290.63383708462</v>
      </c>
      <c r="I82" s="178">
        <f t="shared" ca="1" si="50"/>
        <v>114629.35285219716</v>
      </c>
      <c r="J82" s="178">
        <f t="shared" ca="1" si="50"/>
        <v>118068.23343776308</v>
      </c>
      <c r="K82" s="178">
        <f t="shared" ca="1" si="50"/>
        <v>121610.28044089596</v>
      </c>
      <c r="L82" s="178">
        <f t="shared" ca="1" si="43"/>
        <v>125258.58885412285</v>
      </c>
      <c r="M82"/>
      <c r="N82"/>
      <c r="O82" s="343" t="s">
        <v>611</v>
      </c>
      <c r="P82" s="337" t="str">
        <f t="shared" si="38"/>
        <v>06657C</v>
      </c>
      <c r="Q82" s="339" t="str">
        <f t="shared" si="39"/>
        <v>Manager Environmental Initiatives</v>
      </c>
      <c r="R82" s="344" t="str">
        <f t="shared" si="40"/>
        <v>E50</v>
      </c>
      <c r="S82" s="345" cm="1">
        <f t="array" aca="1" ref="S82" ca="1">IF($O82="Y",VLOOKUP($P82,INDIRECT($P$3),S$5,0)*INDIRECT($O$2),VLOOKUP($P82,INDIRECT($P$3),S$5,0))</f>
        <v>111290.63383708462</v>
      </c>
      <c r="T82" s="345" cm="1">
        <f t="array" aca="1" ref="T82" ca="1">IF($O82="Y",VLOOKUP($P82,INDIRECT($P$3),T$5,0)*INDIRECT($O$2),VLOOKUP($P82,INDIRECT($P$3),T$5,0))</f>
        <v>114629.35285219716</v>
      </c>
      <c r="U82" s="345" cm="1">
        <f t="array" aca="1" ref="U82" ca="1">IF($O82="Y",VLOOKUP($P82,INDIRECT($P$3),U$5,0)*INDIRECT($O$2),VLOOKUP($P82,INDIRECT($P$3),U$5,0))</f>
        <v>118068.23343776308</v>
      </c>
      <c r="V82" s="345" cm="1">
        <f t="array" aca="1" ref="V82" ca="1">IF($O82="Y",VLOOKUP($P82,INDIRECT($P$3),V$5,0)*INDIRECT($O$2),VLOOKUP($P82,INDIRECT($P$3),V$5,0))</f>
        <v>121610.28044089596</v>
      </c>
      <c r="W82" s="401">
        <f t="shared" ca="1" si="41"/>
        <v>125258.58885412285</v>
      </c>
      <c r="X82" s="218" t="str">
        <f t="shared" si="34"/>
        <v>Y</v>
      </c>
      <c r="Y82" s="366" t="str">
        <f t="shared" si="35"/>
        <v>06657C</v>
      </c>
      <c r="Z82" s="218" t="str">
        <f t="shared" si="42"/>
        <v>Manager Environmental Initiatives</v>
      </c>
      <c r="AA82" s="367" t="str">
        <f t="shared" si="36"/>
        <v>E50</v>
      </c>
      <c r="AB82" s="368">
        <f t="shared" ca="1" si="44"/>
        <v>53.506</v>
      </c>
      <c r="AC82" s="368">
        <f t="shared" ca="1" si="45"/>
        <v>55.110999999999997</v>
      </c>
      <c r="AD82" s="368">
        <f t="shared" ca="1" si="46"/>
        <v>56.763999999999996</v>
      </c>
      <c r="AE82" s="368">
        <f t="shared" ca="1" si="47"/>
        <v>58.466999999999999</v>
      </c>
      <c r="AF82" s="368">
        <f t="shared" ca="1" si="48"/>
        <v>60.220999999999997</v>
      </c>
    </row>
    <row r="83" spans="1:32" s="19" customFormat="1">
      <c r="A83" s="3" t="s">
        <v>116</v>
      </c>
      <c r="B83" s="47" t="s">
        <v>12</v>
      </c>
      <c r="C83" s="4">
        <v>508</v>
      </c>
      <c r="D83" s="35" t="s">
        <v>117</v>
      </c>
      <c r="E83" s="47">
        <v>11</v>
      </c>
      <c r="F83" s="47" t="s">
        <v>13</v>
      </c>
      <c r="G83" s="306" t="s">
        <v>92</v>
      </c>
      <c r="H83" s="178">
        <f t="shared" ca="1" si="50"/>
        <v>111290.63383708462</v>
      </c>
      <c r="I83" s="178">
        <f t="shared" ca="1" si="50"/>
        <v>114629.35285219716</v>
      </c>
      <c r="J83" s="178">
        <f t="shared" ca="1" si="50"/>
        <v>118068.23343776308</v>
      </c>
      <c r="K83" s="178">
        <f t="shared" ca="1" si="50"/>
        <v>121610.28044089596</v>
      </c>
      <c r="L83" s="178">
        <f t="shared" ca="1" si="43"/>
        <v>125258.58885412285</v>
      </c>
      <c r="M83"/>
      <c r="N83"/>
      <c r="O83" s="343" t="s">
        <v>611</v>
      </c>
      <c r="P83" s="337" t="str">
        <f t="shared" si="38"/>
        <v>06675C</v>
      </c>
      <c r="Q83" s="339" t="str">
        <f t="shared" si="39"/>
        <v>Manager Environmental Services</v>
      </c>
      <c r="R83" s="344" t="str">
        <f t="shared" si="40"/>
        <v>E50</v>
      </c>
      <c r="S83" s="345" cm="1">
        <f t="array" aca="1" ref="S83" ca="1">IF($O83="Y",VLOOKUP($P83,INDIRECT($P$3),S$5,0)*INDIRECT($O$2),VLOOKUP($P83,INDIRECT($P$3),S$5,0))</f>
        <v>111290.63383708462</v>
      </c>
      <c r="T83" s="345" cm="1">
        <f t="array" aca="1" ref="T83" ca="1">IF($O83="Y",VLOOKUP($P83,INDIRECT($P$3),T$5,0)*INDIRECT($O$2),VLOOKUP($P83,INDIRECT($P$3),T$5,0))</f>
        <v>114629.35285219716</v>
      </c>
      <c r="U83" s="345" cm="1">
        <f t="array" aca="1" ref="U83" ca="1">IF($O83="Y",VLOOKUP($P83,INDIRECT($P$3),U$5,0)*INDIRECT($O$2),VLOOKUP($P83,INDIRECT($P$3),U$5,0))</f>
        <v>118068.23343776308</v>
      </c>
      <c r="V83" s="345" cm="1">
        <f t="array" aca="1" ref="V83" ca="1">IF($O83="Y",VLOOKUP($P83,INDIRECT($P$3),V$5,0)*INDIRECT($O$2),VLOOKUP($P83,INDIRECT($P$3),V$5,0))</f>
        <v>121610.28044089596</v>
      </c>
      <c r="W83" s="401">
        <f t="shared" ca="1" si="41"/>
        <v>125258.58885412285</v>
      </c>
      <c r="X83" s="218" t="str">
        <f t="shared" si="34"/>
        <v>Y</v>
      </c>
      <c r="Y83" s="366" t="str">
        <f t="shared" si="35"/>
        <v>06675C</v>
      </c>
      <c r="Z83" s="218" t="str">
        <f t="shared" si="42"/>
        <v>Manager Environmental Services</v>
      </c>
      <c r="AA83" s="367" t="str">
        <f t="shared" si="36"/>
        <v>E50</v>
      </c>
      <c r="AB83" s="368">
        <f t="shared" ca="1" si="44"/>
        <v>53.506</v>
      </c>
      <c r="AC83" s="368">
        <f t="shared" ca="1" si="45"/>
        <v>55.110999999999997</v>
      </c>
      <c r="AD83" s="368">
        <f t="shared" ca="1" si="46"/>
        <v>56.763999999999996</v>
      </c>
      <c r="AE83" s="368">
        <f t="shared" ca="1" si="47"/>
        <v>58.466999999999999</v>
      </c>
      <c r="AF83" s="368">
        <f t="shared" ca="1" si="48"/>
        <v>60.220999999999997</v>
      </c>
    </row>
    <row r="84" spans="1:32" s="19" customFormat="1">
      <c r="A84" s="3" t="s">
        <v>575</v>
      </c>
      <c r="B84" s="2" t="s">
        <v>12</v>
      </c>
      <c r="C84" s="2">
        <v>503</v>
      </c>
      <c r="D84" s="35" t="s">
        <v>571</v>
      </c>
      <c r="E84" s="47">
        <v>11</v>
      </c>
      <c r="F84" s="47" t="s">
        <v>13</v>
      </c>
      <c r="G84" s="306" t="s">
        <v>92</v>
      </c>
      <c r="H84" s="178">
        <f t="shared" ca="1" si="50"/>
        <v>111290.63383708462</v>
      </c>
      <c r="I84" s="178">
        <f t="shared" ca="1" si="50"/>
        <v>114629.35285219716</v>
      </c>
      <c r="J84" s="178">
        <f t="shared" ca="1" si="50"/>
        <v>118068.23343776308</v>
      </c>
      <c r="K84" s="178">
        <f t="shared" ca="1" si="50"/>
        <v>121610.28044089596</v>
      </c>
      <c r="L84" s="178">
        <f t="shared" ca="1" si="43"/>
        <v>125258.58885412285</v>
      </c>
      <c r="M84"/>
      <c r="N84"/>
      <c r="O84" s="343" t="s">
        <v>611</v>
      </c>
      <c r="P84" s="337" t="str">
        <f t="shared" si="38"/>
        <v>52987C</v>
      </c>
      <c r="Q84" s="339" t="str">
        <f t="shared" si="39"/>
        <v>Manager Field Operations Inspections</v>
      </c>
      <c r="R84" s="344" t="str">
        <f t="shared" si="40"/>
        <v>E50</v>
      </c>
      <c r="S84" s="345" cm="1">
        <f t="array" aca="1" ref="S84" ca="1">IF($O84="Y",VLOOKUP($P84,INDIRECT($P$3),S$5,0)*INDIRECT($O$2),VLOOKUP($P84,INDIRECT($P$3),S$5,0))</f>
        <v>111290.63383708462</v>
      </c>
      <c r="T84" s="345" cm="1">
        <f t="array" aca="1" ref="T84" ca="1">IF($O84="Y",VLOOKUP($P84,INDIRECT($P$3),T$5,0)*INDIRECT($O$2),VLOOKUP($P84,INDIRECT($P$3),T$5,0))</f>
        <v>114629.35285219716</v>
      </c>
      <c r="U84" s="345" cm="1">
        <f t="array" aca="1" ref="U84" ca="1">IF($O84="Y",VLOOKUP($P84,INDIRECT($P$3),U$5,0)*INDIRECT($O$2),VLOOKUP($P84,INDIRECT($P$3),U$5,0))</f>
        <v>118068.23343776308</v>
      </c>
      <c r="V84" s="345" cm="1">
        <f t="array" aca="1" ref="V84" ca="1">IF($O84="Y",VLOOKUP($P84,INDIRECT($P$3),V$5,0)*INDIRECT($O$2),VLOOKUP($P84,INDIRECT($P$3),V$5,0))</f>
        <v>121610.28044089596</v>
      </c>
      <c r="W84" s="401">
        <f t="shared" ca="1" si="41"/>
        <v>125258.58885412285</v>
      </c>
      <c r="X84" s="218" t="str">
        <f t="shared" si="34"/>
        <v>Y</v>
      </c>
      <c r="Y84" s="366" t="str">
        <f t="shared" si="35"/>
        <v>52987C</v>
      </c>
      <c r="Z84" s="218" t="str">
        <f t="shared" si="42"/>
        <v>Manager Field Operations Inspections</v>
      </c>
      <c r="AA84" s="367" t="str">
        <f t="shared" si="36"/>
        <v>E50</v>
      </c>
      <c r="AB84" s="368">
        <f t="shared" ca="1" si="44"/>
        <v>53.506</v>
      </c>
      <c r="AC84" s="368">
        <f t="shared" ca="1" si="45"/>
        <v>55.110999999999997</v>
      </c>
      <c r="AD84" s="368">
        <f t="shared" ca="1" si="46"/>
        <v>56.763999999999996</v>
      </c>
      <c r="AE84" s="368">
        <f t="shared" ca="1" si="47"/>
        <v>58.466999999999999</v>
      </c>
      <c r="AF84" s="368">
        <f t="shared" ca="1" si="48"/>
        <v>60.220999999999997</v>
      </c>
    </row>
    <row r="85" spans="1:32" s="19" customFormat="1">
      <c r="A85" s="3" t="s">
        <v>118</v>
      </c>
      <c r="B85" s="47" t="s">
        <v>12</v>
      </c>
      <c r="C85" s="4">
        <v>513</v>
      </c>
      <c r="D85" s="35" t="s">
        <v>119</v>
      </c>
      <c r="E85" s="47">
        <v>11</v>
      </c>
      <c r="F85" s="47" t="s">
        <v>13</v>
      </c>
      <c r="G85" s="306" t="s">
        <v>92</v>
      </c>
      <c r="H85" s="178">
        <f t="shared" ca="1" si="50"/>
        <v>111290.63383708462</v>
      </c>
      <c r="I85" s="178">
        <f t="shared" ca="1" si="50"/>
        <v>114629.35285219716</v>
      </c>
      <c r="J85" s="178">
        <f t="shared" ca="1" si="50"/>
        <v>118068.23343776308</v>
      </c>
      <c r="K85" s="178">
        <f t="shared" ca="1" si="50"/>
        <v>121610.28044089596</v>
      </c>
      <c r="L85" s="178">
        <f t="shared" ca="1" si="43"/>
        <v>125258.58885412285</v>
      </c>
      <c r="M85"/>
      <c r="N85"/>
      <c r="O85" s="343" t="s">
        <v>611</v>
      </c>
      <c r="P85" s="337" t="str">
        <f t="shared" si="38"/>
        <v>06685C</v>
      </c>
      <c r="Q85" s="339" t="str">
        <f t="shared" si="39"/>
        <v>Manager Field Operations Housing Inspections</v>
      </c>
      <c r="R85" s="344" t="str">
        <f t="shared" si="40"/>
        <v>E50</v>
      </c>
      <c r="S85" s="345" cm="1">
        <f t="array" aca="1" ref="S85" ca="1">IF($O85="Y",VLOOKUP($P85,INDIRECT($P$3),S$5,0)*INDIRECT($O$2),VLOOKUP($P85,INDIRECT($P$3),S$5,0))</f>
        <v>111290.63383708462</v>
      </c>
      <c r="T85" s="345" cm="1">
        <f t="array" aca="1" ref="T85" ca="1">IF($O85="Y",VLOOKUP($P85,INDIRECT($P$3),T$5,0)*INDIRECT($O$2),VLOOKUP($P85,INDIRECT($P$3),T$5,0))</f>
        <v>114629.35285219716</v>
      </c>
      <c r="U85" s="345" cm="1">
        <f t="array" aca="1" ref="U85" ca="1">IF($O85="Y",VLOOKUP($P85,INDIRECT($P$3),U$5,0)*INDIRECT($O$2),VLOOKUP($P85,INDIRECT($P$3),U$5,0))</f>
        <v>118068.23343776308</v>
      </c>
      <c r="V85" s="345" cm="1">
        <f t="array" aca="1" ref="V85" ca="1">IF($O85="Y",VLOOKUP($P85,INDIRECT($P$3),V$5,0)*INDIRECT($O$2),VLOOKUP($P85,INDIRECT($P$3),V$5,0))</f>
        <v>121610.28044089596</v>
      </c>
      <c r="W85" s="401">
        <f t="shared" ca="1" si="41"/>
        <v>125258.58885412285</v>
      </c>
      <c r="X85" s="218" t="str">
        <f t="shared" si="34"/>
        <v>Y</v>
      </c>
      <c r="Y85" s="366" t="str">
        <f t="shared" si="35"/>
        <v>06685C</v>
      </c>
      <c r="Z85" s="218" t="str">
        <f t="shared" si="42"/>
        <v>Manager Field Operations Housing Inspections</v>
      </c>
      <c r="AA85" s="367" t="str">
        <f t="shared" si="36"/>
        <v>E50</v>
      </c>
      <c r="AB85" s="368">
        <f t="shared" ca="1" si="44"/>
        <v>53.506</v>
      </c>
      <c r="AC85" s="368">
        <f t="shared" ca="1" si="45"/>
        <v>55.110999999999997</v>
      </c>
      <c r="AD85" s="368">
        <f t="shared" ca="1" si="46"/>
        <v>56.763999999999996</v>
      </c>
      <c r="AE85" s="368">
        <f t="shared" ca="1" si="47"/>
        <v>58.466999999999999</v>
      </c>
      <c r="AF85" s="368">
        <f t="shared" ca="1" si="48"/>
        <v>60.220999999999997</v>
      </c>
    </row>
    <row r="86" spans="1:32" s="19" customFormat="1">
      <c r="A86" s="3" t="s">
        <v>120</v>
      </c>
      <c r="B86" s="47" t="s">
        <v>12</v>
      </c>
      <c r="C86" s="4">
        <v>503</v>
      </c>
      <c r="D86" s="35" t="s">
        <v>229</v>
      </c>
      <c r="E86" s="47">
        <v>11</v>
      </c>
      <c r="F86" s="47" t="s">
        <v>13</v>
      </c>
      <c r="G86" s="306" t="s">
        <v>92</v>
      </c>
      <c r="H86" s="178">
        <f t="shared" ca="1" si="50"/>
        <v>111290.63383708462</v>
      </c>
      <c r="I86" s="178">
        <f t="shared" ca="1" si="50"/>
        <v>114629.35285219716</v>
      </c>
      <c r="J86" s="178">
        <f t="shared" ca="1" si="50"/>
        <v>118068.23343776308</v>
      </c>
      <c r="K86" s="178">
        <f t="shared" ca="1" si="50"/>
        <v>121610.28044089596</v>
      </c>
      <c r="L86" s="178">
        <f t="shared" ca="1" si="43"/>
        <v>125258.58885412285</v>
      </c>
      <c r="M86"/>
      <c r="N86"/>
      <c r="O86" s="343" t="s">
        <v>611</v>
      </c>
      <c r="P86" s="337" t="str">
        <f t="shared" si="38"/>
        <v>06732C</v>
      </c>
      <c r="Q86" s="339" t="str">
        <f t="shared" si="39"/>
        <v>Manager Financial Analysis and Systems Support</v>
      </c>
      <c r="R86" s="344" t="str">
        <f t="shared" si="40"/>
        <v>E50</v>
      </c>
      <c r="S86" s="345" cm="1">
        <f t="array" aca="1" ref="S86" ca="1">IF($O86="Y",VLOOKUP($P86,INDIRECT($P$3),S$5,0)*INDIRECT($O$2),VLOOKUP($P86,INDIRECT($P$3),S$5,0))</f>
        <v>111290.63383708462</v>
      </c>
      <c r="T86" s="345" cm="1">
        <f t="array" aca="1" ref="T86" ca="1">IF($O86="Y",VLOOKUP($P86,INDIRECT($P$3),T$5,0)*INDIRECT($O$2),VLOOKUP($P86,INDIRECT($P$3),T$5,0))</f>
        <v>114629.35285219716</v>
      </c>
      <c r="U86" s="345" cm="1">
        <f t="array" aca="1" ref="U86" ca="1">IF($O86="Y",VLOOKUP($P86,INDIRECT($P$3),U$5,0)*INDIRECT($O$2),VLOOKUP($P86,INDIRECT($P$3),U$5,0))</f>
        <v>118068.23343776308</v>
      </c>
      <c r="V86" s="345" cm="1">
        <f t="array" aca="1" ref="V86" ca="1">IF($O86="Y",VLOOKUP($P86,INDIRECT($P$3),V$5,0)*INDIRECT($O$2),VLOOKUP($P86,INDIRECT($P$3),V$5,0))</f>
        <v>121610.28044089596</v>
      </c>
      <c r="W86" s="401">
        <f t="shared" ca="1" si="41"/>
        <v>125258.58885412285</v>
      </c>
      <c r="X86" s="218" t="str">
        <f t="shared" si="34"/>
        <v>Y</v>
      </c>
      <c r="Y86" s="366" t="str">
        <f t="shared" si="35"/>
        <v>06732C</v>
      </c>
      <c r="Z86" s="218" t="str">
        <f t="shared" si="42"/>
        <v>Manager Financial Analysis and Systems Support</v>
      </c>
      <c r="AA86" s="367" t="str">
        <f t="shared" si="36"/>
        <v>E50</v>
      </c>
      <c r="AB86" s="368">
        <f t="shared" ca="1" si="44"/>
        <v>53.506</v>
      </c>
      <c r="AC86" s="368">
        <f t="shared" ca="1" si="45"/>
        <v>55.110999999999997</v>
      </c>
      <c r="AD86" s="368">
        <f t="shared" ca="1" si="46"/>
        <v>56.763999999999996</v>
      </c>
      <c r="AE86" s="368">
        <f t="shared" ca="1" si="47"/>
        <v>58.466999999999999</v>
      </c>
      <c r="AF86" s="368">
        <f t="shared" ca="1" si="48"/>
        <v>60.220999999999997</v>
      </c>
    </row>
    <row r="87" spans="1:32" s="19" customFormat="1">
      <c r="A87" s="3" t="s">
        <v>127</v>
      </c>
      <c r="B87" s="47" t="s">
        <v>12</v>
      </c>
      <c r="C87" s="4">
        <v>500</v>
      </c>
      <c r="D87" s="35" t="s">
        <v>128</v>
      </c>
      <c r="E87" s="47">
        <v>11</v>
      </c>
      <c r="F87" s="47" t="s">
        <v>13</v>
      </c>
      <c r="G87" s="306" t="s">
        <v>92</v>
      </c>
      <c r="H87" s="178">
        <f t="shared" ca="1" si="50"/>
        <v>111290.63383708462</v>
      </c>
      <c r="I87" s="178">
        <f t="shared" ca="1" si="50"/>
        <v>114629.35285219716</v>
      </c>
      <c r="J87" s="178">
        <f t="shared" ca="1" si="50"/>
        <v>118068.23343776308</v>
      </c>
      <c r="K87" s="178">
        <f t="shared" ca="1" si="50"/>
        <v>121610.28044089596</v>
      </c>
      <c r="L87" s="178">
        <f t="shared" ca="1" si="43"/>
        <v>125258.58885412285</v>
      </c>
      <c r="M87"/>
      <c r="N87"/>
      <c r="O87" s="343" t="s">
        <v>611</v>
      </c>
      <c r="P87" s="337" t="str">
        <f t="shared" si="38"/>
        <v>10360C</v>
      </c>
      <c r="Q87" s="339" t="str">
        <f t="shared" si="39"/>
        <v>Manager Water Quality and Lab Operations</v>
      </c>
      <c r="R87" s="344" t="str">
        <f t="shared" si="40"/>
        <v>E50</v>
      </c>
      <c r="S87" s="345" cm="1">
        <f t="array" aca="1" ref="S87" ca="1">IF($O87="Y",VLOOKUP($P87,INDIRECT($P$3),S$5,0)*INDIRECT($O$2),VLOOKUP($P87,INDIRECT($P$3),S$5,0))</f>
        <v>111290.63383708462</v>
      </c>
      <c r="T87" s="345" cm="1">
        <f t="array" aca="1" ref="T87" ca="1">IF($O87="Y",VLOOKUP($P87,INDIRECT($P$3),T$5,0)*INDIRECT($O$2),VLOOKUP($P87,INDIRECT($P$3),T$5,0))</f>
        <v>114629.35285219716</v>
      </c>
      <c r="U87" s="345" cm="1">
        <f t="array" aca="1" ref="U87" ca="1">IF($O87="Y",VLOOKUP($P87,INDIRECT($P$3),U$5,0)*INDIRECT($O$2),VLOOKUP($P87,INDIRECT($P$3),U$5,0))</f>
        <v>118068.23343776308</v>
      </c>
      <c r="V87" s="345" cm="1">
        <f t="array" aca="1" ref="V87" ca="1">IF($O87="Y",VLOOKUP($P87,INDIRECT($P$3),V$5,0)*INDIRECT($O$2),VLOOKUP($P87,INDIRECT($P$3),V$5,0))</f>
        <v>121610.28044089596</v>
      </c>
      <c r="W87" s="401">
        <f t="shared" ca="1" si="41"/>
        <v>125258.58885412285</v>
      </c>
      <c r="X87" s="218" t="str">
        <f t="shared" si="34"/>
        <v>Y</v>
      </c>
      <c r="Y87" s="366" t="str">
        <f t="shared" si="35"/>
        <v>10360C</v>
      </c>
      <c r="Z87" s="218" t="str">
        <f t="shared" si="42"/>
        <v>Manager Water Quality and Lab Operations</v>
      </c>
      <c r="AA87" s="367" t="str">
        <f t="shared" si="36"/>
        <v>E50</v>
      </c>
      <c r="AB87" s="368">
        <f t="shared" ca="1" si="44"/>
        <v>53.506</v>
      </c>
      <c r="AC87" s="368">
        <f t="shared" ca="1" si="45"/>
        <v>55.110999999999997</v>
      </c>
      <c r="AD87" s="368">
        <f t="shared" ca="1" si="46"/>
        <v>56.763999999999996</v>
      </c>
      <c r="AE87" s="368">
        <f t="shared" ca="1" si="47"/>
        <v>58.466999999999999</v>
      </c>
      <c r="AF87" s="368">
        <f t="shared" ca="1" si="48"/>
        <v>60.220999999999997</v>
      </c>
    </row>
    <row r="88" spans="1:32" s="19" customFormat="1">
      <c r="A88" s="3" t="s">
        <v>129</v>
      </c>
      <c r="B88" s="47" t="s">
        <v>12</v>
      </c>
      <c r="C88" s="4">
        <v>511</v>
      </c>
      <c r="D88" s="35" t="s">
        <v>130</v>
      </c>
      <c r="E88" s="47">
        <v>11</v>
      </c>
      <c r="F88" s="47" t="s">
        <v>13</v>
      </c>
      <c r="G88" s="306" t="s">
        <v>92</v>
      </c>
      <c r="H88" s="178">
        <f t="shared" ca="1" si="50"/>
        <v>111290.63383708462</v>
      </c>
      <c r="I88" s="178">
        <f t="shared" ca="1" si="50"/>
        <v>114629.35285219716</v>
      </c>
      <c r="J88" s="178">
        <f t="shared" ca="1" si="50"/>
        <v>118068.23343776308</v>
      </c>
      <c r="K88" s="178">
        <f t="shared" ca="1" si="50"/>
        <v>121610.28044089596</v>
      </c>
      <c r="L88" s="178">
        <f t="shared" ca="1" si="43"/>
        <v>125258.58885412285</v>
      </c>
      <c r="M88"/>
      <c r="N88"/>
      <c r="O88" s="343" t="s">
        <v>611</v>
      </c>
      <c r="P88" s="337" t="str">
        <f t="shared" si="38"/>
        <v>09145C</v>
      </c>
      <c r="Q88" s="339" t="str">
        <f t="shared" si="39"/>
        <v>Security Manager</v>
      </c>
      <c r="R88" s="344" t="str">
        <f t="shared" si="40"/>
        <v>E50</v>
      </c>
      <c r="S88" s="345" cm="1">
        <f t="array" aca="1" ref="S88" ca="1">IF($O88="Y",VLOOKUP($P88,INDIRECT($P$3),S$5,0)*INDIRECT($O$2),VLOOKUP($P88,INDIRECT($P$3),S$5,0))</f>
        <v>111290.63383708462</v>
      </c>
      <c r="T88" s="345" cm="1">
        <f t="array" aca="1" ref="T88" ca="1">IF($O88="Y",VLOOKUP($P88,INDIRECT($P$3),T$5,0)*INDIRECT($O$2),VLOOKUP($P88,INDIRECT($P$3),T$5,0))</f>
        <v>114629.35285219716</v>
      </c>
      <c r="U88" s="345" cm="1">
        <f t="array" aca="1" ref="U88" ca="1">IF($O88="Y",VLOOKUP($P88,INDIRECT($P$3),U$5,0)*INDIRECT($O$2),VLOOKUP($P88,INDIRECT($P$3),U$5,0))</f>
        <v>118068.23343776308</v>
      </c>
      <c r="V88" s="345" cm="1">
        <f t="array" aca="1" ref="V88" ca="1">IF($O88="Y",VLOOKUP($P88,INDIRECT($P$3),V$5,0)*INDIRECT($O$2),VLOOKUP($P88,INDIRECT($P$3),V$5,0))</f>
        <v>121610.28044089596</v>
      </c>
      <c r="W88" s="401">
        <f t="shared" ca="1" si="41"/>
        <v>125258.58885412285</v>
      </c>
      <c r="X88" s="218" t="str">
        <f t="shared" si="34"/>
        <v>Y</v>
      </c>
      <c r="Y88" s="366" t="str">
        <f t="shared" si="35"/>
        <v>09145C</v>
      </c>
      <c r="Z88" s="218" t="str">
        <f t="shared" si="42"/>
        <v>Security Manager</v>
      </c>
      <c r="AA88" s="367" t="str">
        <f t="shared" si="36"/>
        <v>E50</v>
      </c>
      <c r="AB88" s="368">
        <f t="shared" ca="1" si="44"/>
        <v>53.506</v>
      </c>
      <c r="AC88" s="368">
        <f t="shared" ca="1" si="45"/>
        <v>55.110999999999997</v>
      </c>
      <c r="AD88" s="368">
        <f t="shared" ca="1" si="46"/>
        <v>56.763999999999996</v>
      </c>
      <c r="AE88" s="368">
        <f t="shared" ca="1" si="47"/>
        <v>58.466999999999999</v>
      </c>
      <c r="AF88" s="368">
        <f t="shared" ca="1" si="48"/>
        <v>60.220999999999997</v>
      </c>
    </row>
    <row r="89" spans="1:32" s="19" customFormat="1">
      <c r="A89" s="3" t="s">
        <v>131</v>
      </c>
      <c r="B89" s="47" t="s">
        <v>12</v>
      </c>
      <c r="C89" s="4">
        <v>535</v>
      </c>
      <c r="D89" s="35" t="s">
        <v>132</v>
      </c>
      <c r="E89" s="47">
        <v>11</v>
      </c>
      <c r="F89" s="47" t="s">
        <v>13</v>
      </c>
      <c r="G89" s="306" t="s">
        <v>92</v>
      </c>
      <c r="H89" s="178">
        <f t="shared" ca="1" si="50"/>
        <v>111290.63383708462</v>
      </c>
      <c r="I89" s="178">
        <f t="shared" ca="1" si="50"/>
        <v>114629.35285219716</v>
      </c>
      <c r="J89" s="178">
        <f t="shared" ca="1" si="50"/>
        <v>118068.23343776308</v>
      </c>
      <c r="K89" s="178">
        <f t="shared" ca="1" si="50"/>
        <v>121610.28044089596</v>
      </c>
      <c r="L89" s="178">
        <f t="shared" ca="1" si="43"/>
        <v>125258.58885412285</v>
      </c>
      <c r="M89"/>
      <c r="N89"/>
      <c r="O89" s="343" t="s">
        <v>611</v>
      </c>
      <c r="P89" s="337" t="str">
        <f t="shared" si="38"/>
        <v>10000C</v>
      </c>
      <c r="Q89" s="339" t="str">
        <f t="shared" si="39"/>
        <v xml:space="preserve">Supervisor Equipment </v>
      </c>
      <c r="R89" s="344" t="str">
        <f t="shared" si="40"/>
        <v>E50</v>
      </c>
      <c r="S89" s="345" cm="1">
        <f t="array" aca="1" ref="S89" ca="1">IF($O89="Y",VLOOKUP($P89,INDIRECT($P$3),S$5,0)*INDIRECT($O$2),VLOOKUP($P89,INDIRECT($P$3),S$5,0))</f>
        <v>111290.63383708462</v>
      </c>
      <c r="T89" s="345" cm="1">
        <f t="array" aca="1" ref="T89" ca="1">IF($O89="Y",VLOOKUP($P89,INDIRECT($P$3),T$5,0)*INDIRECT($O$2),VLOOKUP($P89,INDIRECT($P$3),T$5,0))</f>
        <v>114629.35285219716</v>
      </c>
      <c r="U89" s="345" cm="1">
        <f t="array" aca="1" ref="U89" ca="1">IF($O89="Y",VLOOKUP($P89,INDIRECT($P$3),U$5,0)*INDIRECT($O$2),VLOOKUP($P89,INDIRECT($P$3),U$5,0))</f>
        <v>118068.23343776308</v>
      </c>
      <c r="V89" s="345" cm="1">
        <f t="array" aca="1" ref="V89" ca="1">IF($O89="Y",VLOOKUP($P89,INDIRECT($P$3),V$5,0)*INDIRECT($O$2),VLOOKUP($P89,INDIRECT($P$3),V$5,0))</f>
        <v>121610.28044089596</v>
      </c>
      <c r="W89" s="401">
        <f t="shared" ca="1" si="41"/>
        <v>125258.58885412285</v>
      </c>
      <c r="X89" s="218" t="str">
        <f t="shared" si="34"/>
        <v>Y</v>
      </c>
      <c r="Y89" s="366" t="str">
        <f t="shared" si="35"/>
        <v>10000C</v>
      </c>
      <c r="Z89" s="218" t="str">
        <f t="shared" si="42"/>
        <v xml:space="preserve">Supervisor Equipment </v>
      </c>
      <c r="AA89" s="367" t="str">
        <f t="shared" si="36"/>
        <v>E50</v>
      </c>
      <c r="AB89" s="368">
        <f t="shared" ca="1" si="44"/>
        <v>53.506</v>
      </c>
      <c r="AC89" s="368">
        <f t="shared" ca="1" si="45"/>
        <v>55.110999999999997</v>
      </c>
      <c r="AD89" s="368">
        <f t="shared" ca="1" si="46"/>
        <v>56.763999999999996</v>
      </c>
      <c r="AE89" s="368">
        <f t="shared" ca="1" si="47"/>
        <v>58.466999999999999</v>
      </c>
      <c r="AF89" s="368">
        <f t="shared" ca="1" si="48"/>
        <v>60.220999999999997</v>
      </c>
    </row>
    <row r="90" spans="1:32" s="19" customFormat="1">
      <c r="A90" s="3" t="s">
        <v>133</v>
      </c>
      <c r="B90" s="47" t="s">
        <v>12</v>
      </c>
      <c r="C90" s="4">
        <v>503</v>
      </c>
      <c r="D90" s="35" t="s">
        <v>134</v>
      </c>
      <c r="E90" s="47">
        <v>11</v>
      </c>
      <c r="F90" s="47" t="s">
        <v>13</v>
      </c>
      <c r="G90" s="306" t="s">
        <v>92</v>
      </c>
      <c r="H90" s="178">
        <f t="shared" ca="1" si="50"/>
        <v>111290.63383708462</v>
      </c>
      <c r="I90" s="178">
        <f t="shared" ca="1" si="50"/>
        <v>114629.35285219716</v>
      </c>
      <c r="J90" s="178">
        <f t="shared" ca="1" si="50"/>
        <v>118068.23343776308</v>
      </c>
      <c r="K90" s="178">
        <f t="shared" ca="1" si="50"/>
        <v>121610.28044089596</v>
      </c>
      <c r="L90" s="178">
        <f t="shared" ca="1" si="43"/>
        <v>125258.58885412285</v>
      </c>
      <c r="M90"/>
      <c r="N90"/>
      <c r="O90" s="343" t="s">
        <v>611</v>
      </c>
      <c r="P90" s="337" t="str">
        <f t="shared" si="38"/>
        <v>10230C</v>
      </c>
      <c r="Q90" s="339" t="str">
        <f t="shared" si="39"/>
        <v>Supervisor Ramp Repair and Restoration</v>
      </c>
      <c r="R90" s="344" t="str">
        <f t="shared" si="40"/>
        <v>E50</v>
      </c>
      <c r="S90" s="345" cm="1">
        <f t="array" aca="1" ref="S90" ca="1">IF($O90="Y",VLOOKUP($P90,INDIRECT($P$3),S$5,0)*INDIRECT($O$2),VLOOKUP($P90,INDIRECT($P$3),S$5,0))</f>
        <v>111290.63383708462</v>
      </c>
      <c r="T90" s="345" cm="1">
        <f t="array" aca="1" ref="T90" ca="1">IF($O90="Y",VLOOKUP($P90,INDIRECT($P$3),T$5,0)*INDIRECT($O$2),VLOOKUP($P90,INDIRECT($P$3),T$5,0))</f>
        <v>114629.35285219716</v>
      </c>
      <c r="U90" s="345" cm="1">
        <f t="array" aca="1" ref="U90" ca="1">IF($O90="Y",VLOOKUP($P90,INDIRECT($P$3),U$5,0)*INDIRECT($O$2),VLOOKUP($P90,INDIRECT($P$3),U$5,0))</f>
        <v>118068.23343776308</v>
      </c>
      <c r="V90" s="345" cm="1">
        <f t="array" aca="1" ref="V90" ca="1">IF($O90="Y",VLOOKUP($P90,INDIRECT($P$3),V$5,0)*INDIRECT($O$2),VLOOKUP($P90,INDIRECT($P$3),V$5,0))</f>
        <v>121610.28044089596</v>
      </c>
      <c r="W90" s="401">
        <f t="shared" ca="1" si="41"/>
        <v>125258.58885412285</v>
      </c>
      <c r="X90" s="218" t="str">
        <f t="shared" si="34"/>
        <v>Y</v>
      </c>
      <c r="Y90" s="366" t="str">
        <f t="shared" si="35"/>
        <v>10230C</v>
      </c>
      <c r="Z90" s="218" t="str">
        <f t="shared" si="42"/>
        <v>Supervisor Ramp Repair and Restoration</v>
      </c>
      <c r="AA90" s="367" t="str">
        <f t="shared" si="36"/>
        <v>E50</v>
      </c>
      <c r="AB90" s="368">
        <f t="shared" ca="1" si="44"/>
        <v>53.506</v>
      </c>
      <c r="AC90" s="368">
        <f t="shared" ca="1" si="45"/>
        <v>55.110999999999997</v>
      </c>
      <c r="AD90" s="368">
        <f t="shared" ca="1" si="46"/>
        <v>56.763999999999996</v>
      </c>
      <c r="AE90" s="368">
        <f t="shared" ca="1" si="47"/>
        <v>58.466999999999999</v>
      </c>
      <c r="AF90" s="368">
        <f t="shared" ca="1" si="48"/>
        <v>60.220999999999997</v>
      </c>
    </row>
    <row r="91" spans="1:32" s="19" customFormat="1">
      <c r="A91" s="3" t="s">
        <v>137</v>
      </c>
      <c r="B91" s="47" t="s">
        <v>12</v>
      </c>
      <c r="C91" s="4">
        <v>513</v>
      </c>
      <c r="D91" s="35" t="s">
        <v>138</v>
      </c>
      <c r="E91" s="47">
        <v>11</v>
      </c>
      <c r="F91" s="47" t="s">
        <v>13</v>
      </c>
      <c r="G91" s="306" t="s">
        <v>92</v>
      </c>
      <c r="H91" s="178">
        <f t="shared" ca="1" si="50"/>
        <v>111290.63383708462</v>
      </c>
      <c r="I91" s="178">
        <f t="shared" ca="1" si="50"/>
        <v>114629.35285219716</v>
      </c>
      <c r="J91" s="178">
        <f t="shared" ca="1" si="50"/>
        <v>118068.23343776308</v>
      </c>
      <c r="K91" s="178">
        <f t="shared" ca="1" si="50"/>
        <v>121610.28044089596</v>
      </c>
      <c r="L91" s="178">
        <f t="shared" ca="1" si="43"/>
        <v>125258.58885412285</v>
      </c>
      <c r="M91"/>
      <c r="N91"/>
      <c r="O91" s="343" t="s">
        <v>611</v>
      </c>
      <c r="P91" s="337" t="str">
        <f t="shared" si="38"/>
        <v>09001C</v>
      </c>
      <c r="Q91" s="339" t="str">
        <f t="shared" si="39"/>
        <v>Supervisor Shelter Veterinarian</v>
      </c>
      <c r="R91" s="344" t="str">
        <f t="shared" si="40"/>
        <v>E50</v>
      </c>
      <c r="S91" s="345" cm="1">
        <f t="array" aca="1" ref="S91" ca="1">IF($O91="Y",VLOOKUP($P91,INDIRECT($P$3),S$5,0)*INDIRECT($O$2),VLOOKUP($P91,INDIRECT($P$3),S$5,0))</f>
        <v>111290.63383708462</v>
      </c>
      <c r="T91" s="345" cm="1">
        <f t="array" aca="1" ref="T91" ca="1">IF($O91="Y",VLOOKUP($P91,INDIRECT($P$3),T$5,0)*INDIRECT($O$2),VLOOKUP($P91,INDIRECT($P$3),T$5,0))</f>
        <v>114629.35285219716</v>
      </c>
      <c r="U91" s="345" cm="1">
        <f t="array" aca="1" ref="U91" ca="1">IF($O91="Y",VLOOKUP($P91,INDIRECT($P$3),U$5,0)*INDIRECT($O$2),VLOOKUP($P91,INDIRECT($P$3),U$5,0))</f>
        <v>118068.23343776308</v>
      </c>
      <c r="V91" s="345" cm="1">
        <f t="array" aca="1" ref="V91" ca="1">IF($O91="Y",VLOOKUP($P91,INDIRECT($P$3),V$5,0)*INDIRECT($O$2),VLOOKUP($P91,INDIRECT($P$3),V$5,0))</f>
        <v>121610.28044089596</v>
      </c>
      <c r="W91" s="401">
        <f t="shared" ca="1" si="41"/>
        <v>125258.58885412285</v>
      </c>
      <c r="X91" s="218" t="str">
        <f t="shared" si="34"/>
        <v>Y</v>
      </c>
      <c r="Y91" s="366" t="str">
        <f t="shared" si="35"/>
        <v>09001C</v>
      </c>
      <c r="Z91" s="218" t="str">
        <f t="shared" si="42"/>
        <v>Supervisor Shelter Veterinarian</v>
      </c>
      <c r="AA91" s="367" t="str">
        <f t="shared" si="36"/>
        <v>E50</v>
      </c>
      <c r="AB91" s="368">
        <f t="shared" ca="1" si="44"/>
        <v>53.506</v>
      </c>
      <c r="AC91" s="368">
        <f t="shared" ca="1" si="45"/>
        <v>55.110999999999997</v>
      </c>
      <c r="AD91" s="368">
        <f t="shared" ca="1" si="46"/>
        <v>56.763999999999996</v>
      </c>
      <c r="AE91" s="368">
        <f t="shared" ca="1" si="47"/>
        <v>58.466999999999999</v>
      </c>
      <c r="AF91" s="368">
        <f t="shared" ca="1" si="48"/>
        <v>60.220999999999997</v>
      </c>
    </row>
    <row r="92" spans="1:32" s="19" customFormat="1">
      <c r="A92" s="3" t="s">
        <v>781</v>
      </c>
      <c r="B92" s="47" t="s">
        <v>12</v>
      </c>
      <c r="C92" s="4">
        <v>528</v>
      </c>
      <c r="D92" s="35" t="s">
        <v>782</v>
      </c>
      <c r="E92" s="47">
        <v>11</v>
      </c>
      <c r="F92" s="47" t="s">
        <v>13</v>
      </c>
      <c r="G92" s="306" t="s">
        <v>92</v>
      </c>
      <c r="H92" s="178">
        <f t="shared" ref="H92" ca="1" si="51">S92</f>
        <v>111290.63383708462</v>
      </c>
      <c r="I92" s="178">
        <f t="shared" ref="I92" ca="1" si="52">T92</f>
        <v>114629.35285219716</v>
      </c>
      <c r="J92" s="178">
        <f t="shared" ref="J92" ca="1" si="53">U92</f>
        <v>118068.23343776308</v>
      </c>
      <c r="K92" s="178">
        <f t="shared" ref="K92" ca="1" si="54">V92</f>
        <v>121610.28044089596</v>
      </c>
      <c r="L92" s="178">
        <f t="shared" ref="L92" ca="1" si="55">W92</f>
        <v>125258.58885412285</v>
      </c>
      <c r="M92"/>
      <c r="N92"/>
      <c r="O92" s="343" t="s">
        <v>611</v>
      </c>
      <c r="P92" s="337" t="str">
        <f t="shared" si="38"/>
        <v>53120C</v>
      </c>
      <c r="Q92" s="339" t="str">
        <f t="shared" si="39"/>
        <v>Supervisor Traffic Operations</v>
      </c>
      <c r="R92" s="344" t="str">
        <f t="shared" si="40"/>
        <v>E50</v>
      </c>
      <c r="S92" s="345" cm="1">
        <f t="array" aca="1" ref="S92" ca="1">IF($O92="Y",VLOOKUP($P92,INDIRECT($P$3),S$5,0)*INDIRECT($O$2),VLOOKUP($P92,INDIRECT($P$3),S$5,0))</f>
        <v>111290.63383708462</v>
      </c>
      <c r="T92" s="345" cm="1">
        <f t="array" aca="1" ref="T92" ca="1">IF($O92="Y",VLOOKUP($P92,INDIRECT($P$3),T$5,0)*INDIRECT($O$2),VLOOKUP($P92,INDIRECT($P$3),T$5,0))</f>
        <v>114629.35285219716</v>
      </c>
      <c r="U92" s="345" cm="1">
        <f t="array" aca="1" ref="U92" ca="1">IF($O92="Y",VLOOKUP($P92,INDIRECT($P$3),U$5,0)*INDIRECT($O$2),VLOOKUP($P92,INDIRECT($P$3),U$5,0))</f>
        <v>118068.23343776308</v>
      </c>
      <c r="V92" s="345" cm="1">
        <f t="array" aca="1" ref="V92" ca="1">IF($O92="Y",VLOOKUP($P92,INDIRECT($P$3),V$5,0)*INDIRECT($O$2),VLOOKUP($P92,INDIRECT($P$3),V$5,0))</f>
        <v>121610.28044089596</v>
      </c>
      <c r="W92" s="401">
        <f t="shared" ca="1" si="41"/>
        <v>125258.58885412285</v>
      </c>
      <c r="X92" s="218" t="str">
        <f t="shared" si="34"/>
        <v>Y</v>
      </c>
      <c r="Y92" s="366" t="str">
        <f t="shared" si="35"/>
        <v>53120C</v>
      </c>
      <c r="Z92" s="218" t="str">
        <f t="shared" si="42"/>
        <v>Supervisor Traffic Operations</v>
      </c>
      <c r="AA92" s="367" t="str">
        <f t="shared" si="36"/>
        <v>E50</v>
      </c>
      <c r="AB92" s="368">
        <f t="shared" ca="1" si="44"/>
        <v>53.506</v>
      </c>
      <c r="AC92" s="368">
        <f t="shared" ca="1" si="45"/>
        <v>55.110999999999997</v>
      </c>
      <c r="AD92" s="368">
        <f t="shared" ca="1" si="46"/>
        <v>56.763999999999996</v>
      </c>
      <c r="AE92" s="368">
        <f t="shared" ca="1" si="47"/>
        <v>58.466999999999999</v>
      </c>
      <c r="AF92" s="368">
        <f t="shared" ca="1" si="48"/>
        <v>60.220999999999997</v>
      </c>
    </row>
    <row r="93" spans="1:32" s="19" customFormat="1">
      <c r="A93" s="3" t="s">
        <v>141</v>
      </c>
      <c r="B93" s="47" t="s">
        <v>12</v>
      </c>
      <c r="C93" s="4">
        <v>498</v>
      </c>
      <c r="D93" s="35" t="s">
        <v>142</v>
      </c>
      <c r="E93" s="47">
        <v>11</v>
      </c>
      <c r="F93" s="47" t="s">
        <v>13</v>
      </c>
      <c r="G93" s="306" t="s">
        <v>92</v>
      </c>
      <c r="H93" s="178">
        <f ca="1">S93</f>
        <v>111290.63383708462</v>
      </c>
      <c r="I93" s="178">
        <f ca="1">T93</f>
        <v>114629.35285219716</v>
      </c>
      <c r="J93" s="178">
        <f ca="1">U93</f>
        <v>118068.23343776308</v>
      </c>
      <c r="K93" s="178">
        <f ca="1">V93</f>
        <v>121610.28044089596</v>
      </c>
      <c r="L93" s="178">
        <f t="shared" ca="1" si="43"/>
        <v>125258.58885412285</v>
      </c>
      <c r="M93"/>
      <c r="N93"/>
      <c r="O93" s="343" t="s">
        <v>611</v>
      </c>
      <c r="P93" s="337" t="str">
        <f t="shared" si="38"/>
        <v>10907C</v>
      </c>
      <c r="Q93" s="339" t="str">
        <f t="shared" si="39"/>
        <v>Water Resources Regulatory Coordinator</v>
      </c>
      <c r="R93" s="344" t="str">
        <f t="shared" si="40"/>
        <v>E50</v>
      </c>
      <c r="S93" s="345" cm="1">
        <f t="array" aca="1" ref="S93" ca="1">IF($O93="Y",VLOOKUP($P93,INDIRECT($P$3),S$5,0)*INDIRECT($O$2),VLOOKUP($P93,INDIRECT($P$3),S$5,0))</f>
        <v>111290.63383708462</v>
      </c>
      <c r="T93" s="345" cm="1">
        <f t="array" aca="1" ref="T93" ca="1">IF($O93="Y",VLOOKUP($P93,INDIRECT($P$3),T$5,0)*INDIRECT($O$2),VLOOKUP($P93,INDIRECT($P$3),T$5,0))</f>
        <v>114629.35285219716</v>
      </c>
      <c r="U93" s="345" cm="1">
        <f t="array" aca="1" ref="U93" ca="1">IF($O93="Y",VLOOKUP($P93,INDIRECT($P$3),U$5,0)*INDIRECT($O$2),VLOOKUP($P93,INDIRECT($P$3),U$5,0))</f>
        <v>118068.23343776308</v>
      </c>
      <c r="V93" s="345" cm="1">
        <f t="array" aca="1" ref="V93" ca="1">IF($O93="Y",VLOOKUP($P93,INDIRECT($P$3),V$5,0)*INDIRECT($O$2),VLOOKUP($P93,INDIRECT($P$3),V$5,0))</f>
        <v>121610.28044089596</v>
      </c>
      <c r="W93" s="401">
        <f t="shared" ca="1" si="41"/>
        <v>125258.58885412285</v>
      </c>
      <c r="X93" s="218" t="str">
        <f t="shared" si="34"/>
        <v>Y</v>
      </c>
      <c r="Y93" s="366" t="str">
        <f t="shared" si="35"/>
        <v>10907C</v>
      </c>
      <c r="Z93" s="218" t="str">
        <f t="shared" si="42"/>
        <v>Water Resources Regulatory Coordinator</v>
      </c>
      <c r="AA93" s="367" t="str">
        <f t="shared" si="36"/>
        <v>E50</v>
      </c>
      <c r="AB93" s="368">
        <f t="shared" ca="1" si="44"/>
        <v>53.506</v>
      </c>
      <c r="AC93" s="368">
        <f t="shared" ca="1" si="45"/>
        <v>55.110999999999997</v>
      </c>
      <c r="AD93" s="368">
        <f t="shared" ca="1" si="46"/>
        <v>56.763999999999996</v>
      </c>
      <c r="AE93" s="368">
        <f t="shared" ca="1" si="47"/>
        <v>58.466999999999999</v>
      </c>
      <c r="AF93" s="368">
        <f t="shared" ca="1" si="48"/>
        <v>60.220999999999997</v>
      </c>
    </row>
    <row r="94" spans="1:32" s="19" customFormat="1">
      <c r="A94" s="3"/>
      <c r="B94" s="4"/>
      <c r="C94" s="4"/>
      <c r="D94" s="35"/>
      <c r="E94" s="4"/>
      <c r="F94" s="4"/>
      <c r="G94" s="30"/>
      <c r="H94" s="179"/>
      <c r="I94" s="179"/>
      <c r="J94" s="179"/>
      <c r="K94" s="179"/>
      <c r="L94" s="179"/>
      <c r="M94"/>
      <c r="N94"/>
      <c r="O94" s="347"/>
      <c r="P94" s="347"/>
      <c r="Q94" s="346"/>
      <c r="R94" s="346"/>
      <c r="S94" s="346"/>
      <c r="T94" s="346"/>
      <c r="U94" s="346"/>
      <c r="V94" s="346"/>
      <c r="W94" s="347"/>
      <c r="X94" s="214"/>
      <c r="Y94" s="214"/>
      <c r="Z94" s="214"/>
      <c r="AA94" s="214"/>
      <c r="AB94" s="214"/>
      <c r="AC94" s="214"/>
      <c r="AD94" s="214"/>
      <c r="AE94" s="214"/>
      <c r="AF94" s="214"/>
    </row>
    <row r="95" spans="1:32" s="19" customFormat="1" ht="26.25" thickBot="1">
      <c r="A95" s="280" t="s">
        <v>2</v>
      </c>
      <c r="B95" s="280" t="s">
        <v>3</v>
      </c>
      <c r="C95" s="280" t="s">
        <v>519</v>
      </c>
      <c r="D95" s="24" t="s">
        <v>626</v>
      </c>
      <c r="E95" s="280" t="s">
        <v>617</v>
      </c>
      <c r="F95" s="280" t="s">
        <v>6</v>
      </c>
      <c r="G95" s="280" t="s">
        <v>7</v>
      </c>
      <c r="H95" s="26" t="s">
        <v>8</v>
      </c>
      <c r="I95" s="26" t="s">
        <v>9</v>
      </c>
      <c r="J95" s="26" t="s">
        <v>10</v>
      </c>
      <c r="K95" s="27" t="s">
        <v>11</v>
      </c>
      <c r="L95" s="27" t="s">
        <v>744</v>
      </c>
      <c r="M95"/>
      <c r="N95"/>
      <c r="O95" s="340" t="s">
        <v>610</v>
      </c>
      <c r="P95" s="340" t="s">
        <v>2</v>
      </c>
      <c r="Q95" s="341" t="s">
        <v>612</v>
      </c>
      <c r="R95" s="341" t="s">
        <v>606</v>
      </c>
      <c r="S95" s="342" t="s">
        <v>8</v>
      </c>
      <c r="T95" s="342" t="s">
        <v>9</v>
      </c>
      <c r="U95" s="342" t="s">
        <v>10</v>
      </c>
      <c r="V95" s="340" t="s">
        <v>11</v>
      </c>
      <c r="W95" s="340" t="s">
        <v>744</v>
      </c>
      <c r="X95" s="358" t="str">
        <f>O95</f>
        <v>Update</v>
      </c>
      <c r="Y95" s="359" t="str">
        <f>A95</f>
        <v>Job Code</v>
      </c>
      <c r="Z95" s="358" t="s">
        <v>612</v>
      </c>
      <c r="AA95" s="360" t="str">
        <f>G95</f>
        <v>Salary Grade</v>
      </c>
      <c r="AB95" s="361" t="str">
        <f>S95</f>
        <v>Step 1</v>
      </c>
      <c r="AC95" s="361" t="str">
        <f>T95</f>
        <v>Step 2</v>
      </c>
      <c r="AD95" s="361" t="str">
        <f>U95</f>
        <v>Step 3</v>
      </c>
      <c r="AE95" s="361" t="str">
        <f>V95</f>
        <v>Step 4</v>
      </c>
      <c r="AF95" s="358" t="s">
        <v>744</v>
      </c>
    </row>
    <row r="96" spans="1:32" s="19" customFormat="1">
      <c r="A96" s="3" t="s">
        <v>93</v>
      </c>
      <c r="B96" s="47" t="s">
        <v>12</v>
      </c>
      <c r="C96" s="4">
        <v>506</v>
      </c>
      <c r="D96" s="35" t="s">
        <v>94</v>
      </c>
      <c r="E96" s="47">
        <v>11</v>
      </c>
      <c r="F96" s="47" t="s">
        <v>13</v>
      </c>
      <c r="G96" s="306">
        <v>48</v>
      </c>
      <c r="H96" s="178">
        <f t="shared" ref="H96:L96" ca="1" si="56">S96</f>
        <v>129140.33458811193</v>
      </c>
      <c r="I96" s="178">
        <f t="shared" ca="1" si="56"/>
        <v>133014.64694034206</v>
      </c>
      <c r="J96" s="178">
        <f t="shared" ca="1" si="56"/>
        <v>137004.91582424103</v>
      </c>
      <c r="K96" s="178">
        <f t="shared" ca="1" si="56"/>
        <v>141115.68855477628</v>
      </c>
      <c r="L96" s="178">
        <f t="shared" ca="1" si="56"/>
        <v>145349.15921141958</v>
      </c>
      <c r="M96"/>
      <c r="N96"/>
      <c r="O96" s="343" t="s">
        <v>611</v>
      </c>
      <c r="P96" s="337" t="str">
        <f>A96</f>
        <v>00484C</v>
      </c>
      <c r="Q96" s="339" t="str">
        <f>D96</f>
        <v>Appraisal Supervisor</v>
      </c>
      <c r="R96" s="344">
        <f>G96</f>
        <v>48</v>
      </c>
      <c r="S96" s="345" cm="1">
        <f t="array" aca="1" ref="S96" ca="1">IF($O96="Y",VLOOKUP($P96,INDIRECT($P$3),S$5,0)*INDIRECT($O$2),VLOOKUP($P96,INDIRECT($P$3),S$5,0))</f>
        <v>129140.33458811193</v>
      </c>
      <c r="T96" s="345" cm="1">
        <f t="array" aca="1" ref="T96" ca="1">IF($O96="Y",VLOOKUP($P96,INDIRECT($P$3),T$5,0)*INDIRECT($O$2),VLOOKUP($P96,INDIRECT($P$3),T$5,0))</f>
        <v>133014.64694034206</v>
      </c>
      <c r="U96" s="345" cm="1">
        <f t="array" aca="1" ref="U96" ca="1">IF($O96="Y",VLOOKUP($P96,INDIRECT($P$3),U$5,0)*INDIRECT($O$2),VLOOKUP($P96,INDIRECT($P$3),U$5,0))</f>
        <v>137004.91582424103</v>
      </c>
      <c r="V96" s="345" cm="1">
        <f t="array" aca="1" ref="V96" ca="1">IF($O96="Y",VLOOKUP($P96,INDIRECT($P$3),V$5,0)*INDIRECT($O$2),VLOOKUP($P96,INDIRECT($P$3),V$5,0))</f>
        <v>141115.68855477628</v>
      </c>
      <c r="W96" s="401">
        <f ca="1">V96*103%</f>
        <v>145349.15921141958</v>
      </c>
      <c r="X96" s="218" t="str">
        <f>O96</f>
        <v>Y</v>
      </c>
      <c r="Y96" s="366" t="str">
        <f>A96</f>
        <v>00484C</v>
      </c>
      <c r="Z96" s="218" t="str">
        <f>D96</f>
        <v>Appraisal Supervisor</v>
      </c>
      <c r="AA96" s="367">
        <f>G96</f>
        <v>48</v>
      </c>
      <c r="AB96" s="368">
        <f t="shared" ref="AB96:AF96" ca="1" si="57">ROUNDUP(S96/2080,3)</f>
        <v>62.086999999999996</v>
      </c>
      <c r="AC96" s="368">
        <f t="shared" ca="1" si="57"/>
        <v>63.949999999999996</v>
      </c>
      <c r="AD96" s="368">
        <f t="shared" ca="1" si="57"/>
        <v>65.868000000000009</v>
      </c>
      <c r="AE96" s="368">
        <f t="shared" ca="1" si="57"/>
        <v>67.844999999999999</v>
      </c>
      <c r="AF96" s="368">
        <f t="shared" ca="1" si="57"/>
        <v>69.88000000000001</v>
      </c>
    </row>
    <row r="97" spans="1:32" s="19" customFormat="1">
      <c r="A97" s="3"/>
      <c r="B97" s="4"/>
      <c r="C97" s="4"/>
      <c r="D97" s="35"/>
      <c r="E97" s="4"/>
      <c r="F97" s="4"/>
      <c r="G97" s="30"/>
      <c r="H97" s="179"/>
      <c r="I97" s="179"/>
      <c r="J97" s="179"/>
      <c r="K97" s="179"/>
      <c r="L97" s="179"/>
      <c r="M97"/>
      <c r="N97"/>
      <c r="O97" s="347"/>
      <c r="P97" s="347"/>
      <c r="Q97" s="346"/>
      <c r="R97" s="346"/>
      <c r="S97" s="346"/>
      <c r="T97" s="346"/>
      <c r="U97" s="346"/>
      <c r="V97" s="346"/>
      <c r="W97" s="347"/>
      <c r="X97" s="214"/>
      <c r="Y97" s="214"/>
      <c r="Z97" s="214"/>
      <c r="AA97" s="214"/>
      <c r="AB97" s="214"/>
      <c r="AC97" s="214"/>
      <c r="AD97" s="214"/>
      <c r="AE97" s="214"/>
      <c r="AF97" s="214"/>
    </row>
    <row r="98" spans="1:32" s="19" customFormat="1">
      <c r="A98" s="3"/>
      <c r="B98" s="4"/>
      <c r="C98" s="4"/>
      <c r="D98" s="35"/>
      <c r="E98" s="4"/>
      <c r="F98" s="4"/>
      <c r="G98" s="30"/>
      <c r="H98" s="179"/>
      <c r="I98" s="179"/>
      <c r="J98" s="179"/>
      <c r="K98" s="179"/>
      <c r="L98" s="179"/>
      <c r="M98"/>
      <c r="N98"/>
      <c r="O98" s="347"/>
      <c r="P98" s="347"/>
      <c r="Q98" s="346"/>
      <c r="R98" s="346"/>
      <c r="S98" s="346"/>
      <c r="T98" s="346"/>
      <c r="U98" s="346"/>
      <c r="V98" s="346"/>
      <c r="W98" s="347"/>
      <c r="X98" s="214"/>
      <c r="Y98" s="214"/>
      <c r="Z98" s="214"/>
      <c r="AA98" s="214"/>
      <c r="AB98" s="214"/>
      <c r="AC98" s="214"/>
      <c r="AD98" s="214"/>
      <c r="AE98" s="214"/>
      <c r="AF98" s="214"/>
    </row>
    <row r="99" spans="1:32" s="19" customFormat="1" ht="26.25" thickBot="1">
      <c r="A99" s="280" t="s">
        <v>2</v>
      </c>
      <c r="B99" s="280" t="s">
        <v>3</v>
      </c>
      <c r="C99" s="280" t="s">
        <v>519</v>
      </c>
      <c r="D99" s="24" t="s">
        <v>627</v>
      </c>
      <c r="E99" s="280" t="s">
        <v>617</v>
      </c>
      <c r="F99" s="280" t="s">
        <v>6</v>
      </c>
      <c r="G99" s="280" t="s">
        <v>7</v>
      </c>
      <c r="H99" s="26" t="s">
        <v>8</v>
      </c>
      <c r="I99" s="26" t="s">
        <v>9</v>
      </c>
      <c r="J99" s="26" t="s">
        <v>10</v>
      </c>
      <c r="K99" s="27" t="s">
        <v>11</v>
      </c>
      <c r="L99" s="27" t="s">
        <v>744</v>
      </c>
      <c r="M99"/>
      <c r="N99"/>
      <c r="O99" s="340" t="s">
        <v>610</v>
      </c>
      <c r="P99" s="340" t="s">
        <v>2</v>
      </c>
      <c r="Q99" s="341" t="s">
        <v>612</v>
      </c>
      <c r="R99" s="341" t="s">
        <v>606</v>
      </c>
      <c r="S99" s="342" t="s">
        <v>8</v>
      </c>
      <c r="T99" s="342" t="s">
        <v>9</v>
      </c>
      <c r="U99" s="342" t="s">
        <v>10</v>
      </c>
      <c r="V99" s="340" t="s">
        <v>11</v>
      </c>
      <c r="W99" s="340" t="s">
        <v>744</v>
      </c>
      <c r="X99" s="358" t="str">
        <f t="shared" ref="X99:X108" si="58">O99</f>
        <v>Update</v>
      </c>
      <c r="Y99" s="359" t="str">
        <f t="shared" ref="Y99:Y108" si="59">A99</f>
        <v>Job Code</v>
      </c>
      <c r="Z99" s="358" t="s">
        <v>612</v>
      </c>
      <c r="AA99" s="360" t="str">
        <f t="shared" ref="AA99:AA108" si="60">G99</f>
        <v>Salary Grade</v>
      </c>
      <c r="AB99" s="361" t="str">
        <f>S99</f>
        <v>Step 1</v>
      </c>
      <c r="AC99" s="361" t="str">
        <f>T99</f>
        <v>Step 2</v>
      </c>
      <c r="AD99" s="361" t="str">
        <f>U99</f>
        <v>Step 3</v>
      </c>
      <c r="AE99" s="361" t="str">
        <f>V99</f>
        <v>Step 4</v>
      </c>
      <c r="AF99" s="358" t="s">
        <v>744</v>
      </c>
    </row>
    <row r="100" spans="1:32" s="19" customFormat="1">
      <c r="A100" s="3" t="s">
        <v>145</v>
      </c>
      <c r="B100" s="47" t="s">
        <v>12</v>
      </c>
      <c r="C100" s="4">
        <v>550</v>
      </c>
      <c r="D100" s="35" t="s">
        <v>146</v>
      </c>
      <c r="E100" s="47">
        <v>12</v>
      </c>
      <c r="F100" s="47" t="s">
        <v>13</v>
      </c>
      <c r="G100" s="306" t="s">
        <v>144</v>
      </c>
      <c r="H100" s="178">
        <f t="shared" ref="H100:K104" ca="1" si="61">S100</f>
        <v>119261.17236203402</v>
      </c>
      <c r="I100" s="178">
        <f t="shared" ca="1" si="61"/>
        <v>122839.00753289505</v>
      </c>
      <c r="J100" s="178">
        <f t="shared" ca="1" si="61"/>
        <v>126524.17775888192</v>
      </c>
      <c r="K100" s="178">
        <f t="shared" ca="1" si="61"/>
        <v>130319.90309164838</v>
      </c>
      <c r="L100" s="178">
        <f ca="1">W100</f>
        <v>134229.50018439782</v>
      </c>
      <c r="M100"/>
      <c r="N100"/>
      <c r="O100" s="343" t="s">
        <v>611</v>
      </c>
      <c r="P100" s="337" t="str">
        <f t="shared" ref="P100:P108" si="62">A100</f>
        <v>03620C</v>
      </c>
      <c r="Q100" s="339" t="str">
        <f t="shared" ref="Q100:Q108" si="63">D100</f>
        <v xml:space="preserve">District Street Supervisor III  </v>
      </c>
      <c r="R100" s="344" t="str">
        <f t="shared" ref="R100:R108" si="64">G100</f>
        <v>E60</v>
      </c>
      <c r="S100" s="345" cm="1">
        <f t="array" aca="1" ref="S100" ca="1">IF($O100="Y",VLOOKUP($P100,INDIRECT($P$3),S$5,0)*INDIRECT($O$2),VLOOKUP($P100,INDIRECT($P$3),S$5,0))</f>
        <v>119261.17236203402</v>
      </c>
      <c r="T100" s="345" cm="1">
        <f t="array" aca="1" ref="T100" ca="1">IF($O100="Y",VLOOKUP($P100,INDIRECT($P$3),T$5,0)*INDIRECT($O$2),VLOOKUP($P100,INDIRECT($P$3),T$5,0))</f>
        <v>122839.00753289505</v>
      </c>
      <c r="U100" s="345" cm="1">
        <f t="array" aca="1" ref="U100" ca="1">IF($O100="Y",VLOOKUP($P100,INDIRECT($P$3),U$5,0)*INDIRECT($O$2),VLOOKUP($P100,INDIRECT($P$3),U$5,0))</f>
        <v>126524.17775888192</v>
      </c>
      <c r="V100" s="345" cm="1">
        <f t="array" aca="1" ref="V100" ca="1">IF($O100="Y",VLOOKUP($P100,INDIRECT($P$3),V$5,0)*INDIRECT($O$2),VLOOKUP($P100,INDIRECT($P$3),V$5,0))</f>
        <v>130319.90309164838</v>
      </c>
      <c r="W100" s="401">
        <f t="shared" ref="W100:W108" ca="1" si="65">V100*103%</f>
        <v>134229.50018439782</v>
      </c>
      <c r="X100" s="218" t="str">
        <f t="shared" si="58"/>
        <v>Y</v>
      </c>
      <c r="Y100" s="366" t="str">
        <f t="shared" si="59"/>
        <v>03620C</v>
      </c>
      <c r="Z100" s="218" t="str">
        <f t="shared" ref="Z100:Z108" si="66">D100</f>
        <v xml:space="preserve">District Street Supervisor III  </v>
      </c>
      <c r="AA100" s="367" t="str">
        <f t="shared" si="60"/>
        <v>E60</v>
      </c>
      <c r="AB100" s="368">
        <f ca="1">ROUNDUP(S100/2080,3)</f>
        <v>57.338000000000001</v>
      </c>
      <c r="AC100" s="368">
        <f ca="1">ROUNDUP(T100/2080,3)</f>
        <v>59.058</v>
      </c>
      <c r="AD100" s="368">
        <f ca="1">ROUNDUP(U100/2080,3)</f>
        <v>60.829000000000001</v>
      </c>
      <c r="AE100" s="368">
        <f ca="1">ROUNDUP(V100/2080,3)</f>
        <v>62.653999999999996</v>
      </c>
      <c r="AF100" s="368">
        <f ca="1">ROUNDUP(W100/2080,3)</f>
        <v>64.534000000000006</v>
      </c>
    </row>
    <row r="101" spans="1:32">
      <c r="A101" s="3" t="s">
        <v>147</v>
      </c>
      <c r="B101" s="47" t="s">
        <v>12</v>
      </c>
      <c r="C101" s="4">
        <v>543</v>
      </c>
      <c r="D101" s="35" t="s">
        <v>148</v>
      </c>
      <c r="E101" s="47">
        <v>12</v>
      </c>
      <c r="F101" s="47" t="s">
        <v>13</v>
      </c>
      <c r="G101" s="306" t="s">
        <v>144</v>
      </c>
      <c r="H101" s="178">
        <f t="shared" ca="1" si="61"/>
        <v>119261.17236203402</v>
      </c>
      <c r="I101" s="178">
        <f t="shared" ca="1" si="61"/>
        <v>122839.00753289505</v>
      </c>
      <c r="J101" s="178">
        <f t="shared" ca="1" si="61"/>
        <v>126524.17775888192</v>
      </c>
      <c r="K101" s="178">
        <f t="shared" ca="1" si="61"/>
        <v>130319.90309164838</v>
      </c>
      <c r="L101" s="178">
        <f t="shared" ref="L101:L108" ca="1" si="67">W101</f>
        <v>134229.50018439782</v>
      </c>
      <c r="O101" s="343" t="s">
        <v>611</v>
      </c>
      <c r="P101" s="337" t="str">
        <f t="shared" si="62"/>
        <v>06637C</v>
      </c>
      <c r="Q101" s="339" t="str">
        <f t="shared" si="63"/>
        <v>Manager Crime Lab</v>
      </c>
      <c r="R101" s="344" t="str">
        <f t="shared" si="64"/>
        <v>E60</v>
      </c>
      <c r="S101" s="345" cm="1">
        <f t="array" aca="1" ref="S101" ca="1">IF($O101="Y",VLOOKUP($P101,INDIRECT($P$3),S$5,0)*INDIRECT($O$2),VLOOKUP($P101,INDIRECT($P$3),S$5,0))</f>
        <v>119261.17236203402</v>
      </c>
      <c r="T101" s="345" cm="1">
        <f t="array" aca="1" ref="T101" ca="1">IF($O101="Y",VLOOKUP($P101,INDIRECT($P$3),T$5,0)*INDIRECT($O$2),VLOOKUP($P101,INDIRECT($P$3),T$5,0))</f>
        <v>122839.00753289505</v>
      </c>
      <c r="U101" s="345" cm="1">
        <f t="array" aca="1" ref="U101" ca="1">IF($O101="Y",VLOOKUP($P101,INDIRECT($P$3),U$5,0)*INDIRECT($O$2),VLOOKUP($P101,INDIRECT($P$3),U$5,0))</f>
        <v>126524.17775888192</v>
      </c>
      <c r="V101" s="345" cm="1">
        <f t="array" aca="1" ref="V101" ca="1">IF($O101="Y",VLOOKUP($P101,INDIRECT($P$3),V$5,0)*INDIRECT($O$2),VLOOKUP($P101,INDIRECT($P$3),V$5,0))</f>
        <v>130319.90309164838</v>
      </c>
      <c r="W101" s="401">
        <f t="shared" ca="1" si="65"/>
        <v>134229.50018439782</v>
      </c>
      <c r="X101" s="218" t="str">
        <f t="shared" si="58"/>
        <v>Y</v>
      </c>
      <c r="Y101" s="366" t="str">
        <f t="shared" si="59"/>
        <v>06637C</v>
      </c>
      <c r="Z101" s="218" t="str">
        <f t="shared" si="66"/>
        <v>Manager Crime Lab</v>
      </c>
      <c r="AA101" s="367" t="str">
        <f t="shared" si="60"/>
        <v>E60</v>
      </c>
      <c r="AB101" s="368">
        <f t="shared" ref="AB101:AE108" ca="1" si="68">ROUNDUP(S101/2080,3)</f>
        <v>57.338000000000001</v>
      </c>
      <c r="AC101" s="368">
        <f t="shared" ca="1" si="68"/>
        <v>59.058</v>
      </c>
      <c r="AD101" s="368">
        <f t="shared" ca="1" si="68"/>
        <v>60.829000000000001</v>
      </c>
      <c r="AE101" s="368">
        <f t="shared" ca="1" si="68"/>
        <v>62.653999999999996</v>
      </c>
      <c r="AF101" s="368">
        <f t="shared" ref="AF101:AF108" ca="1" si="69">ROUNDUP(W101/2080,3)</f>
        <v>64.534000000000006</v>
      </c>
    </row>
    <row r="102" spans="1:32">
      <c r="A102" s="3" t="s">
        <v>149</v>
      </c>
      <c r="B102" s="47" t="s">
        <v>12</v>
      </c>
      <c r="C102" s="4">
        <v>548</v>
      </c>
      <c r="D102" s="3" t="s">
        <v>150</v>
      </c>
      <c r="E102" s="47">
        <v>12</v>
      </c>
      <c r="F102" s="47" t="s">
        <v>13</v>
      </c>
      <c r="G102" s="306" t="s">
        <v>144</v>
      </c>
      <c r="H102" s="178">
        <f t="shared" ca="1" si="61"/>
        <v>119261.17236203402</v>
      </c>
      <c r="I102" s="178">
        <f t="shared" ca="1" si="61"/>
        <v>122839.00753289505</v>
      </c>
      <c r="J102" s="178">
        <f t="shared" ca="1" si="61"/>
        <v>126524.17775888192</v>
      </c>
      <c r="K102" s="178">
        <f t="shared" ca="1" si="61"/>
        <v>130319.90309164838</v>
      </c>
      <c r="L102" s="178">
        <f t="shared" ca="1" si="67"/>
        <v>134229.50018439782</v>
      </c>
      <c r="O102" s="343" t="s">
        <v>611</v>
      </c>
      <c r="P102" s="337" t="str">
        <f t="shared" si="62"/>
        <v>06641C</v>
      </c>
      <c r="Q102" s="339" t="str">
        <f t="shared" si="63"/>
        <v>Manager Construction Code Inspection Services</v>
      </c>
      <c r="R102" s="344" t="str">
        <f t="shared" si="64"/>
        <v>E60</v>
      </c>
      <c r="S102" s="345" cm="1">
        <f t="array" aca="1" ref="S102" ca="1">IF($O102="Y",VLOOKUP($P102,INDIRECT($P$3),S$5,0)*INDIRECT($O$2),VLOOKUP($P102,INDIRECT($P$3),S$5,0))</f>
        <v>119261.17236203402</v>
      </c>
      <c r="T102" s="345" cm="1">
        <f t="array" aca="1" ref="T102" ca="1">IF($O102="Y",VLOOKUP($P102,INDIRECT($P$3),T$5,0)*INDIRECT($O$2),VLOOKUP($P102,INDIRECT($P$3),T$5,0))</f>
        <v>122839.00753289505</v>
      </c>
      <c r="U102" s="345" cm="1">
        <f t="array" aca="1" ref="U102" ca="1">IF($O102="Y",VLOOKUP($P102,INDIRECT($P$3),U$5,0)*INDIRECT($O$2),VLOOKUP($P102,INDIRECT($P$3),U$5,0))</f>
        <v>126524.17775888192</v>
      </c>
      <c r="V102" s="345" cm="1">
        <f t="array" aca="1" ref="V102" ca="1">IF($O102="Y",VLOOKUP($P102,INDIRECT($P$3),V$5,0)*INDIRECT($O$2),VLOOKUP($P102,INDIRECT($P$3),V$5,0))</f>
        <v>130319.90309164838</v>
      </c>
      <c r="W102" s="401">
        <f t="shared" ca="1" si="65"/>
        <v>134229.50018439782</v>
      </c>
      <c r="X102" s="218" t="str">
        <f t="shared" si="58"/>
        <v>Y</v>
      </c>
      <c r="Y102" s="366" t="str">
        <f t="shared" si="59"/>
        <v>06641C</v>
      </c>
      <c r="Z102" s="218" t="str">
        <f t="shared" si="66"/>
        <v>Manager Construction Code Inspection Services</v>
      </c>
      <c r="AA102" s="367" t="str">
        <f t="shared" si="60"/>
        <v>E60</v>
      </c>
      <c r="AB102" s="368">
        <f t="shared" ca="1" si="68"/>
        <v>57.338000000000001</v>
      </c>
      <c r="AC102" s="368">
        <f t="shared" ca="1" si="68"/>
        <v>59.058</v>
      </c>
      <c r="AD102" s="368">
        <f t="shared" ca="1" si="68"/>
        <v>60.829000000000001</v>
      </c>
      <c r="AE102" s="368">
        <f t="shared" ca="1" si="68"/>
        <v>62.653999999999996</v>
      </c>
      <c r="AF102" s="368">
        <f t="shared" ca="1" si="69"/>
        <v>64.534000000000006</v>
      </c>
    </row>
    <row r="103" spans="1:32" s="19" customFormat="1">
      <c r="A103" s="3" t="s">
        <v>121</v>
      </c>
      <c r="B103" s="47" t="s">
        <v>12</v>
      </c>
      <c r="C103" s="4">
        <v>545</v>
      </c>
      <c r="D103" s="35" t="s">
        <v>122</v>
      </c>
      <c r="E103" s="47">
        <v>12</v>
      </c>
      <c r="F103" s="47" t="s">
        <v>13</v>
      </c>
      <c r="G103" s="306" t="s">
        <v>144</v>
      </c>
      <c r="H103" s="178">
        <f t="shared" ca="1" si="61"/>
        <v>119261.17236203402</v>
      </c>
      <c r="I103" s="178">
        <f t="shared" ca="1" si="61"/>
        <v>122839.00753289505</v>
      </c>
      <c r="J103" s="178">
        <f t="shared" ca="1" si="61"/>
        <v>126524.17775888192</v>
      </c>
      <c r="K103" s="178">
        <f t="shared" ca="1" si="61"/>
        <v>130319.90309164838</v>
      </c>
      <c r="L103" s="178">
        <f t="shared" ca="1" si="67"/>
        <v>134229.50018439782</v>
      </c>
      <c r="M103"/>
      <c r="N103"/>
      <c r="O103" s="343" t="s">
        <v>611</v>
      </c>
      <c r="P103" s="337" t="str">
        <f t="shared" si="62"/>
        <v>00560C</v>
      </c>
      <c r="Q103" s="339" t="str">
        <f t="shared" si="63"/>
        <v>Manager Fire Inspection Services</v>
      </c>
      <c r="R103" s="344" t="str">
        <f t="shared" si="64"/>
        <v>E60</v>
      </c>
      <c r="S103" s="345" cm="1">
        <f t="array" aca="1" ref="S103" ca="1">IF($O103="Y",VLOOKUP($P103,INDIRECT($P$3),S$5,0)*INDIRECT($O$2),VLOOKUP($P103,INDIRECT($P$3),S$5,0))</f>
        <v>119261.17236203402</v>
      </c>
      <c r="T103" s="345" cm="1">
        <f t="array" aca="1" ref="T103" ca="1">IF($O103="Y",VLOOKUP($P103,INDIRECT($P$3),T$5,0)*INDIRECT($O$2),VLOOKUP($P103,INDIRECT($P$3),T$5,0))</f>
        <v>122839.00753289505</v>
      </c>
      <c r="U103" s="345" cm="1">
        <f t="array" aca="1" ref="U103" ca="1">IF($O103="Y",VLOOKUP($P103,INDIRECT($P$3),U$5,0)*INDIRECT($O$2),VLOOKUP($P103,INDIRECT($P$3),U$5,0))</f>
        <v>126524.17775888192</v>
      </c>
      <c r="V103" s="345" cm="1">
        <f t="array" aca="1" ref="V103" ca="1">IF($O103="Y",VLOOKUP($P103,INDIRECT($P$3),V$5,0)*INDIRECT($O$2),VLOOKUP($P103,INDIRECT($P$3),V$5,0))</f>
        <v>130319.90309164838</v>
      </c>
      <c r="W103" s="401">
        <f t="shared" ca="1" si="65"/>
        <v>134229.50018439782</v>
      </c>
      <c r="X103" s="218" t="str">
        <f t="shared" si="58"/>
        <v>Y</v>
      </c>
      <c r="Y103" s="366" t="str">
        <f t="shared" si="59"/>
        <v>00560C</v>
      </c>
      <c r="Z103" s="218" t="str">
        <f t="shared" si="66"/>
        <v>Manager Fire Inspection Services</v>
      </c>
      <c r="AA103" s="367" t="str">
        <f t="shared" si="60"/>
        <v>E60</v>
      </c>
      <c r="AB103" s="368">
        <f t="shared" ca="1" si="68"/>
        <v>57.338000000000001</v>
      </c>
      <c r="AC103" s="368">
        <f t="shared" ca="1" si="68"/>
        <v>59.058</v>
      </c>
      <c r="AD103" s="368">
        <f t="shared" ca="1" si="68"/>
        <v>60.829000000000001</v>
      </c>
      <c r="AE103" s="368">
        <f t="shared" ca="1" si="68"/>
        <v>62.653999999999996</v>
      </c>
      <c r="AF103" s="368">
        <f t="shared" ca="1" si="69"/>
        <v>64.534000000000006</v>
      </c>
    </row>
    <row r="104" spans="1:32" s="19" customFormat="1">
      <c r="A104" s="3" t="s">
        <v>387</v>
      </c>
      <c r="B104" s="47" t="s">
        <v>12</v>
      </c>
      <c r="C104" s="4">
        <v>548</v>
      </c>
      <c r="D104" s="35" t="s">
        <v>524</v>
      </c>
      <c r="E104" s="47">
        <v>12</v>
      </c>
      <c r="F104" s="47" t="s">
        <v>13</v>
      </c>
      <c r="G104" s="306" t="s">
        <v>144</v>
      </c>
      <c r="H104" s="178">
        <f t="shared" ca="1" si="61"/>
        <v>119261.17236203402</v>
      </c>
      <c r="I104" s="178">
        <f t="shared" ca="1" si="61"/>
        <v>122839.00753289505</v>
      </c>
      <c r="J104" s="178">
        <f t="shared" ca="1" si="61"/>
        <v>126524.17775888192</v>
      </c>
      <c r="K104" s="178">
        <f t="shared" ca="1" si="61"/>
        <v>130319.90309164838</v>
      </c>
      <c r="L104" s="178">
        <f t="shared" ca="1" si="67"/>
        <v>134229.50018439782</v>
      </c>
      <c r="M104"/>
      <c r="N104"/>
      <c r="O104" s="343" t="s">
        <v>611</v>
      </c>
      <c r="P104" s="337" t="str">
        <f t="shared" si="62"/>
        <v>06917C</v>
      </c>
      <c r="Q104" s="339" t="str">
        <f t="shared" si="63"/>
        <v>Manager Problem Properties</v>
      </c>
      <c r="R104" s="344" t="str">
        <f t="shared" si="64"/>
        <v>E60</v>
      </c>
      <c r="S104" s="345" cm="1">
        <f t="array" aca="1" ref="S104" ca="1">IF($O104="Y",VLOOKUP($P104,INDIRECT($P$3),S$5,0)*INDIRECT($O$2),VLOOKUP($P104,INDIRECT($P$3),S$5,0))</f>
        <v>119261.17236203402</v>
      </c>
      <c r="T104" s="345" cm="1">
        <f t="array" aca="1" ref="T104" ca="1">IF($O104="Y",VLOOKUP($P104,INDIRECT($P$3),T$5,0)*INDIRECT($O$2),VLOOKUP($P104,INDIRECT($P$3),T$5,0))</f>
        <v>122839.00753289505</v>
      </c>
      <c r="U104" s="345" cm="1">
        <f t="array" aca="1" ref="U104" ca="1">IF($O104="Y",VLOOKUP($P104,INDIRECT($P$3),U$5,0)*INDIRECT($O$2),VLOOKUP($P104,INDIRECT($P$3),U$5,0))</f>
        <v>126524.17775888192</v>
      </c>
      <c r="V104" s="345" cm="1">
        <f t="array" aca="1" ref="V104" ca="1">IF($O104="Y",VLOOKUP($P104,INDIRECT($P$3),V$5,0)*INDIRECT($O$2),VLOOKUP($P104,INDIRECT($P$3),V$5,0))</f>
        <v>130319.90309164838</v>
      </c>
      <c r="W104" s="401">
        <f t="shared" ca="1" si="65"/>
        <v>134229.50018439782</v>
      </c>
      <c r="X104" s="218" t="str">
        <f t="shared" si="58"/>
        <v>Y</v>
      </c>
      <c r="Y104" s="366" t="str">
        <f t="shared" si="59"/>
        <v>06917C</v>
      </c>
      <c r="Z104" s="218" t="str">
        <f t="shared" si="66"/>
        <v>Manager Problem Properties</v>
      </c>
      <c r="AA104" s="367" t="str">
        <f t="shared" si="60"/>
        <v>E60</v>
      </c>
      <c r="AB104" s="368">
        <f t="shared" ca="1" si="68"/>
        <v>57.338000000000001</v>
      </c>
      <c r="AC104" s="368">
        <f t="shared" ca="1" si="68"/>
        <v>59.058</v>
      </c>
      <c r="AD104" s="368">
        <f t="shared" ca="1" si="68"/>
        <v>60.829000000000001</v>
      </c>
      <c r="AE104" s="368">
        <f t="shared" ca="1" si="68"/>
        <v>62.653999999999996</v>
      </c>
      <c r="AF104" s="368">
        <f t="shared" ca="1" si="69"/>
        <v>64.534000000000006</v>
      </c>
    </row>
    <row r="105" spans="1:32" s="19" customFormat="1">
      <c r="A105" s="3" t="s">
        <v>123</v>
      </c>
      <c r="B105" s="47" t="s">
        <v>12</v>
      </c>
      <c r="C105" s="4">
        <v>565</v>
      </c>
      <c r="D105" s="35" t="s">
        <v>124</v>
      </c>
      <c r="E105" s="47">
        <v>12</v>
      </c>
      <c r="F105" s="47" t="s">
        <v>13</v>
      </c>
      <c r="G105" s="306" t="s">
        <v>144</v>
      </c>
      <c r="H105" s="178">
        <f ca="1">S105</f>
        <v>119261.17236203402</v>
      </c>
      <c r="I105" s="178">
        <f ca="1">T105</f>
        <v>122839.00753289505</v>
      </c>
      <c r="J105" s="178">
        <f ca="1">U105</f>
        <v>126524.17775888192</v>
      </c>
      <c r="K105" s="178">
        <f ca="1">V105</f>
        <v>130319.90309164838</v>
      </c>
      <c r="L105" s="178">
        <f t="shared" ca="1" si="67"/>
        <v>134229.50018439782</v>
      </c>
      <c r="M105"/>
      <c r="N105"/>
      <c r="O105" s="343" t="s">
        <v>611</v>
      </c>
      <c r="P105" s="337" t="str">
        <f t="shared" si="62"/>
        <v>06931C</v>
      </c>
      <c r="Q105" s="339" t="str">
        <f t="shared" si="63"/>
        <v>Manager Radio Communications and Electronics</v>
      </c>
      <c r="R105" s="344" t="str">
        <f t="shared" si="64"/>
        <v>E60</v>
      </c>
      <c r="S105" s="345" cm="1">
        <f t="array" aca="1" ref="S105" ca="1">IF($O105="Y",VLOOKUP($P105,INDIRECT($P$3),S$5,0)*INDIRECT($O$2),VLOOKUP($P105,INDIRECT($P$3),S$5,0))</f>
        <v>119261.17236203402</v>
      </c>
      <c r="T105" s="345" cm="1">
        <f t="array" aca="1" ref="T105" ca="1">IF($O105="Y",VLOOKUP($P105,INDIRECT($P$3),T$5,0)*INDIRECT($O$2),VLOOKUP($P105,INDIRECT($P$3),T$5,0))</f>
        <v>122839.00753289505</v>
      </c>
      <c r="U105" s="345" cm="1">
        <f t="array" aca="1" ref="U105" ca="1">IF($O105="Y",VLOOKUP($P105,INDIRECT($P$3),U$5,0)*INDIRECT($O$2),VLOOKUP($P105,INDIRECT($P$3),U$5,0))</f>
        <v>126524.17775888192</v>
      </c>
      <c r="V105" s="345" cm="1">
        <f t="array" aca="1" ref="V105" ca="1">IF($O105="Y",VLOOKUP($P105,INDIRECT($P$3),V$5,0)*INDIRECT($O$2),VLOOKUP($P105,INDIRECT($P$3),V$5,0))</f>
        <v>130319.90309164838</v>
      </c>
      <c r="W105" s="401">
        <f t="shared" ca="1" si="65"/>
        <v>134229.50018439782</v>
      </c>
      <c r="X105" s="218" t="str">
        <f t="shared" si="58"/>
        <v>Y</v>
      </c>
      <c r="Y105" s="366" t="str">
        <f t="shared" si="59"/>
        <v>06931C</v>
      </c>
      <c r="Z105" s="218" t="str">
        <f t="shared" si="66"/>
        <v>Manager Radio Communications and Electronics</v>
      </c>
      <c r="AA105" s="367" t="str">
        <f t="shared" si="60"/>
        <v>E60</v>
      </c>
      <c r="AB105" s="368">
        <f t="shared" ca="1" si="68"/>
        <v>57.338000000000001</v>
      </c>
      <c r="AC105" s="368">
        <f t="shared" ca="1" si="68"/>
        <v>59.058</v>
      </c>
      <c r="AD105" s="368">
        <f t="shared" ca="1" si="68"/>
        <v>60.829000000000001</v>
      </c>
      <c r="AE105" s="368">
        <f t="shared" ca="1" si="68"/>
        <v>62.653999999999996</v>
      </c>
      <c r="AF105" s="368">
        <f t="shared" ca="1" si="69"/>
        <v>64.534000000000006</v>
      </c>
    </row>
    <row r="106" spans="1:32" s="19" customFormat="1">
      <c r="A106" s="3" t="s">
        <v>151</v>
      </c>
      <c r="B106" s="47" t="s">
        <v>12</v>
      </c>
      <c r="C106" s="4">
        <v>568</v>
      </c>
      <c r="D106" s="35" t="s">
        <v>152</v>
      </c>
      <c r="E106" s="47">
        <v>12</v>
      </c>
      <c r="F106" s="47" t="s">
        <v>13</v>
      </c>
      <c r="G106" s="306" t="s">
        <v>144</v>
      </c>
      <c r="H106" s="178">
        <f t="shared" ref="H106:K108" ca="1" si="70">S106</f>
        <v>119261.17236203402</v>
      </c>
      <c r="I106" s="178">
        <f t="shared" ca="1" si="70"/>
        <v>122839.00753289505</v>
      </c>
      <c r="J106" s="178">
        <f t="shared" ca="1" si="70"/>
        <v>126524.17775888192</v>
      </c>
      <c r="K106" s="178">
        <f t="shared" ca="1" si="70"/>
        <v>130319.90309164838</v>
      </c>
      <c r="L106" s="178">
        <f t="shared" ca="1" si="67"/>
        <v>134229.50018439782</v>
      </c>
      <c r="M106"/>
      <c r="N106"/>
      <c r="O106" s="343" t="s">
        <v>611</v>
      </c>
      <c r="P106" s="337" t="str">
        <f t="shared" si="62"/>
        <v>10903C</v>
      </c>
      <c r="Q106" s="339" t="str">
        <f t="shared" si="63"/>
        <v xml:space="preserve">Manager Water Resources Programs </v>
      </c>
      <c r="R106" s="344" t="str">
        <f t="shared" si="64"/>
        <v>E60</v>
      </c>
      <c r="S106" s="345" cm="1">
        <f t="array" aca="1" ref="S106" ca="1">IF($O106="Y",VLOOKUP($P106,INDIRECT($P$3),S$5,0)*INDIRECT($O$2),VLOOKUP($P106,INDIRECT($P$3),S$5,0))</f>
        <v>119261.17236203402</v>
      </c>
      <c r="T106" s="345" cm="1">
        <f t="array" aca="1" ref="T106" ca="1">IF($O106="Y",VLOOKUP($P106,INDIRECT($P$3),T$5,0)*INDIRECT($O$2),VLOOKUP($P106,INDIRECT($P$3),T$5,0))</f>
        <v>122839.00753289505</v>
      </c>
      <c r="U106" s="345" cm="1">
        <f t="array" aca="1" ref="U106" ca="1">IF($O106="Y",VLOOKUP($P106,INDIRECT($P$3),U$5,0)*INDIRECT($O$2),VLOOKUP($P106,INDIRECT($P$3),U$5,0))</f>
        <v>126524.17775888192</v>
      </c>
      <c r="V106" s="345" cm="1">
        <f t="array" aca="1" ref="V106" ca="1">IF($O106="Y",VLOOKUP($P106,INDIRECT($P$3),V$5,0)*INDIRECT($O$2),VLOOKUP($P106,INDIRECT($P$3),V$5,0))</f>
        <v>130319.90309164838</v>
      </c>
      <c r="W106" s="401">
        <f t="shared" ca="1" si="65"/>
        <v>134229.50018439782</v>
      </c>
      <c r="X106" s="218" t="str">
        <f t="shared" si="58"/>
        <v>Y</v>
      </c>
      <c r="Y106" s="366" t="str">
        <f t="shared" si="59"/>
        <v>10903C</v>
      </c>
      <c r="Z106" s="218" t="str">
        <f t="shared" si="66"/>
        <v xml:space="preserve">Manager Water Resources Programs </v>
      </c>
      <c r="AA106" s="367" t="str">
        <f t="shared" si="60"/>
        <v>E60</v>
      </c>
      <c r="AB106" s="368">
        <f t="shared" ca="1" si="68"/>
        <v>57.338000000000001</v>
      </c>
      <c r="AC106" s="368">
        <f t="shared" ca="1" si="68"/>
        <v>59.058</v>
      </c>
      <c r="AD106" s="368">
        <f t="shared" ca="1" si="68"/>
        <v>60.829000000000001</v>
      </c>
      <c r="AE106" s="368">
        <f t="shared" ca="1" si="68"/>
        <v>62.653999999999996</v>
      </c>
      <c r="AF106" s="368">
        <f t="shared" ca="1" si="69"/>
        <v>64.534000000000006</v>
      </c>
    </row>
    <row r="107" spans="1:32" s="19" customFormat="1">
      <c r="A107" s="3" t="s">
        <v>706</v>
      </c>
      <c r="B107" s="47" t="s">
        <v>12</v>
      </c>
      <c r="C107" s="4">
        <v>550</v>
      </c>
      <c r="D107" s="35" t="s">
        <v>705</v>
      </c>
      <c r="E107" s="47">
        <v>12</v>
      </c>
      <c r="F107" s="47" t="s">
        <v>13</v>
      </c>
      <c r="G107" s="306" t="s">
        <v>144</v>
      </c>
      <c r="H107" s="178">
        <f t="shared" ca="1" si="70"/>
        <v>119261.17236203402</v>
      </c>
      <c r="I107" s="178">
        <f t="shared" ca="1" si="70"/>
        <v>122839.00753289505</v>
      </c>
      <c r="J107" s="178">
        <f t="shared" ca="1" si="70"/>
        <v>126524.17775888192</v>
      </c>
      <c r="K107" s="178">
        <f t="shared" ca="1" si="70"/>
        <v>130319.90309164838</v>
      </c>
      <c r="L107" s="178">
        <f t="shared" ca="1" si="67"/>
        <v>134229.50018439782</v>
      </c>
      <c r="M107"/>
      <c r="N107"/>
      <c r="O107" s="343" t="s">
        <v>611</v>
      </c>
      <c r="P107" s="337" t="str">
        <f t="shared" si="62"/>
        <v>53057C</v>
      </c>
      <c r="Q107" s="339" t="str">
        <f t="shared" si="63"/>
        <v>Senior Environmental Project Manager - Supervisory</v>
      </c>
      <c r="R107" s="344" t="str">
        <f t="shared" si="64"/>
        <v>E60</v>
      </c>
      <c r="S107" s="345" cm="1">
        <f t="array" aca="1" ref="S107" ca="1">IF($O107="Y",VLOOKUP($P107,INDIRECT($P$3),S$5,0)*INDIRECT($O$2),VLOOKUP($P107,INDIRECT($P$3),S$5,0))</f>
        <v>119261.17236203402</v>
      </c>
      <c r="T107" s="345" cm="1">
        <f t="array" aca="1" ref="T107" ca="1">IF($O107="Y",VLOOKUP($P107,INDIRECT($P$3),T$5,0)*INDIRECT($O$2),VLOOKUP($P107,INDIRECT($P$3),T$5,0))</f>
        <v>122839.00753289505</v>
      </c>
      <c r="U107" s="345" cm="1">
        <f t="array" aca="1" ref="U107" ca="1">IF($O107="Y",VLOOKUP($P107,INDIRECT($P$3),U$5,0)*INDIRECT($O$2),VLOOKUP($P107,INDIRECT($P$3),U$5,0))</f>
        <v>126524.17775888192</v>
      </c>
      <c r="V107" s="345" cm="1">
        <f t="array" aca="1" ref="V107" ca="1">IF($O107="Y",VLOOKUP($P107,INDIRECT($P$3),V$5,0)*INDIRECT($O$2),VLOOKUP($P107,INDIRECT($P$3),V$5,0))</f>
        <v>130319.90309164838</v>
      </c>
      <c r="W107" s="401">
        <f t="shared" ca="1" si="65"/>
        <v>134229.50018439782</v>
      </c>
      <c r="X107" s="218" t="str">
        <f t="shared" si="58"/>
        <v>Y</v>
      </c>
      <c r="Y107" s="366" t="str">
        <f t="shared" si="59"/>
        <v>53057C</v>
      </c>
      <c r="Z107" s="218" t="str">
        <f t="shared" si="66"/>
        <v>Senior Environmental Project Manager - Supervisory</v>
      </c>
      <c r="AA107" s="367" t="str">
        <f t="shared" si="60"/>
        <v>E60</v>
      </c>
      <c r="AB107" s="368">
        <f t="shared" ca="1" si="68"/>
        <v>57.338000000000001</v>
      </c>
      <c r="AC107" s="368">
        <f t="shared" ca="1" si="68"/>
        <v>59.058</v>
      </c>
      <c r="AD107" s="368">
        <f t="shared" ca="1" si="68"/>
        <v>60.829000000000001</v>
      </c>
      <c r="AE107" s="368">
        <f t="shared" ca="1" si="68"/>
        <v>62.653999999999996</v>
      </c>
      <c r="AF107" s="368">
        <f t="shared" ca="1" si="69"/>
        <v>64.534000000000006</v>
      </c>
    </row>
    <row r="108" spans="1:32" s="19" customFormat="1">
      <c r="A108" s="3" t="s">
        <v>135</v>
      </c>
      <c r="B108" s="47" t="s">
        <v>12</v>
      </c>
      <c r="C108" s="4">
        <v>550</v>
      </c>
      <c r="D108" s="35" t="s">
        <v>136</v>
      </c>
      <c r="E108" s="47">
        <v>12</v>
      </c>
      <c r="F108" s="47" t="s">
        <v>13</v>
      </c>
      <c r="G108" s="306" t="s">
        <v>144</v>
      </c>
      <c r="H108" s="178">
        <f t="shared" ca="1" si="70"/>
        <v>119261.17236203402</v>
      </c>
      <c r="I108" s="178">
        <f t="shared" ca="1" si="70"/>
        <v>122839.00753289505</v>
      </c>
      <c r="J108" s="178">
        <f t="shared" ca="1" si="70"/>
        <v>126524.17775888192</v>
      </c>
      <c r="K108" s="178">
        <f t="shared" ca="1" si="70"/>
        <v>130319.90309164838</v>
      </c>
      <c r="L108" s="178">
        <f t="shared" ca="1" si="67"/>
        <v>134229.50018439782</v>
      </c>
      <c r="M108"/>
      <c r="N108"/>
      <c r="O108" s="343" t="s">
        <v>611</v>
      </c>
      <c r="P108" s="337" t="str">
        <f t="shared" si="62"/>
        <v>10270C</v>
      </c>
      <c r="Q108" s="339" t="str">
        <f t="shared" si="63"/>
        <v xml:space="preserve">Supervisor Sewer Maintenance </v>
      </c>
      <c r="R108" s="344" t="str">
        <f t="shared" si="64"/>
        <v>E60</v>
      </c>
      <c r="S108" s="345" cm="1">
        <f t="array" aca="1" ref="S108" ca="1">IF($O108="Y",VLOOKUP($P108,INDIRECT($P$3),S$5,0)*INDIRECT($O$2),VLOOKUP($P108,INDIRECT($P$3),S$5,0))</f>
        <v>119261.17236203402</v>
      </c>
      <c r="T108" s="345" cm="1">
        <f t="array" aca="1" ref="T108" ca="1">IF($O108="Y",VLOOKUP($P108,INDIRECT($P$3),T$5,0)*INDIRECT($O$2),VLOOKUP($P108,INDIRECT($P$3),T$5,0))</f>
        <v>122839.00753289505</v>
      </c>
      <c r="U108" s="345" cm="1">
        <f t="array" aca="1" ref="U108" ca="1">IF($O108="Y",VLOOKUP($P108,INDIRECT($P$3),U$5,0)*INDIRECT($O$2),VLOOKUP($P108,INDIRECT($P$3),U$5,0))</f>
        <v>126524.17775888192</v>
      </c>
      <c r="V108" s="345" cm="1">
        <f t="array" aca="1" ref="V108" ca="1">IF($O108="Y",VLOOKUP($P108,INDIRECT($P$3),V$5,0)*INDIRECT($O$2),VLOOKUP($P108,INDIRECT($P$3),V$5,0))</f>
        <v>130319.90309164838</v>
      </c>
      <c r="W108" s="401">
        <f t="shared" ca="1" si="65"/>
        <v>134229.50018439782</v>
      </c>
      <c r="X108" s="218" t="str">
        <f t="shared" si="58"/>
        <v>Y</v>
      </c>
      <c r="Y108" s="366" t="str">
        <f t="shared" si="59"/>
        <v>10270C</v>
      </c>
      <c r="Z108" s="218" t="str">
        <f t="shared" si="66"/>
        <v xml:space="preserve">Supervisor Sewer Maintenance </v>
      </c>
      <c r="AA108" s="367" t="str">
        <f t="shared" si="60"/>
        <v>E60</v>
      </c>
      <c r="AB108" s="368">
        <f t="shared" ca="1" si="68"/>
        <v>57.338000000000001</v>
      </c>
      <c r="AC108" s="368">
        <f t="shared" ca="1" si="68"/>
        <v>59.058</v>
      </c>
      <c r="AD108" s="368">
        <f t="shared" ca="1" si="68"/>
        <v>60.829000000000001</v>
      </c>
      <c r="AE108" s="368">
        <f t="shared" ca="1" si="68"/>
        <v>62.653999999999996</v>
      </c>
      <c r="AF108" s="368">
        <f t="shared" ca="1" si="69"/>
        <v>64.534000000000006</v>
      </c>
    </row>
    <row r="109" spans="1:32" s="19" customFormat="1">
      <c r="A109" s="3"/>
      <c r="B109" s="4"/>
      <c r="C109" s="4"/>
      <c r="D109" s="35"/>
      <c r="E109" s="4"/>
      <c r="F109" s="4"/>
      <c r="G109" s="30"/>
      <c r="H109" s="179"/>
      <c r="I109" s="179"/>
      <c r="J109" s="179"/>
      <c r="K109" s="179"/>
      <c r="L109" s="179"/>
      <c r="M109"/>
      <c r="N109"/>
      <c r="O109" s="347"/>
      <c r="P109" s="347"/>
      <c r="Q109" s="346"/>
      <c r="R109" s="346"/>
      <c r="S109" s="346"/>
      <c r="T109" s="346"/>
      <c r="U109" s="346"/>
      <c r="V109" s="346"/>
      <c r="W109" s="347"/>
      <c r="X109" s="214"/>
      <c r="Y109" s="214"/>
      <c r="Z109" s="214"/>
      <c r="AA109" s="214"/>
      <c r="AB109" s="214"/>
      <c r="AC109" s="214"/>
      <c r="AD109" s="214"/>
      <c r="AE109" s="214"/>
      <c r="AF109" s="214"/>
    </row>
    <row r="110" spans="1:32" s="19" customFormat="1">
      <c r="A110" s="3"/>
      <c r="B110" s="4"/>
      <c r="C110" s="4"/>
      <c r="D110" s="35"/>
      <c r="E110" s="4"/>
      <c r="F110" s="4"/>
      <c r="G110" s="30"/>
      <c r="H110" s="179"/>
      <c r="I110" s="179"/>
      <c r="J110" s="179"/>
      <c r="K110" s="179"/>
      <c r="L110" s="179"/>
      <c r="M110"/>
      <c r="N110"/>
      <c r="O110" s="347"/>
      <c r="P110" s="347"/>
      <c r="Q110" s="346"/>
      <c r="R110" s="346"/>
      <c r="S110" s="346"/>
      <c r="T110" s="346"/>
      <c r="U110" s="346"/>
      <c r="V110" s="346"/>
      <c r="W110" s="347"/>
      <c r="X110" s="214"/>
      <c r="Y110" s="214"/>
      <c r="Z110" s="214"/>
      <c r="AA110" s="214"/>
      <c r="AB110" s="214"/>
      <c r="AC110" s="214"/>
      <c r="AD110" s="214"/>
      <c r="AE110" s="214"/>
      <c r="AF110" s="214"/>
    </row>
    <row r="111" spans="1:32">
      <c r="A111" s="7" t="s">
        <v>153</v>
      </c>
      <c r="B111" s="19"/>
      <c r="C111" s="19"/>
      <c r="D111" s="281"/>
      <c r="E111" s="19"/>
      <c r="F111" s="19"/>
      <c r="G111" s="19"/>
      <c r="H111" s="17"/>
      <c r="I111" s="17"/>
      <c r="J111" s="17"/>
      <c r="K111" s="18"/>
      <c r="L111" s="18"/>
    </row>
    <row r="112" spans="1:32" s="19" customFormat="1" ht="26.25" thickBot="1">
      <c r="A112" s="280" t="s">
        <v>2</v>
      </c>
      <c r="B112" s="280" t="s">
        <v>3</v>
      </c>
      <c r="C112" s="280"/>
      <c r="D112" s="24" t="s">
        <v>628</v>
      </c>
      <c r="E112" s="280" t="s">
        <v>617</v>
      </c>
      <c r="F112" s="280" t="s">
        <v>6</v>
      </c>
      <c r="G112" s="280" t="s">
        <v>7</v>
      </c>
      <c r="H112" s="26" t="s">
        <v>8</v>
      </c>
      <c r="I112" s="26" t="s">
        <v>9</v>
      </c>
      <c r="J112" s="26" t="s">
        <v>10</v>
      </c>
      <c r="K112" s="26" t="s">
        <v>11</v>
      </c>
      <c r="L112" s="27" t="s">
        <v>744</v>
      </c>
      <c r="M112"/>
      <c r="N112"/>
      <c r="O112" s="340" t="s">
        <v>610</v>
      </c>
      <c r="P112" s="340" t="s">
        <v>2</v>
      </c>
      <c r="Q112" s="341" t="s">
        <v>612</v>
      </c>
      <c r="R112" s="341" t="s">
        <v>606</v>
      </c>
      <c r="S112" s="342" t="s">
        <v>8</v>
      </c>
      <c r="T112" s="342" t="s">
        <v>9</v>
      </c>
      <c r="U112" s="342" t="s">
        <v>10</v>
      </c>
      <c r="V112" s="340" t="s">
        <v>11</v>
      </c>
      <c r="W112" s="340" t="s">
        <v>744</v>
      </c>
      <c r="X112" s="358" t="str">
        <f t="shared" ref="X112:X117" si="71">O112</f>
        <v>Update</v>
      </c>
      <c r="Y112" s="359" t="str">
        <f t="shared" ref="Y112:Y117" si="72">A112</f>
        <v>Job Code</v>
      </c>
      <c r="Z112" s="358" t="s">
        <v>612</v>
      </c>
      <c r="AA112" s="360" t="str">
        <f t="shared" ref="AA112:AA117" si="73">G112</f>
        <v>Salary Grade</v>
      </c>
      <c r="AB112" s="361" t="str">
        <f>S112</f>
        <v>Step 1</v>
      </c>
      <c r="AC112" s="361" t="str">
        <f>T112</f>
        <v>Step 2</v>
      </c>
      <c r="AD112" s="361" t="str">
        <f>U112</f>
        <v>Step 3</v>
      </c>
      <c r="AE112" s="361" t="str">
        <f>V112</f>
        <v>Step 4</v>
      </c>
      <c r="AF112" s="214" t="s">
        <v>744</v>
      </c>
    </row>
    <row r="113" spans="1:32">
      <c r="A113" s="34" t="s">
        <v>521</v>
      </c>
      <c r="B113" s="47" t="s">
        <v>155</v>
      </c>
      <c r="C113" s="4">
        <v>338</v>
      </c>
      <c r="D113" s="34" t="s">
        <v>323</v>
      </c>
      <c r="E113" s="47">
        <v>7</v>
      </c>
      <c r="F113" s="47" t="s">
        <v>156</v>
      </c>
      <c r="G113" s="247" t="s">
        <v>157</v>
      </c>
      <c r="H113" s="76">
        <f t="shared" ref="H113:K117" ca="1" si="74">S113</f>
        <v>37.122674061807004</v>
      </c>
      <c r="I113" s="76">
        <f t="shared" ca="1" si="74"/>
        <v>38.236354283661221</v>
      </c>
      <c r="J113" s="76">
        <f t="shared" ca="1" si="74"/>
        <v>39.383444912171043</v>
      </c>
      <c r="K113" s="76">
        <f t="shared" ca="1" si="74"/>
        <v>40.564948259536187</v>
      </c>
      <c r="L113" s="76">
        <f ca="1">W113</f>
        <v>41.781896707322275</v>
      </c>
      <c r="O113" s="343" t="s">
        <v>611</v>
      </c>
      <c r="P113" s="337" t="str">
        <f>A113</f>
        <v xml:space="preserve">52949C </v>
      </c>
      <c r="Q113" s="339" t="str">
        <f>D113</f>
        <v>Shop Repair Supervisor</v>
      </c>
      <c r="R113" s="344" t="str">
        <f>G113</f>
        <v>N10</v>
      </c>
      <c r="S113" s="350" cm="1">
        <f t="array" aca="1" ref="S113" ca="1">IF($O113="Y",VLOOKUP($P113,INDIRECT($P$3),S$5,0)*INDIRECT($O$2),VLOOKUP($P113,INDIRECT($P$3),S$5,0))</f>
        <v>37.122674061807004</v>
      </c>
      <c r="T113" s="350" cm="1">
        <f t="array" aca="1" ref="T113" ca="1">IF($O113="Y",VLOOKUP($P113,INDIRECT($P$3),T$5,0)*INDIRECT($O$2),VLOOKUP($P113,INDIRECT($P$3),T$5,0))</f>
        <v>38.236354283661221</v>
      </c>
      <c r="U113" s="350" cm="1">
        <f t="array" aca="1" ref="U113" ca="1">IF($O113="Y",VLOOKUP($P113,INDIRECT($P$3),U$5,0)*INDIRECT($O$2),VLOOKUP($P113,INDIRECT($P$3),U$5,0))</f>
        <v>39.383444912171043</v>
      </c>
      <c r="V113" s="350" cm="1">
        <f t="array" aca="1" ref="V113" ca="1">IF($O113="Y",VLOOKUP($P113,INDIRECT($P$3),V$5,0)*INDIRECT($O$2),VLOOKUP($P113,INDIRECT($P$3),V$5,0))</f>
        <v>40.564948259536187</v>
      </c>
      <c r="W113" s="402">
        <f ca="1">V113*103%</f>
        <v>41.781896707322275</v>
      </c>
      <c r="X113" s="218" t="str">
        <f t="shared" si="71"/>
        <v>Y</v>
      </c>
      <c r="Y113" s="366" t="str">
        <f t="shared" si="72"/>
        <v xml:space="preserve">52949C </v>
      </c>
      <c r="Z113" s="218" t="str">
        <f>D113</f>
        <v>Shop Repair Supervisor</v>
      </c>
      <c r="AA113" s="367" t="str">
        <f t="shared" si="73"/>
        <v>N10</v>
      </c>
      <c r="AB113" s="368">
        <f t="shared" ref="AB113:AE117" ca="1" si="75">ROUND(S113,3)</f>
        <v>37.122999999999998</v>
      </c>
      <c r="AC113" s="368">
        <f t="shared" ca="1" si="75"/>
        <v>38.235999999999997</v>
      </c>
      <c r="AD113" s="368">
        <f t="shared" ca="1" si="75"/>
        <v>39.383000000000003</v>
      </c>
      <c r="AE113" s="368">
        <f t="shared" ca="1" si="75"/>
        <v>40.564999999999998</v>
      </c>
      <c r="AF113" s="221">
        <f ca="1">W113</f>
        <v>41.781896707322275</v>
      </c>
    </row>
    <row r="114" spans="1:32" s="19" customFormat="1">
      <c r="A114" s="3" t="s">
        <v>160</v>
      </c>
      <c r="B114" s="47" t="s">
        <v>155</v>
      </c>
      <c r="C114" s="4">
        <v>328</v>
      </c>
      <c r="D114" s="35" t="s">
        <v>161</v>
      </c>
      <c r="E114" s="47">
        <v>7</v>
      </c>
      <c r="F114" s="47" t="s">
        <v>156</v>
      </c>
      <c r="G114" s="247" t="s">
        <v>157</v>
      </c>
      <c r="H114" s="76">
        <f t="shared" ca="1" si="74"/>
        <v>37.122674061807004</v>
      </c>
      <c r="I114" s="76">
        <f t="shared" ca="1" si="74"/>
        <v>38.236354283661221</v>
      </c>
      <c r="J114" s="76">
        <f t="shared" ca="1" si="74"/>
        <v>39.383444912171043</v>
      </c>
      <c r="K114" s="76">
        <f t="shared" ca="1" si="74"/>
        <v>40.564948259536187</v>
      </c>
      <c r="L114" s="76">
        <f ca="1">W114</f>
        <v>41.781896707322275</v>
      </c>
      <c r="M114"/>
      <c r="N114"/>
      <c r="O114" s="343" t="s">
        <v>611</v>
      </c>
      <c r="P114" s="337" t="str">
        <f>A114</f>
        <v>10200C</v>
      </c>
      <c r="Q114" s="339" t="str">
        <f>D114</f>
        <v xml:space="preserve">Supervisor Police Warehouse Facility  </v>
      </c>
      <c r="R114" s="344" t="str">
        <f>G114</f>
        <v>N10</v>
      </c>
      <c r="S114" s="350" cm="1">
        <f t="array" aca="1" ref="S114" ca="1">IF($O114="Y",VLOOKUP($P114,INDIRECT($P$3),S$5,0)*INDIRECT($O$2),VLOOKUP($P114,INDIRECT($P$3),S$5,0))</f>
        <v>37.122674061807004</v>
      </c>
      <c r="T114" s="350" cm="1">
        <f t="array" aca="1" ref="T114" ca="1">IF($O114="Y",VLOOKUP($P114,INDIRECT($P$3),T$5,0)*INDIRECT($O$2),VLOOKUP($P114,INDIRECT($P$3),T$5,0))</f>
        <v>38.236354283661221</v>
      </c>
      <c r="U114" s="350" cm="1">
        <f t="array" aca="1" ref="U114" ca="1">IF($O114="Y",VLOOKUP($P114,INDIRECT($P$3),U$5,0)*INDIRECT($O$2),VLOOKUP($P114,INDIRECT($P$3),U$5,0))</f>
        <v>39.383444912171043</v>
      </c>
      <c r="V114" s="350" cm="1">
        <f t="array" aca="1" ref="V114" ca="1">IF($O114="Y",VLOOKUP($P114,INDIRECT($P$3),V$5,0)*INDIRECT($O$2),VLOOKUP($P114,INDIRECT($P$3),V$5,0))</f>
        <v>40.564948259536187</v>
      </c>
      <c r="W114" s="402">
        <f ca="1">V114*103%</f>
        <v>41.781896707322275</v>
      </c>
      <c r="X114" s="218" t="str">
        <f t="shared" si="71"/>
        <v>Y</v>
      </c>
      <c r="Y114" s="366" t="str">
        <f t="shared" si="72"/>
        <v>10200C</v>
      </c>
      <c r="Z114" s="218" t="str">
        <f>D114</f>
        <v xml:space="preserve">Supervisor Police Warehouse Facility  </v>
      </c>
      <c r="AA114" s="367" t="str">
        <f t="shared" si="73"/>
        <v>N10</v>
      </c>
      <c r="AB114" s="368">
        <f t="shared" ca="1" si="75"/>
        <v>37.122999999999998</v>
      </c>
      <c r="AC114" s="368">
        <f t="shared" ca="1" si="75"/>
        <v>38.235999999999997</v>
      </c>
      <c r="AD114" s="368">
        <f t="shared" ca="1" si="75"/>
        <v>39.383000000000003</v>
      </c>
      <c r="AE114" s="368">
        <f t="shared" ca="1" si="75"/>
        <v>40.564999999999998</v>
      </c>
      <c r="AF114" s="221">
        <f ca="1">W114</f>
        <v>41.781896707322275</v>
      </c>
    </row>
    <row r="115" spans="1:32" s="19" customFormat="1">
      <c r="A115" s="3" t="s">
        <v>162</v>
      </c>
      <c r="B115" s="47" t="s">
        <v>155</v>
      </c>
      <c r="C115" s="4">
        <v>350</v>
      </c>
      <c r="D115" s="35" t="s">
        <v>163</v>
      </c>
      <c r="E115" s="47">
        <v>7</v>
      </c>
      <c r="F115" s="47" t="s">
        <v>156</v>
      </c>
      <c r="G115" s="247" t="s">
        <v>157</v>
      </c>
      <c r="H115" s="76">
        <f t="shared" ca="1" si="74"/>
        <v>37.122674061807004</v>
      </c>
      <c r="I115" s="76">
        <f t="shared" ca="1" si="74"/>
        <v>38.236354283661221</v>
      </c>
      <c r="J115" s="76">
        <f t="shared" ca="1" si="74"/>
        <v>39.383444912171043</v>
      </c>
      <c r="K115" s="76">
        <f t="shared" ca="1" si="74"/>
        <v>40.564948259536187</v>
      </c>
      <c r="L115" s="76">
        <f ca="1">W115</f>
        <v>41.781896707322275</v>
      </c>
      <c r="M115"/>
      <c r="N115"/>
      <c r="O115" s="343" t="s">
        <v>611</v>
      </c>
      <c r="P115" s="337" t="str">
        <f>A115</f>
        <v>00945C</v>
      </c>
      <c r="Q115" s="339" t="str">
        <f>D115</f>
        <v>Water Meter Operations Specialist</v>
      </c>
      <c r="R115" s="344" t="str">
        <f>G115</f>
        <v>N10</v>
      </c>
      <c r="S115" s="350" cm="1">
        <f t="array" aca="1" ref="S115" ca="1">IF($O115="Y",VLOOKUP($P115,INDIRECT($P$3),S$5,0)*INDIRECT($O$2),VLOOKUP($P115,INDIRECT($P$3),S$5,0))</f>
        <v>37.122674061807004</v>
      </c>
      <c r="T115" s="350" cm="1">
        <f t="array" aca="1" ref="T115" ca="1">IF($O115="Y",VLOOKUP($P115,INDIRECT($P$3),T$5,0)*INDIRECT($O$2),VLOOKUP($P115,INDIRECT($P$3),T$5,0))</f>
        <v>38.236354283661221</v>
      </c>
      <c r="U115" s="350" cm="1">
        <f t="array" aca="1" ref="U115" ca="1">IF($O115="Y",VLOOKUP($P115,INDIRECT($P$3),U$5,0)*INDIRECT($O$2),VLOOKUP($P115,INDIRECT($P$3),U$5,0))</f>
        <v>39.383444912171043</v>
      </c>
      <c r="V115" s="350" cm="1">
        <f t="array" aca="1" ref="V115" ca="1">IF($O115="Y",VLOOKUP($P115,INDIRECT($P$3),V$5,0)*INDIRECT($O$2),VLOOKUP($P115,INDIRECT($P$3),V$5,0))</f>
        <v>40.564948259536187</v>
      </c>
      <c r="W115" s="402">
        <f ca="1">V115*103%</f>
        <v>41.781896707322275</v>
      </c>
      <c r="X115" s="218" t="str">
        <f t="shared" si="71"/>
        <v>Y</v>
      </c>
      <c r="Y115" s="366" t="str">
        <f t="shared" si="72"/>
        <v>00945C</v>
      </c>
      <c r="Z115" s="218" t="str">
        <f>D115</f>
        <v>Water Meter Operations Specialist</v>
      </c>
      <c r="AA115" s="367" t="str">
        <f t="shared" si="73"/>
        <v>N10</v>
      </c>
      <c r="AB115" s="368">
        <f t="shared" ca="1" si="75"/>
        <v>37.122999999999998</v>
      </c>
      <c r="AC115" s="368">
        <f t="shared" ca="1" si="75"/>
        <v>38.235999999999997</v>
      </c>
      <c r="AD115" s="368">
        <f t="shared" ca="1" si="75"/>
        <v>39.383000000000003</v>
      </c>
      <c r="AE115" s="368">
        <f t="shared" ca="1" si="75"/>
        <v>40.564999999999998</v>
      </c>
      <c r="AF115" s="221">
        <f ca="1">W115</f>
        <v>41.781896707322275</v>
      </c>
    </row>
    <row r="116" spans="1:32" s="19" customFormat="1">
      <c r="A116" s="3" t="s">
        <v>164</v>
      </c>
      <c r="B116" s="47" t="s">
        <v>155</v>
      </c>
      <c r="C116" s="4">
        <v>318</v>
      </c>
      <c r="D116" s="43" t="s">
        <v>165</v>
      </c>
      <c r="E116" s="47">
        <v>7</v>
      </c>
      <c r="F116" s="47" t="s">
        <v>156</v>
      </c>
      <c r="G116" s="247" t="s">
        <v>157</v>
      </c>
      <c r="H116" s="76">
        <f t="shared" ca="1" si="74"/>
        <v>37.122674061807004</v>
      </c>
      <c r="I116" s="76">
        <f t="shared" ca="1" si="74"/>
        <v>38.236354283661221</v>
      </c>
      <c r="J116" s="76">
        <f t="shared" ca="1" si="74"/>
        <v>39.383444912171043</v>
      </c>
      <c r="K116" s="76">
        <f t="shared" ca="1" si="74"/>
        <v>40.564948259536187</v>
      </c>
      <c r="L116" s="76">
        <f ca="1">W116</f>
        <v>41.781896707322275</v>
      </c>
      <c r="M116"/>
      <c r="N116"/>
      <c r="O116" s="343" t="s">
        <v>611</v>
      </c>
      <c r="P116" s="337" t="str">
        <f>A116</f>
        <v>10905C</v>
      </c>
      <c r="Q116" s="339" t="str">
        <f>D116</f>
        <v>Water Service Maintenance Repair Coordinator</v>
      </c>
      <c r="R116" s="344" t="str">
        <f>G116</f>
        <v>N10</v>
      </c>
      <c r="S116" s="350" cm="1">
        <f t="array" aca="1" ref="S116" ca="1">IF($O116="Y",VLOOKUP($P116,INDIRECT($P$3),S$5,0)*INDIRECT($O$2),VLOOKUP($P116,INDIRECT($P$3),S$5,0))</f>
        <v>37.122674061807004</v>
      </c>
      <c r="T116" s="350" cm="1">
        <f t="array" aca="1" ref="T116" ca="1">IF($O116="Y",VLOOKUP($P116,INDIRECT($P$3),T$5,0)*INDIRECT($O$2),VLOOKUP($P116,INDIRECT($P$3),T$5,0))</f>
        <v>38.236354283661221</v>
      </c>
      <c r="U116" s="350" cm="1">
        <f t="array" aca="1" ref="U116" ca="1">IF($O116="Y",VLOOKUP($P116,INDIRECT($P$3),U$5,0)*INDIRECT($O$2),VLOOKUP($P116,INDIRECT($P$3),U$5,0))</f>
        <v>39.383444912171043</v>
      </c>
      <c r="V116" s="350" cm="1">
        <f t="array" aca="1" ref="V116" ca="1">IF($O116="Y",VLOOKUP($P116,INDIRECT($P$3),V$5,0)*INDIRECT($O$2),VLOOKUP($P116,INDIRECT($P$3),V$5,0))</f>
        <v>40.564948259536187</v>
      </c>
      <c r="W116" s="402">
        <f ca="1">V116*103%</f>
        <v>41.781896707322275</v>
      </c>
      <c r="X116" s="218" t="str">
        <f t="shared" si="71"/>
        <v>Y</v>
      </c>
      <c r="Y116" s="366" t="str">
        <f t="shared" si="72"/>
        <v>10905C</v>
      </c>
      <c r="Z116" s="218" t="str">
        <f>D116</f>
        <v>Water Service Maintenance Repair Coordinator</v>
      </c>
      <c r="AA116" s="367" t="str">
        <f t="shared" si="73"/>
        <v>N10</v>
      </c>
      <c r="AB116" s="368">
        <f t="shared" ca="1" si="75"/>
        <v>37.122999999999998</v>
      </c>
      <c r="AC116" s="368">
        <f t="shared" ca="1" si="75"/>
        <v>38.235999999999997</v>
      </c>
      <c r="AD116" s="368">
        <f t="shared" ca="1" si="75"/>
        <v>39.383000000000003</v>
      </c>
      <c r="AE116" s="368">
        <f t="shared" ca="1" si="75"/>
        <v>40.564999999999998</v>
      </c>
      <c r="AF116" s="221">
        <f ca="1">W116</f>
        <v>41.781896707322275</v>
      </c>
    </row>
    <row r="117" spans="1:32" s="19" customFormat="1">
      <c r="A117" s="3" t="s">
        <v>166</v>
      </c>
      <c r="B117" s="47" t="s">
        <v>155</v>
      </c>
      <c r="C117" s="4">
        <v>333</v>
      </c>
      <c r="D117" s="35" t="s">
        <v>167</v>
      </c>
      <c r="E117" s="47">
        <v>7</v>
      </c>
      <c r="F117" s="47" t="s">
        <v>156</v>
      </c>
      <c r="G117" s="247" t="s">
        <v>157</v>
      </c>
      <c r="H117" s="76">
        <f t="shared" ca="1" si="74"/>
        <v>37.122674061807004</v>
      </c>
      <c r="I117" s="76">
        <f t="shared" ca="1" si="74"/>
        <v>38.236354283661221</v>
      </c>
      <c r="J117" s="76">
        <f t="shared" ca="1" si="74"/>
        <v>39.383444912171043</v>
      </c>
      <c r="K117" s="76">
        <f t="shared" ca="1" si="74"/>
        <v>40.564948259536187</v>
      </c>
      <c r="L117" s="76">
        <f ca="1">W117</f>
        <v>41.781896707322275</v>
      </c>
      <c r="M117"/>
      <c r="N117"/>
      <c r="O117" s="343" t="s">
        <v>611</v>
      </c>
      <c r="P117" s="337" t="str">
        <f>A117</f>
        <v>11045C</v>
      </c>
      <c r="Q117" s="339" t="str">
        <f>D117</f>
        <v xml:space="preserve">Yard Supervisor Impound Lot  </v>
      </c>
      <c r="R117" s="344" t="str">
        <f>G117</f>
        <v>N10</v>
      </c>
      <c r="S117" s="350" cm="1">
        <f t="array" aca="1" ref="S117" ca="1">IF($O117="Y",VLOOKUP($P117,INDIRECT($P$3),S$5,0)*INDIRECT($O$2),VLOOKUP($P117,INDIRECT($P$3),S$5,0))</f>
        <v>37.122674061807004</v>
      </c>
      <c r="T117" s="350" cm="1">
        <f t="array" aca="1" ref="T117" ca="1">IF($O117="Y",VLOOKUP($P117,INDIRECT($P$3),T$5,0)*INDIRECT($O$2),VLOOKUP($P117,INDIRECT($P$3),T$5,0))</f>
        <v>38.236354283661221</v>
      </c>
      <c r="U117" s="350" cm="1">
        <f t="array" aca="1" ref="U117" ca="1">IF($O117="Y",VLOOKUP($P117,INDIRECT($P$3),U$5,0)*INDIRECT($O$2),VLOOKUP($P117,INDIRECT($P$3),U$5,0))</f>
        <v>39.383444912171043</v>
      </c>
      <c r="V117" s="350" cm="1">
        <f t="array" aca="1" ref="V117" ca="1">IF($O117="Y",VLOOKUP($P117,INDIRECT($P$3),V$5,0)*INDIRECT($O$2),VLOOKUP($P117,INDIRECT($P$3),V$5,0))</f>
        <v>40.564948259536187</v>
      </c>
      <c r="W117" s="402">
        <f ca="1">V117*103%</f>
        <v>41.781896707322275</v>
      </c>
      <c r="X117" s="218" t="str">
        <f t="shared" si="71"/>
        <v>Y</v>
      </c>
      <c r="Y117" s="366" t="str">
        <f t="shared" si="72"/>
        <v>11045C</v>
      </c>
      <c r="Z117" s="218" t="str">
        <f>D117</f>
        <v xml:space="preserve">Yard Supervisor Impound Lot  </v>
      </c>
      <c r="AA117" s="367" t="str">
        <f t="shared" si="73"/>
        <v>N10</v>
      </c>
      <c r="AB117" s="368">
        <f t="shared" ca="1" si="75"/>
        <v>37.122999999999998</v>
      </c>
      <c r="AC117" s="368">
        <f t="shared" ca="1" si="75"/>
        <v>38.235999999999997</v>
      </c>
      <c r="AD117" s="368">
        <f t="shared" ca="1" si="75"/>
        <v>39.383000000000003</v>
      </c>
      <c r="AE117" s="368">
        <f t="shared" ca="1" si="75"/>
        <v>40.564999999999998</v>
      </c>
      <c r="AF117" s="221">
        <f ca="1">W117</f>
        <v>41.781896707322275</v>
      </c>
    </row>
    <row r="118" spans="1:32" s="19" customFormat="1">
      <c r="A118" s="3"/>
      <c r="B118" s="4"/>
      <c r="C118" s="4"/>
      <c r="D118" s="35"/>
      <c r="E118" s="4"/>
      <c r="F118" s="15"/>
      <c r="G118" s="16"/>
      <c r="H118" s="39"/>
      <c r="I118" s="39"/>
      <c r="J118" s="39"/>
      <c r="M118"/>
      <c r="N118"/>
      <c r="O118" s="347"/>
      <c r="P118" s="347"/>
      <c r="Q118" s="346"/>
      <c r="R118" s="346"/>
      <c r="S118" s="346"/>
      <c r="T118" s="346"/>
      <c r="U118" s="346"/>
      <c r="V118" s="346"/>
      <c r="W118" s="347"/>
      <c r="X118" s="214"/>
      <c r="Y118" s="214"/>
      <c r="Z118" s="214"/>
      <c r="AA118" s="214"/>
      <c r="AB118" s="214"/>
      <c r="AC118" s="214"/>
      <c r="AD118" s="214"/>
      <c r="AE118" s="214"/>
      <c r="AF118" s="214"/>
    </row>
    <row r="119" spans="1:32">
      <c r="A119" s="19"/>
      <c r="B119" s="19"/>
      <c r="C119" s="19"/>
      <c r="D119" s="281"/>
      <c r="E119" s="19"/>
      <c r="F119" s="19"/>
      <c r="G119" s="19"/>
      <c r="H119" s="17"/>
      <c r="I119" s="17"/>
      <c r="J119" s="17"/>
      <c r="K119" s="18"/>
      <c r="L119" s="18"/>
    </row>
    <row r="120" spans="1:32" s="19" customFormat="1" ht="26.25" thickBot="1">
      <c r="A120" s="280" t="s">
        <v>2</v>
      </c>
      <c r="B120" s="280" t="s">
        <v>3</v>
      </c>
      <c r="C120" s="280"/>
      <c r="D120" s="24" t="s">
        <v>629</v>
      </c>
      <c r="E120" s="280" t="s">
        <v>617</v>
      </c>
      <c r="F120" s="280" t="s">
        <v>6</v>
      </c>
      <c r="G120" s="280" t="s">
        <v>7</v>
      </c>
      <c r="H120" s="26" t="s">
        <v>8</v>
      </c>
      <c r="I120" s="26" t="s">
        <v>9</v>
      </c>
      <c r="J120" s="26" t="s">
        <v>10</v>
      </c>
      <c r="K120" s="27" t="s">
        <v>11</v>
      </c>
      <c r="L120" s="27" t="s">
        <v>744</v>
      </c>
      <c r="M120"/>
      <c r="N120"/>
      <c r="O120" s="340" t="s">
        <v>610</v>
      </c>
      <c r="P120" s="340" t="s">
        <v>2</v>
      </c>
      <c r="Q120" s="341" t="s">
        <v>612</v>
      </c>
      <c r="R120" s="341" t="s">
        <v>606</v>
      </c>
      <c r="S120" s="342" t="s">
        <v>8</v>
      </c>
      <c r="T120" s="342" t="s">
        <v>9</v>
      </c>
      <c r="U120" s="342" t="s">
        <v>10</v>
      </c>
      <c r="V120" s="340" t="s">
        <v>11</v>
      </c>
      <c r="W120" s="340" t="s">
        <v>744</v>
      </c>
      <c r="X120" s="358" t="str">
        <f t="shared" ref="X120:X129" si="76">O120</f>
        <v>Update</v>
      </c>
      <c r="Y120" s="359" t="str">
        <f t="shared" ref="Y120:Y129" si="77">A120</f>
        <v>Job Code</v>
      </c>
      <c r="Z120" s="358" t="s">
        <v>612</v>
      </c>
      <c r="AA120" s="360" t="str">
        <f t="shared" ref="AA120:AA129" si="78">G120</f>
        <v>Salary Grade</v>
      </c>
      <c r="AB120" s="361" t="str">
        <f>S120</f>
        <v>Step 1</v>
      </c>
      <c r="AC120" s="361" t="str">
        <f>T120</f>
        <v>Step 2</v>
      </c>
      <c r="AD120" s="361" t="str">
        <f>U120</f>
        <v>Step 3</v>
      </c>
      <c r="AE120" s="361" t="str">
        <f>V120</f>
        <v>Step 4</v>
      </c>
      <c r="AF120" s="214" t="s">
        <v>744</v>
      </c>
    </row>
    <row r="121" spans="1:32" s="19" customFormat="1">
      <c r="A121" s="3" t="s">
        <v>158</v>
      </c>
      <c r="B121" s="47" t="s">
        <v>155</v>
      </c>
      <c r="C121" s="4">
        <v>365</v>
      </c>
      <c r="D121" s="35" t="s">
        <v>708</v>
      </c>
      <c r="E121" s="47">
        <v>8</v>
      </c>
      <c r="F121" s="47" t="s">
        <v>156</v>
      </c>
      <c r="G121" s="247" t="s">
        <v>169</v>
      </c>
      <c r="H121" s="76">
        <f t="shared" ref="H121:K129" ca="1" si="79">S121</f>
        <v>40.914892971673503</v>
      </c>
      <c r="I121" s="76">
        <f t="shared" ca="1" si="79"/>
        <v>42.142339760823724</v>
      </c>
      <c r="J121" s="76">
        <f t="shared" ca="1" si="79"/>
        <v>43.406609953648434</v>
      </c>
      <c r="K121" s="76">
        <f t="shared" ca="1" si="79"/>
        <v>44.708808252257882</v>
      </c>
      <c r="L121" s="76">
        <f ca="1">W121</f>
        <v>46.050072499825617</v>
      </c>
      <c r="M121"/>
      <c r="N121"/>
      <c r="O121" s="343" t="s">
        <v>611</v>
      </c>
      <c r="P121" s="337" t="str">
        <f t="shared" ref="P121:P129" si="80">A121</f>
        <v>09932C</v>
      </c>
      <c r="Q121" s="339" t="str">
        <f t="shared" ref="Q121:Q129" si="81">D121</f>
        <v>Customer Service Field Supervisor</v>
      </c>
      <c r="R121" s="344" t="str">
        <f t="shared" ref="R121:R129" si="82">G121</f>
        <v>N20</v>
      </c>
      <c r="S121" s="350" cm="1">
        <f t="array" aca="1" ref="S121" ca="1">IF($O121="Y",VLOOKUP($P121,INDIRECT($P$3),S$5,0)*INDIRECT($O$2),VLOOKUP($P121,INDIRECT($P$3),S$5,0))</f>
        <v>40.914892971673503</v>
      </c>
      <c r="T121" s="350" cm="1">
        <f t="array" aca="1" ref="T121" ca="1">IF($O121="Y",VLOOKUP($P121,INDIRECT($P$3),T$5,0)*INDIRECT($O$2),VLOOKUP($P121,INDIRECT($P$3),T$5,0))</f>
        <v>42.142339760823724</v>
      </c>
      <c r="U121" s="350" cm="1">
        <f t="array" aca="1" ref="U121" ca="1">IF($O121="Y",VLOOKUP($P121,INDIRECT($P$3),U$5,0)*INDIRECT($O$2),VLOOKUP($P121,INDIRECT($P$3),U$5,0))</f>
        <v>43.406609953648434</v>
      </c>
      <c r="V121" s="350" cm="1">
        <f t="array" aca="1" ref="V121" ca="1">IF($O121="Y",VLOOKUP($P121,INDIRECT($P$3),V$5,0)*INDIRECT($O$2),VLOOKUP($P121,INDIRECT($P$3),V$5,0))</f>
        <v>44.708808252257882</v>
      </c>
      <c r="W121" s="402">
        <f t="shared" ref="W121:W129" ca="1" si="83">V121*103%</f>
        <v>46.050072499825617</v>
      </c>
      <c r="X121" s="218" t="str">
        <f t="shared" si="76"/>
        <v>Y</v>
      </c>
      <c r="Y121" s="366" t="str">
        <f t="shared" si="77"/>
        <v>09932C</v>
      </c>
      <c r="Z121" s="218" t="str">
        <f t="shared" ref="Z121:Z129" si="84">D121</f>
        <v>Customer Service Field Supervisor</v>
      </c>
      <c r="AA121" s="367" t="str">
        <f t="shared" si="78"/>
        <v>N20</v>
      </c>
      <c r="AB121" s="368">
        <f t="shared" ref="AB121:AB129" ca="1" si="85">ROUND(S121,3)</f>
        <v>40.914999999999999</v>
      </c>
      <c r="AC121" s="368">
        <f t="shared" ref="AC121:AC129" ca="1" si="86">ROUND(T121,3)</f>
        <v>42.142000000000003</v>
      </c>
      <c r="AD121" s="368">
        <f t="shared" ref="AD121:AD129" ca="1" si="87">ROUND(U121,3)</f>
        <v>43.406999999999996</v>
      </c>
      <c r="AE121" s="368">
        <f t="shared" ref="AE121:AE129" ca="1" si="88">ROUND(V121,3)</f>
        <v>44.709000000000003</v>
      </c>
      <c r="AF121" s="221">
        <f ca="1">W121</f>
        <v>46.050072499825617</v>
      </c>
    </row>
    <row r="122" spans="1:32" s="19" customFormat="1">
      <c r="A122" s="3" t="s">
        <v>170</v>
      </c>
      <c r="B122" s="47" t="s">
        <v>155</v>
      </c>
      <c r="C122" s="4">
        <v>370</v>
      </c>
      <c r="D122" s="35" t="s">
        <v>737</v>
      </c>
      <c r="E122" s="47">
        <v>8</v>
      </c>
      <c r="F122" s="47" t="s">
        <v>156</v>
      </c>
      <c r="G122" s="247" t="s">
        <v>169</v>
      </c>
      <c r="H122" s="76">
        <f t="shared" ca="1" si="79"/>
        <v>40.914892971673503</v>
      </c>
      <c r="I122" s="76">
        <f t="shared" ca="1" si="79"/>
        <v>42.142339760823724</v>
      </c>
      <c r="J122" s="76">
        <f t="shared" ca="1" si="79"/>
        <v>43.406609953648434</v>
      </c>
      <c r="K122" s="76">
        <f t="shared" ca="1" si="79"/>
        <v>44.708808252257882</v>
      </c>
      <c r="L122" s="76">
        <f t="shared" ref="L122:L129" ca="1" si="89">W122</f>
        <v>46.050072499825617</v>
      </c>
      <c r="M122"/>
      <c r="N122"/>
      <c r="O122" s="343" t="s">
        <v>611</v>
      </c>
      <c r="P122" s="337" t="str">
        <f t="shared" si="80"/>
        <v>04150C</v>
      </c>
      <c r="Q122" s="339" t="str">
        <f t="shared" si="81"/>
        <v>Equipment Dispatcher</v>
      </c>
      <c r="R122" s="344" t="str">
        <f t="shared" si="82"/>
        <v>N20</v>
      </c>
      <c r="S122" s="350" cm="1">
        <f t="array" aca="1" ref="S122" ca="1">IF($O122="Y",VLOOKUP($P122,INDIRECT($P$3),S$5,0)*INDIRECT($O$2),VLOOKUP($P122,INDIRECT($P$3),S$5,0))</f>
        <v>40.914892971673503</v>
      </c>
      <c r="T122" s="350" cm="1">
        <f t="array" aca="1" ref="T122" ca="1">IF($O122="Y",VLOOKUP($P122,INDIRECT($P$3),T$5,0)*INDIRECT($O$2),VLOOKUP($P122,INDIRECT($P$3),T$5,0))</f>
        <v>42.142339760823724</v>
      </c>
      <c r="U122" s="350" cm="1">
        <f t="array" aca="1" ref="U122" ca="1">IF($O122="Y",VLOOKUP($P122,INDIRECT($P$3),U$5,0)*INDIRECT($O$2),VLOOKUP($P122,INDIRECT($P$3),U$5,0))</f>
        <v>43.406609953648434</v>
      </c>
      <c r="V122" s="350" cm="1">
        <f t="array" aca="1" ref="V122" ca="1">IF($O122="Y",VLOOKUP($P122,INDIRECT($P$3),V$5,0)*INDIRECT($O$2),VLOOKUP($P122,INDIRECT($P$3),V$5,0))</f>
        <v>44.708808252257882</v>
      </c>
      <c r="W122" s="402">
        <f t="shared" ca="1" si="83"/>
        <v>46.050072499825617</v>
      </c>
      <c r="X122" s="218" t="str">
        <f t="shared" si="76"/>
        <v>Y</v>
      </c>
      <c r="Y122" s="366" t="str">
        <f t="shared" si="77"/>
        <v>04150C</v>
      </c>
      <c r="Z122" s="218" t="str">
        <f t="shared" si="84"/>
        <v>Equipment Dispatcher</v>
      </c>
      <c r="AA122" s="367" t="str">
        <f t="shared" si="78"/>
        <v>N20</v>
      </c>
      <c r="AB122" s="368">
        <f t="shared" ca="1" si="85"/>
        <v>40.914999999999999</v>
      </c>
      <c r="AC122" s="368">
        <f t="shared" ca="1" si="86"/>
        <v>42.142000000000003</v>
      </c>
      <c r="AD122" s="368">
        <f t="shared" ca="1" si="87"/>
        <v>43.406999999999996</v>
      </c>
      <c r="AE122" s="368">
        <f t="shared" ca="1" si="88"/>
        <v>44.709000000000003</v>
      </c>
      <c r="AF122" s="221">
        <f t="shared" ref="AF122:AF129" ca="1" si="90">W122</f>
        <v>46.050072499825617</v>
      </c>
    </row>
    <row r="123" spans="1:32" s="19" customFormat="1">
      <c r="A123" s="3" t="s">
        <v>172</v>
      </c>
      <c r="B123" s="47" t="s">
        <v>155</v>
      </c>
      <c r="C123" s="4">
        <v>393</v>
      </c>
      <c r="D123" s="35" t="s">
        <v>173</v>
      </c>
      <c r="E123" s="47">
        <v>8</v>
      </c>
      <c r="F123" s="47" t="s">
        <v>156</v>
      </c>
      <c r="G123" s="247" t="s">
        <v>169</v>
      </c>
      <c r="H123" s="76">
        <f t="shared" ca="1" si="79"/>
        <v>40.914892971673503</v>
      </c>
      <c r="I123" s="76">
        <f t="shared" ca="1" si="79"/>
        <v>42.142339760823724</v>
      </c>
      <c r="J123" s="76">
        <f t="shared" ca="1" si="79"/>
        <v>43.406609953648434</v>
      </c>
      <c r="K123" s="76">
        <f t="shared" ca="1" si="79"/>
        <v>44.708808252257882</v>
      </c>
      <c r="L123" s="76">
        <f t="shared" ca="1" si="89"/>
        <v>46.050072499825617</v>
      </c>
      <c r="M123"/>
      <c r="N123"/>
      <c r="O123" s="343" t="s">
        <v>611</v>
      </c>
      <c r="P123" s="337" t="str">
        <f t="shared" si="80"/>
        <v>04315C</v>
      </c>
      <c r="Q123" s="339" t="str">
        <f t="shared" si="81"/>
        <v>Field Supervisor Code Compliance (Traffic)</v>
      </c>
      <c r="R123" s="344" t="str">
        <f t="shared" si="82"/>
        <v>N20</v>
      </c>
      <c r="S123" s="350" cm="1">
        <f t="array" aca="1" ref="S123" ca="1">IF($O123="Y",VLOOKUP($P123,INDIRECT($P$3),S$5,0)*INDIRECT($O$2),VLOOKUP($P123,INDIRECT($P$3),S$5,0))</f>
        <v>40.914892971673503</v>
      </c>
      <c r="T123" s="350" cm="1">
        <f t="array" aca="1" ref="T123" ca="1">IF($O123="Y",VLOOKUP($P123,INDIRECT($P$3),T$5,0)*INDIRECT($O$2),VLOOKUP($P123,INDIRECT($P$3),T$5,0))</f>
        <v>42.142339760823724</v>
      </c>
      <c r="U123" s="350" cm="1">
        <f t="array" aca="1" ref="U123" ca="1">IF($O123="Y",VLOOKUP($P123,INDIRECT($P$3),U$5,0)*INDIRECT($O$2),VLOOKUP($P123,INDIRECT($P$3),U$5,0))</f>
        <v>43.406609953648434</v>
      </c>
      <c r="V123" s="350" cm="1">
        <f t="array" aca="1" ref="V123" ca="1">IF($O123="Y",VLOOKUP($P123,INDIRECT($P$3),V$5,0)*INDIRECT($O$2),VLOOKUP($P123,INDIRECT($P$3),V$5,0))</f>
        <v>44.708808252257882</v>
      </c>
      <c r="W123" s="402">
        <f t="shared" ca="1" si="83"/>
        <v>46.050072499825617</v>
      </c>
      <c r="X123" s="218" t="str">
        <f t="shared" si="76"/>
        <v>Y</v>
      </c>
      <c r="Y123" s="366" t="str">
        <f t="shared" si="77"/>
        <v>04315C</v>
      </c>
      <c r="Z123" s="218" t="str">
        <f t="shared" si="84"/>
        <v>Field Supervisor Code Compliance (Traffic)</v>
      </c>
      <c r="AA123" s="367" t="str">
        <f t="shared" si="78"/>
        <v>N20</v>
      </c>
      <c r="AB123" s="368">
        <f t="shared" ca="1" si="85"/>
        <v>40.914999999999999</v>
      </c>
      <c r="AC123" s="368">
        <f t="shared" ca="1" si="86"/>
        <v>42.142000000000003</v>
      </c>
      <c r="AD123" s="368">
        <f t="shared" ca="1" si="87"/>
        <v>43.406999999999996</v>
      </c>
      <c r="AE123" s="368">
        <f t="shared" ca="1" si="88"/>
        <v>44.709000000000003</v>
      </c>
      <c r="AF123" s="221">
        <f t="shared" ca="1" si="90"/>
        <v>46.050072499825617</v>
      </c>
    </row>
    <row r="124" spans="1:32" s="19" customFormat="1">
      <c r="A124" s="3" t="s">
        <v>729</v>
      </c>
      <c r="B124" s="47" t="s">
        <v>155</v>
      </c>
      <c r="C124" s="4">
        <v>370</v>
      </c>
      <c r="D124" s="35" t="s">
        <v>730</v>
      </c>
      <c r="E124" s="47">
        <v>8</v>
      </c>
      <c r="F124" s="47" t="s">
        <v>156</v>
      </c>
      <c r="G124" s="247" t="s">
        <v>169</v>
      </c>
      <c r="H124" s="76">
        <f t="shared" ca="1" si="79"/>
        <v>40.914892971673503</v>
      </c>
      <c r="I124" s="76">
        <f t="shared" ca="1" si="79"/>
        <v>42.142339760823724</v>
      </c>
      <c r="J124" s="76">
        <f t="shared" ca="1" si="79"/>
        <v>43.406609953648434</v>
      </c>
      <c r="K124" s="76">
        <f t="shared" ca="1" si="79"/>
        <v>44.708808252257882</v>
      </c>
      <c r="L124" s="76">
        <f t="shared" ca="1" si="89"/>
        <v>46.050072499825617</v>
      </c>
      <c r="M124"/>
      <c r="N124"/>
      <c r="O124" s="343" t="s">
        <v>611</v>
      </c>
      <c r="P124" s="337" t="str">
        <f t="shared" si="80"/>
        <v>53064C</v>
      </c>
      <c r="Q124" s="339" t="str">
        <f t="shared" si="81"/>
        <v>Police Equipment Specialist Supervisor</v>
      </c>
      <c r="R124" s="344" t="str">
        <f t="shared" si="82"/>
        <v>N20</v>
      </c>
      <c r="S124" s="350" cm="1">
        <f t="array" aca="1" ref="S124" ca="1">IF($O124="Y",VLOOKUP($P124,INDIRECT($P$3),S$5,0)*INDIRECT($O$2),VLOOKUP($P124,INDIRECT($P$3),S$5,0))</f>
        <v>40.914892971673503</v>
      </c>
      <c r="T124" s="350" cm="1">
        <f t="array" aca="1" ref="T124" ca="1">IF($O124="Y",VLOOKUP($P124,INDIRECT($P$3),T$5,0)*INDIRECT($O$2),VLOOKUP($P124,INDIRECT($P$3),T$5,0))</f>
        <v>42.142339760823724</v>
      </c>
      <c r="U124" s="350" cm="1">
        <f t="array" aca="1" ref="U124" ca="1">IF($O124="Y",VLOOKUP($P124,INDIRECT($P$3),U$5,0)*INDIRECT($O$2),VLOOKUP($P124,INDIRECT($P$3),U$5,0))</f>
        <v>43.406609953648434</v>
      </c>
      <c r="V124" s="350" cm="1">
        <f t="array" aca="1" ref="V124" ca="1">IF($O124="Y",VLOOKUP($P124,INDIRECT($P$3),V$5,0)*INDIRECT($O$2),VLOOKUP($P124,INDIRECT($P$3),V$5,0))</f>
        <v>44.708808252257882</v>
      </c>
      <c r="W124" s="402">
        <f t="shared" ca="1" si="83"/>
        <v>46.050072499825617</v>
      </c>
      <c r="X124" s="218" t="str">
        <f t="shared" si="76"/>
        <v>Y</v>
      </c>
      <c r="Y124" s="366" t="str">
        <f t="shared" si="77"/>
        <v>53064C</v>
      </c>
      <c r="Z124" s="218" t="str">
        <f t="shared" si="84"/>
        <v>Police Equipment Specialist Supervisor</v>
      </c>
      <c r="AA124" s="367" t="str">
        <f t="shared" si="78"/>
        <v>N20</v>
      </c>
      <c r="AB124" s="368">
        <f t="shared" ca="1" si="85"/>
        <v>40.914999999999999</v>
      </c>
      <c r="AC124" s="368">
        <f t="shared" ca="1" si="86"/>
        <v>42.142000000000003</v>
      </c>
      <c r="AD124" s="368">
        <f t="shared" ca="1" si="87"/>
        <v>43.406999999999996</v>
      </c>
      <c r="AE124" s="368">
        <f t="shared" ca="1" si="88"/>
        <v>44.709000000000003</v>
      </c>
      <c r="AF124" s="221">
        <f t="shared" ca="1" si="90"/>
        <v>46.050072499825617</v>
      </c>
    </row>
    <row r="125" spans="1:32" s="19" customFormat="1">
      <c r="A125" s="34" t="s">
        <v>679</v>
      </c>
      <c r="B125" s="47" t="s">
        <v>155</v>
      </c>
      <c r="C125" s="4">
        <v>388</v>
      </c>
      <c r="D125" s="35" t="s">
        <v>680</v>
      </c>
      <c r="E125" s="47">
        <v>8</v>
      </c>
      <c r="F125" s="47" t="s">
        <v>156</v>
      </c>
      <c r="G125" s="247" t="s">
        <v>169</v>
      </c>
      <c r="H125" s="76">
        <f t="shared" ca="1" si="79"/>
        <v>40.914892971673503</v>
      </c>
      <c r="I125" s="76">
        <f t="shared" ca="1" si="79"/>
        <v>42.142339760823724</v>
      </c>
      <c r="J125" s="76">
        <f t="shared" ca="1" si="79"/>
        <v>43.406609953648434</v>
      </c>
      <c r="K125" s="76">
        <f t="shared" ca="1" si="79"/>
        <v>44.708808252257882</v>
      </c>
      <c r="L125" s="76">
        <f t="shared" ca="1" si="89"/>
        <v>46.050072499825617</v>
      </c>
      <c r="M125"/>
      <c r="N125"/>
      <c r="O125" s="343" t="s">
        <v>611</v>
      </c>
      <c r="P125" s="337" t="str">
        <f t="shared" si="80"/>
        <v>53024C</v>
      </c>
      <c r="Q125" s="339" t="str">
        <f t="shared" si="81"/>
        <v>Property &amp; Evidence Shift Supervisor</v>
      </c>
      <c r="R125" s="344" t="str">
        <f t="shared" si="82"/>
        <v>N20</v>
      </c>
      <c r="S125" s="350" cm="1">
        <f t="array" aca="1" ref="S125" ca="1">IF($O125="Y",VLOOKUP($P125,INDIRECT($P$3),S$5,0)*INDIRECT($O$2),VLOOKUP($P125,INDIRECT($P$3),S$5,0))</f>
        <v>40.914892971673503</v>
      </c>
      <c r="T125" s="350" cm="1">
        <f t="array" aca="1" ref="T125" ca="1">IF($O125="Y",VLOOKUP($P125,INDIRECT($P$3),T$5,0)*INDIRECT($O$2),VLOOKUP($P125,INDIRECT($P$3),T$5,0))</f>
        <v>42.142339760823724</v>
      </c>
      <c r="U125" s="350" cm="1">
        <f t="array" aca="1" ref="U125" ca="1">IF($O125="Y",VLOOKUP($P125,INDIRECT($P$3),U$5,0)*INDIRECT($O$2),VLOOKUP($P125,INDIRECT($P$3),U$5,0))</f>
        <v>43.406609953648434</v>
      </c>
      <c r="V125" s="350" cm="1">
        <f t="array" aca="1" ref="V125" ca="1">IF($O125="Y",VLOOKUP($P125,INDIRECT($P$3),V$5,0)*INDIRECT($O$2),VLOOKUP($P125,INDIRECT($P$3),V$5,0))</f>
        <v>44.708808252257882</v>
      </c>
      <c r="W125" s="402">
        <f t="shared" ca="1" si="83"/>
        <v>46.050072499825617</v>
      </c>
      <c r="X125" s="218" t="str">
        <f t="shared" si="76"/>
        <v>Y</v>
      </c>
      <c r="Y125" s="366" t="str">
        <f t="shared" si="77"/>
        <v>53024C</v>
      </c>
      <c r="Z125" s="218" t="str">
        <f t="shared" si="84"/>
        <v>Property &amp; Evidence Shift Supervisor</v>
      </c>
      <c r="AA125" s="367" t="str">
        <f t="shared" si="78"/>
        <v>N20</v>
      </c>
      <c r="AB125" s="368">
        <f t="shared" ca="1" si="85"/>
        <v>40.914999999999999</v>
      </c>
      <c r="AC125" s="368">
        <f t="shared" ca="1" si="86"/>
        <v>42.142000000000003</v>
      </c>
      <c r="AD125" s="368">
        <f t="shared" ca="1" si="87"/>
        <v>43.406999999999996</v>
      </c>
      <c r="AE125" s="368">
        <f t="shared" ca="1" si="88"/>
        <v>44.709000000000003</v>
      </c>
      <c r="AF125" s="221">
        <f t="shared" ca="1" si="90"/>
        <v>46.050072499825617</v>
      </c>
    </row>
    <row r="126" spans="1:32" s="19" customFormat="1">
      <c r="A126" s="3" t="s">
        <v>178</v>
      </c>
      <c r="B126" s="47" t="s">
        <v>155</v>
      </c>
      <c r="C126" s="4">
        <v>388</v>
      </c>
      <c r="D126" s="35" t="s">
        <v>179</v>
      </c>
      <c r="E126" s="47">
        <v>8</v>
      </c>
      <c r="F126" s="47" t="s">
        <v>156</v>
      </c>
      <c r="G126" s="247" t="s">
        <v>169</v>
      </c>
      <c r="H126" s="76">
        <f t="shared" ca="1" si="79"/>
        <v>40.914892971673503</v>
      </c>
      <c r="I126" s="76">
        <f t="shared" ca="1" si="79"/>
        <v>42.142339760823724</v>
      </c>
      <c r="J126" s="76">
        <f t="shared" ca="1" si="79"/>
        <v>43.406609953648434</v>
      </c>
      <c r="K126" s="76">
        <f t="shared" ca="1" si="79"/>
        <v>44.708808252257882</v>
      </c>
      <c r="L126" s="76">
        <f t="shared" ca="1" si="89"/>
        <v>46.050072499825617</v>
      </c>
      <c r="M126"/>
      <c r="N126"/>
      <c r="O126" s="343" t="s">
        <v>611</v>
      </c>
      <c r="P126" s="337" t="str">
        <f t="shared" si="80"/>
        <v>09950C</v>
      </c>
      <c r="Q126" s="339" t="str">
        <f t="shared" si="81"/>
        <v xml:space="preserve">Supervisor Distribution Center  </v>
      </c>
      <c r="R126" s="344" t="str">
        <f t="shared" si="82"/>
        <v>N20</v>
      </c>
      <c r="S126" s="350" cm="1">
        <f t="array" aca="1" ref="S126" ca="1">IF($O126="Y",VLOOKUP($P126,INDIRECT($P$3),S$5,0)*INDIRECT($O$2),VLOOKUP($P126,INDIRECT($P$3),S$5,0))</f>
        <v>40.914892971673503</v>
      </c>
      <c r="T126" s="350" cm="1">
        <f t="array" aca="1" ref="T126" ca="1">IF($O126="Y",VLOOKUP($P126,INDIRECT($P$3),T$5,0)*INDIRECT($O$2),VLOOKUP($P126,INDIRECT($P$3),T$5,0))</f>
        <v>42.142339760823724</v>
      </c>
      <c r="U126" s="350" cm="1">
        <f t="array" aca="1" ref="U126" ca="1">IF($O126="Y",VLOOKUP($P126,INDIRECT($P$3),U$5,0)*INDIRECT($O$2),VLOOKUP($P126,INDIRECT($P$3),U$5,0))</f>
        <v>43.406609953648434</v>
      </c>
      <c r="V126" s="350" cm="1">
        <f t="array" aca="1" ref="V126" ca="1">IF($O126="Y",VLOOKUP($P126,INDIRECT($P$3),V$5,0)*INDIRECT($O$2),VLOOKUP($P126,INDIRECT($P$3),V$5,0))</f>
        <v>44.708808252257882</v>
      </c>
      <c r="W126" s="402">
        <f t="shared" ca="1" si="83"/>
        <v>46.050072499825617</v>
      </c>
      <c r="X126" s="218" t="str">
        <f t="shared" si="76"/>
        <v>Y</v>
      </c>
      <c r="Y126" s="366" t="str">
        <f t="shared" si="77"/>
        <v>09950C</v>
      </c>
      <c r="Z126" s="218" t="str">
        <f t="shared" si="84"/>
        <v xml:space="preserve">Supervisor Distribution Center  </v>
      </c>
      <c r="AA126" s="367" t="str">
        <f t="shared" si="78"/>
        <v>N20</v>
      </c>
      <c r="AB126" s="368">
        <f t="shared" ca="1" si="85"/>
        <v>40.914999999999999</v>
      </c>
      <c r="AC126" s="368">
        <f t="shared" ca="1" si="86"/>
        <v>42.142000000000003</v>
      </c>
      <c r="AD126" s="368">
        <f t="shared" ca="1" si="87"/>
        <v>43.406999999999996</v>
      </c>
      <c r="AE126" s="368">
        <f t="shared" ca="1" si="88"/>
        <v>44.709000000000003</v>
      </c>
      <c r="AF126" s="221">
        <f t="shared" ca="1" si="90"/>
        <v>46.050072499825617</v>
      </c>
    </row>
    <row r="127" spans="1:32" s="19" customFormat="1">
      <c r="A127" s="3" t="s">
        <v>180</v>
      </c>
      <c r="B127" s="47" t="s">
        <v>155</v>
      </c>
      <c r="C127" s="4">
        <v>390</v>
      </c>
      <c r="D127" s="35" t="s">
        <v>181</v>
      </c>
      <c r="E127" s="47">
        <v>8</v>
      </c>
      <c r="F127" s="47" t="s">
        <v>156</v>
      </c>
      <c r="G127" s="247" t="s">
        <v>169</v>
      </c>
      <c r="H127" s="76">
        <f t="shared" ca="1" si="79"/>
        <v>40.914892971673503</v>
      </c>
      <c r="I127" s="76">
        <f t="shared" ca="1" si="79"/>
        <v>42.142339760823724</v>
      </c>
      <c r="J127" s="76">
        <f t="shared" ca="1" si="79"/>
        <v>43.406609953648434</v>
      </c>
      <c r="K127" s="76">
        <f t="shared" ca="1" si="79"/>
        <v>44.708808252257882</v>
      </c>
      <c r="L127" s="76">
        <f t="shared" ca="1" si="89"/>
        <v>46.050072499825617</v>
      </c>
      <c r="M127"/>
      <c r="N127"/>
      <c r="O127" s="343" t="s">
        <v>611</v>
      </c>
      <c r="P127" s="337" t="str">
        <f t="shared" si="80"/>
        <v>09983C</v>
      </c>
      <c r="Q127" s="339" t="str">
        <f t="shared" si="81"/>
        <v xml:space="preserve">Supervisor Engineering Technician I   </v>
      </c>
      <c r="R127" s="344" t="str">
        <f t="shared" si="82"/>
        <v>N20</v>
      </c>
      <c r="S127" s="350" cm="1">
        <f t="array" aca="1" ref="S127" ca="1">IF($O127="Y",VLOOKUP($P127,INDIRECT($P$3),S$5,0)*INDIRECT($O$2),VLOOKUP($P127,INDIRECT($P$3),S$5,0))</f>
        <v>40.914892971673503</v>
      </c>
      <c r="T127" s="350" cm="1">
        <f t="array" aca="1" ref="T127" ca="1">IF($O127="Y",VLOOKUP($P127,INDIRECT($P$3),T$5,0)*INDIRECT($O$2),VLOOKUP($P127,INDIRECT($P$3),T$5,0))</f>
        <v>42.142339760823724</v>
      </c>
      <c r="U127" s="350" cm="1">
        <f t="array" aca="1" ref="U127" ca="1">IF($O127="Y",VLOOKUP($P127,INDIRECT($P$3),U$5,0)*INDIRECT($O$2),VLOOKUP($P127,INDIRECT($P$3),U$5,0))</f>
        <v>43.406609953648434</v>
      </c>
      <c r="V127" s="350" cm="1">
        <f t="array" aca="1" ref="V127" ca="1">IF($O127="Y",VLOOKUP($P127,INDIRECT($P$3),V$5,0)*INDIRECT($O$2),VLOOKUP($P127,INDIRECT($P$3),V$5,0))</f>
        <v>44.708808252257882</v>
      </c>
      <c r="W127" s="402">
        <f t="shared" ca="1" si="83"/>
        <v>46.050072499825617</v>
      </c>
      <c r="X127" s="218" t="str">
        <f t="shared" si="76"/>
        <v>Y</v>
      </c>
      <c r="Y127" s="366" t="str">
        <f t="shared" si="77"/>
        <v>09983C</v>
      </c>
      <c r="Z127" s="218" t="str">
        <f t="shared" si="84"/>
        <v xml:space="preserve">Supervisor Engineering Technician I   </v>
      </c>
      <c r="AA127" s="367" t="str">
        <f t="shared" si="78"/>
        <v>N20</v>
      </c>
      <c r="AB127" s="368">
        <f t="shared" ca="1" si="85"/>
        <v>40.914999999999999</v>
      </c>
      <c r="AC127" s="368">
        <f t="shared" ca="1" si="86"/>
        <v>42.142000000000003</v>
      </c>
      <c r="AD127" s="368">
        <f t="shared" ca="1" si="87"/>
        <v>43.406999999999996</v>
      </c>
      <c r="AE127" s="368">
        <f t="shared" ca="1" si="88"/>
        <v>44.709000000000003</v>
      </c>
      <c r="AF127" s="221">
        <f t="shared" ca="1" si="90"/>
        <v>46.050072499825617</v>
      </c>
    </row>
    <row r="128" spans="1:32" s="19" customFormat="1">
      <c r="A128" s="3" t="s">
        <v>182</v>
      </c>
      <c r="B128" s="47" t="s">
        <v>155</v>
      </c>
      <c r="C128" s="4">
        <v>390</v>
      </c>
      <c r="D128" s="35" t="s">
        <v>183</v>
      </c>
      <c r="E128" s="47">
        <v>8</v>
      </c>
      <c r="F128" s="47" t="s">
        <v>156</v>
      </c>
      <c r="G128" s="247" t="s">
        <v>169</v>
      </c>
      <c r="H128" s="76">
        <f t="shared" ca="1" si="79"/>
        <v>40.914892971673503</v>
      </c>
      <c r="I128" s="76">
        <f t="shared" ca="1" si="79"/>
        <v>42.142339760823724</v>
      </c>
      <c r="J128" s="76">
        <f t="shared" ca="1" si="79"/>
        <v>43.406609953648434</v>
      </c>
      <c r="K128" s="76">
        <f t="shared" ca="1" si="79"/>
        <v>44.708808252257882</v>
      </c>
      <c r="L128" s="76">
        <f t="shared" ca="1" si="89"/>
        <v>46.050072499825617</v>
      </c>
      <c r="M128"/>
      <c r="N128"/>
      <c r="O128" s="343" t="s">
        <v>611</v>
      </c>
      <c r="P128" s="337" t="str">
        <f t="shared" si="80"/>
        <v>09984C</v>
      </c>
      <c r="Q128" s="339" t="str">
        <f t="shared" si="81"/>
        <v>Supervisor Engineering Technician I - Laboratory</v>
      </c>
      <c r="R128" s="344" t="str">
        <f t="shared" si="82"/>
        <v>N20</v>
      </c>
      <c r="S128" s="350" cm="1">
        <f t="array" aca="1" ref="S128" ca="1">IF($O128="Y",VLOOKUP($P128,INDIRECT($P$3),S$5,0)*INDIRECT($O$2),VLOOKUP($P128,INDIRECT($P$3),S$5,0))</f>
        <v>40.914892971673503</v>
      </c>
      <c r="T128" s="350" cm="1">
        <f t="array" aca="1" ref="T128" ca="1">IF($O128="Y",VLOOKUP($P128,INDIRECT($P$3),T$5,0)*INDIRECT($O$2),VLOOKUP($P128,INDIRECT($P$3),T$5,0))</f>
        <v>42.142339760823724</v>
      </c>
      <c r="U128" s="350" cm="1">
        <f t="array" aca="1" ref="U128" ca="1">IF($O128="Y",VLOOKUP($P128,INDIRECT($P$3),U$5,0)*INDIRECT($O$2),VLOOKUP($P128,INDIRECT($P$3),U$5,0))</f>
        <v>43.406609953648434</v>
      </c>
      <c r="V128" s="350" cm="1">
        <f t="array" aca="1" ref="V128" ca="1">IF($O128="Y",VLOOKUP($P128,INDIRECT($P$3),V$5,0)*INDIRECT($O$2),VLOOKUP($P128,INDIRECT($P$3),V$5,0))</f>
        <v>44.708808252257882</v>
      </c>
      <c r="W128" s="402">
        <f t="shared" ca="1" si="83"/>
        <v>46.050072499825617</v>
      </c>
      <c r="X128" s="218" t="str">
        <f t="shared" si="76"/>
        <v>Y</v>
      </c>
      <c r="Y128" s="366" t="str">
        <f t="shared" si="77"/>
        <v>09984C</v>
      </c>
      <c r="Z128" s="218" t="str">
        <f t="shared" si="84"/>
        <v>Supervisor Engineering Technician I - Laboratory</v>
      </c>
      <c r="AA128" s="367" t="str">
        <f t="shared" si="78"/>
        <v>N20</v>
      </c>
      <c r="AB128" s="368">
        <f t="shared" ca="1" si="85"/>
        <v>40.914999999999999</v>
      </c>
      <c r="AC128" s="368">
        <f t="shared" ca="1" si="86"/>
        <v>42.142000000000003</v>
      </c>
      <c r="AD128" s="368">
        <f t="shared" ca="1" si="87"/>
        <v>43.406999999999996</v>
      </c>
      <c r="AE128" s="368">
        <f t="shared" ca="1" si="88"/>
        <v>44.709000000000003</v>
      </c>
      <c r="AF128" s="221">
        <f t="shared" ca="1" si="90"/>
        <v>46.050072499825617</v>
      </c>
    </row>
    <row r="129" spans="1:32" s="19" customFormat="1">
      <c r="A129" s="3" t="s">
        <v>186</v>
      </c>
      <c r="B129" s="47" t="s">
        <v>155</v>
      </c>
      <c r="C129" s="4">
        <v>370</v>
      </c>
      <c r="D129" s="35" t="s">
        <v>187</v>
      </c>
      <c r="E129" s="47">
        <v>8</v>
      </c>
      <c r="F129" s="47" t="s">
        <v>156</v>
      </c>
      <c r="G129" s="247" t="s">
        <v>169</v>
      </c>
      <c r="H129" s="76">
        <f t="shared" ca="1" si="79"/>
        <v>40.914892971673503</v>
      </c>
      <c r="I129" s="76">
        <f t="shared" ca="1" si="79"/>
        <v>42.142339760823724</v>
      </c>
      <c r="J129" s="76">
        <f t="shared" ca="1" si="79"/>
        <v>43.406609953648434</v>
      </c>
      <c r="K129" s="76">
        <f t="shared" ca="1" si="79"/>
        <v>44.708808252257882</v>
      </c>
      <c r="L129" s="76">
        <f t="shared" ca="1" si="89"/>
        <v>46.050072499825617</v>
      </c>
      <c r="M129"/>
      <c r="N129"/>
      <c r="O129" s="343" t="s">
        <v>611</v>
      </c>
      <c r="P129" s="337" t="str">
        <f t="shared" si="80"/>
        <v>10081C</v>
      </c>
      <c r="Q129" s="339" t="str">
        <f t="shared" si="81"/>
        <v xml:space="preserve">Supervisor Meter Service Workers  </v>
      </c>
      <c r="R129" s="344" t="str">
        <f t="shared" si="82"/>
        <v>N20</v>
      </c>
      <c r="S129" s="350" cm="1">
        <f t="array" aca="1" ref="S129" ca="1">IF($O129="Y",VLOOKUP($P129,INDIRECT($P$3),S$5,0)*INDIRECT($O$2),VLOOKUP($P129,INDIRECT($P$3),S$5,0))</f>
        <v>40.914892971673503</v>
      </c>
      <c r="T129" s="350" cm="1">
        <f t="array" aca="1" ref="T129" ca="1">IF($O129="Y",VLOOKUP($P129,INDIRECT($P$3),T$5,0)*INDIRECT($O$2),VLOOKUP($P129,INDIRECT($P$3),T$5,0))</f>
        <v>42.142339760823724</v>
      </c>
      <c r="U129" s="350" cm="1">
        <f t="array" aca="1" ref="U129" ca="1">IF($O129="Y",VLOOKUP($P129,INDIRECT($P$3),U$5,0)*INDIRECT($O$2),VLOOKUP($P129,INDIRECT($P$3),U$5,0))</f>
        <v>43.406609953648434</v>
      </c>
      <c r="V129" s="350" cm="1">
        <f t="array" aca="1" ref="V129" ca="1">IF($O129="Y",VLOOKUP($P129,INDIRECT($P$3),V$5,0)*INDIRECT($O$2),VLOOKUP($P129,INDIRECT($P$3),V$5,0))</f>
        <v>44.708808252257882</v>
      </c>
      <c r="W129" s="402">
        <f t="shared" ca="1" si="83"/>
        <v>46.050072499825617</v>
      </c>
      <c r="X129" s="218" t="str">
        <f t="shared" si="76"/>
        <v>Y</v>
      </c>
      <c r="Y129" s="366" t="str">
        <f t="shared" si="77"/>
        <v>10081C</v>
      </c>
      <c r="Z129" s="218" t="str">
        <f t="shared" si="84"/>
        <v xml:space="preserve">Supervisor Meter Service Workers  </v>
      </c>
      <c r="AA129" s="367" t="str">
        <f t="shared" si="78"/>
        <v>N20</v>
      </c>
      <c r="AB129" s="368">
        <f t="shared" ca="1" si="85"/>
        <v>40.914999999999999</v>
      </c>
      <c r="AC129" s="368">
        <f t="shared" ca="1" si="86"/>
        <v>42.142000000000003</v>
      </c>
      <c r="AD129" s="368">
        <f t="shared" ca="1" si="87"/>
        <v>43.406999999999996</v>
      </c>
      <c r="AE129" s="368">
        <f t="shared" ca="1" si="88"/>
        <v>44.709000000000003</v>
      </c>
      <c r="AF129" s="221">
        <f t="shared" ca="1" si="90"/>
        <v>46.050072499825617</v>
      </c>
    </row>
    <row r="131" spans="1:32" s="19" customFormat="1">
      <c r="A131" s="3"/>
      <c r="B131" s="4"/>
      <c r="C131" s="4"/>
      <c r="D131" s="35"/>
      <c r="E131" s="4"/>
      <c r="F131" s="15"/>
      <c r="G131" s="16"/>
      <c r="H131" s="39"/>
      <c r="I131" s="39"/>
      <c r="J131" s="39"/>
      <c r="K131" s="18"/>
      <c r="L131" s="18"/>
      <c r="M131"/>
      <c r="N131"/>
      <c r="O131" s="347"/>
      <c r="P131" s="347"/>
      <c r="Q131" s="346"/>
      <c r="R131" s="346"/>
      <c r="S131" s="346"/>
      <c r="T131" s="346"/>
      <c r="U131" s="346"/>
      <c r="V131" s="346"/>
      <c r="W131" s="347"/>
      <c r="X131" s="214"/>
      <c r="Y131" s="214"/>
      <c r="Z131" s="214"/>
      <c r="AA131" s="214"/>
      <c r="AB131" s="214"/>
      <c r="AC131" s="214"/>
      <c r="AD131" s="214"/>
      <c r="AE131" s="214"/>
      <c r="AF131" s="214"/>
    </row>
    <row r="132" spans="1:32">
      <c r="A132" s="19"/>
      <c r="B132" s="19"/>
      <c r="C132" s="19"/>
      <c r="D132" s="281"/>
      <c r="E132" s="283"/>
      <c r="F132" s="281"/>
      <c r="G132" s="283"/>
      <c r="H132" s="17"/>
      <c r="I132" s="17"/>
      <c r="J132" s="17"/>
      <c r="K132" s="18"/>
      <c r="L132" s="18"/>
    </row>
    <row r="133" spans="1:32" s="19" customFormat="1" ht="26.25" thickBot="1">
      <c r="A133" s="280" t="s">
        <v>2</v>
      </c>
      <c r="B133" s="280" t="s">
        <v>3</v>
      </c>
      <c r="C133" s="280"/>
      <c r="D133" s="24" t="s">
        <v>630</v>
      </c>
      <c r="E133" s="280" t="s">
        <v>617</v>
      </c>
      <c r="F133" s="280" t="s">
        <v>6</v>
      </c>
      <c r="G133" s="280" t="s">
        <v>7</v>
      </c>
      <c r="H133" s="26" t="s">
        <v>8</v>
      </c>
      <c r="I133" s="26" t="s">
        <v>9</v>
      </c>
      <c r="J133" s="26" t="s">
        <v>10</v>
      </c>
      <c r="K133" s="27" t="s">
        <v>11</v>
      </c>
      <c r="L133" s="27" t="s">
        <v>744</v>
      </c>
      <c r="M133"/>
      <c r="N133"/>
      <c r="O133" s="340" t="s">
        <v>610</v>
      </c>
      <c r="P133" s="340" t="s">
        <v>2</v>
      </c>
      <c r="Q133" s="341" t="s">
        <v>612</v>
      </c>
      <c r="R133" s="341" t="s">
        <v>606</v>
      </c>
      <c r="S133" s="342" t="s">
        <v>8</v>
      </c>
      <c r="T133" s="342" t="s">
        <v>9</v>
      </c>
      <c r="U133" s="342" t="s">
        <v>10</v>
      </c>
      <c r="V133" s="340" t="s">
        <v>11</v>
      </c>
      <c r="W133" s="340" t="s">
        <v>744</v>
      </c>
      <c r="X133" s="358" t="str">
        <f>O133</f>
        <v>Update</v>
      </c>
      <c r="Y133" s="359" t="str">
        <f>A133</f>
        <v>Job Code</v>
      </c>
      <c r="Z133" s="358" t="s">
        <v>612</v>
      </c>
      <c r="AA133" s="360" t="str">
        <f>G133</f>
        <v>Salary Grade</v>
      </c>
      <c r="AB133" s="361" t="str">
        <f>S133</f>
        <v>Step 1</v>
      </c>
      <c r="AC133" s="361" t="str">
        <f>T133</f>
        <v>Step 2</v>
      </c>
      <c r="AD133" s="361" t="str">
        <f>U133</f>
        <v>Step 3</v>
      </c>
      <c r="AE133" s="361" t="str">
        <f>V133</f>
        <v>Step 4</v>
      </c>
      <c r="AF133" s="214" t="s">
        <v>744</v>
      </c>
    </row>
    <row r="134" spans="1:32">
      <c r="A134" s="3" t="s">
        <v>191</v>
      </c>
      <c r="B134" s="47" t="s">
        <v>155</v>
      </c>
      <c r="C134" s="4">
        <v>428</v>
      </c>
      <c r="D134" s="43" t="s">
        <v>192</v>
      </c>
      <c r="E134" s="47">
        <v>9</v>
      </c>
      <c r="F134" s="47" t="s">
        <v>156</v>
      </c>
      <c r="G134" s="247" t="s">
        <v>193</v>
      </c>
      <c r="H134" s="76">
        <f t="shared" ref="H134:K137" ca="1" si="91">S134</f>
        <v>45.383599284142612</v>
      </c>
      <c r="I134" s="76">
        <f t="shared" ca="1" si="91"/>
        <v>46.745107262666878</v>
      </c>
      <c r="J134" s="76">
        <f t="shared" ca="1" si="91"/>
        <v>48.147460480546883</v>
      </c>
      <c r="K134" s="76">
        <f t="shared" ca="1" si="91"/>
        <v>49.591884294963293</v>
      </c>
      <c r="L134" s="76">
        <f ca="1">W134</f>
        <v>51.079640823812191</v>
      </c>
      <c r="O134" s="343" t="s">
        <v>611</v>
      </c>
      <c r="P134" s="337" t="str">
        <f>A134</f>
        <v>04970C</v>
      </c>
      <c r="Q134" s="339" t="str">
        <f>D134</f>
        <v xml:space="preserve">Foreman Stationary Engineers </v>
      </c>
      <c r="R134" s="344" t="str">
        <f>G134</f>
        <v>N30</v>
      </c>
      <c r="S134" s="350" cm="1">
        <f t="array" aca="1" ref="S134" ca="1">IF($O134="Y",VLOOKUP($P134,INDIRECT($P$3),S$5,0)*INDIRECT($O$2),VLOOKUP($P134,INDIRECT($P$3),S$5,0))</f>
        <v>45.383599284142612</v>
      </c>
      <c r="T134" s="350" cm="1">
        <f t="array" aca="1" ref="T134" ca="1">IF($O134="Y",VLOOKUP($P134,INDIRECT($P$3),T$5,0)*INDIRECT($O$2),VLOOKUP($P134,INDIRECT($P$3),T$5,0))</f>
        <v>46.745107262666878</v>
      </c>
      <c r="U134" s="350" cm="1">
        <f t="array" aca="1" ref="U134" ca="1">IF($O134="Y",VLOOKUP($P134,INDIRECT($P$3),U$5,0)*INDIRECT($O$2),VLOOKUP($P134,INDIRECT($P$3),U$5,0))</f>
        <v>48.147460480546883</v>
      </c>
      <c r="V134" s="350" cm="1">
        <f t="array" aca="1" ref="V134" ca="1">IF($O134="Y",VLOOKUP($P134,INDIRECT($P$3),V$5,0)*INDIRECT($O$2),VLOOKUP($P134,INDIRECT($P$3),V$5,0))</f>
        <v>49.591884294963293</v>
      </c>
      <c r="W134" s="402">
        <f ca="1">V134*103%</f>
        <v>51.079640823812191</v>
      </c>
      <c r="X134" s="218" t="str">
        <f>O134</f>
        <v>Y</v>
      </c>
      <c r="Y134" s="366" t="str">
        <f>A134</f>
        <v>04970C</v>
      </c>
      <c r="Z134" s="218" t="str">
        <f>D134</f>
        <v xml:space="preserve">Foreman Stationary Engineers </v>
      </c>
      <c r="AA134" s="367" t="str">
        <f>G134</f>
        <v>N30</v>
      </c>
      <c r="AB134" s="368">
        <f t="shared" ref="AB134:AE137" ca="1" si="92">ROUND(S134,3)</f>
        <v>45.384</v>
      </c>
      <c r="AC134" s="368">
        <f t="shared" ca="1" si="92"/>
        <v>46.744999999999997</v>
      </c>
      <c r="AD134" s="368">
        <f t="shared" ca="1" si="92"/>
        <v>48.146999999999998</v>
      </c>
      <c r="AE134" s="368">
        <f t="shared" ca="1" si="92"/>
        <v>49.591999999999999</v>
      </c>
      <c r="AF134" s="221">
        <f ca="1">W134</f>
        <v>51.079640823812191</v>
      </c>
    </row>
    <row r="135" spans="1:32">
      <c r="A135" s="34" t="s">
        <v>273</v>
      </c>
      <c r="B135" s="47" t="s">
        <v>155</v>
      </c>
      <c r="C135" s="4">
        <v>413</v>
      </c>
      <c r="D135" s="34" t="s">
        <v>534</v>
      </c>
      <c r="E135" s="47">
        <v>9</v>
      </c>
      <c r="F135" s="47" t="s">
        <v>156</v>
      </c>
      <c r="G135" s="247" t="s">
        <v>193</v>
      </c>
      <c r="H135" s="76">
        <f t="shared" ca="1" si="91"/>
        <v>45.383599284142612</v>
      </c>
      <c r="I135" s="76">
        <f t="shared" ca="1" si="91"/>
        <v>46.745107262666878</v>
      </c>
      <c r="J135" s="76">
        <f t="shared" ca="1" si="91"/>
        <v>48.147460480546883</v>
      </c>
      <c r="K135" s="76">
        <f t="shared" ca="1" si="91"/>
        <v>49.591884294963293</v>
      </c>
      <c r="L135" s="76">
        <f ca="1">W135</f>
        <v>51.079640823812191</v>
      </c>
      <c r="O135" s="343" t="s">
        <v>611</v>
      </c>
      <c r="P135" s="337" t="str">
        <f>A135</f>
        <v>52932C</v>
      </c>
      <c r="Q135" s="339" t="str">
        <f>D135</f>
        <v>Technical Field Supervisor Parking and Traffic</v>
      </c>
      <c r="R135" s="344" t="str">
        <f>G135</f>
        <v>N30</v>
      </c>
      <c r="S135" s="350" cm="1">
        <f t="array" aca="1" ref="S135" ca="1">IF($O135="Y",VLOOKUP($P135,INDIRECT($P$3),S$5,0)*INDIRECT($O$2),VLOOKUP($P135,INDIRECT($P$3),S$5,0))</f>
        <v>45.383599284142612</v>
      </c>
      <c r="T135" s="350" cm="1">
        <f t="array" aca="1" ref="T135" ca="1">IF($O135="Y",VLOOKUP($P135,INDIRECT($P$3),T$5,0)*INDIRECT($O$2),VLOOKUP($P135,INDIRECT($P$3),T$5,0))</f>
        <v>46.745107262666878</v>
      </c>
      <c r="U135" s="350" cm="1">
        <f t="array" aca="1" ref="U135" ca="1">IF($O135="Y",VLOOKUP($P135,INDIRECT($P$3),U$5,0)*INDIRECT($O$2),VLOOKUP($P135,INDIRECT($P$3),U$5,0))</f>
        <v>48.147460480546883</v>
      </c>
      <c r="V135" s="350" cm="1">
        <f t="array" aca="1" ref="V135" ca="1">IF($O135="Y",VLOOKUP($P135,INDIRECT($P$3),V$5,0)*INDIRECT($O$2),VLOOKUP($P135,INDIRECT($P$3),V$5,0))</f>
        <v>49.591884294963293</v>
      </c>
      <c r="W135" s="402">
        <f ca="1">V135*103%</f>
        <v>51.079640823812191</v>
      </c>
      <c r="X135" s="218" t="str">
        <f>O135</f>
        <v>Y</v>
      </c>
      <c r="Y135" s="366" t="str">
        <f>A135</f>
        <v>52932C</v>
      </c>
      <c r="Z135" s="218" t="str">
        <f>D135</f>
        <v>Technical Field Supervisor Parking and Traffic</v>
      </c>
      <c r="AA135" s="367" t="str">
        <f>G135</f>
        <v>N30</v>
      </c>
      <c r="AB135" s="368">
        <f t="shared" ca="1" si="92"/>
        <v>45.384</v>
      </c>
      <c r="AC135" s="368">
        <f t="shared" ca="1" si="92"/>
        <v>46.744999999999997</v>
      </c>
      <c r="AD135" s="368">
        <f t="shared" ca="1" si="92"/>
        <v>48.146999999999998</v>
      </c>
      <c r="AE135" s="368">
        <f t="shared" ca="1" si="92"/>
        <v>49.591999999999999</v>
      </c>
      <c r="AF135" s="221">
        <f ca="1">W135</f>
        <v>51.079640823812191</v>
      </c>
    </row>
    <row r="136" spans="1:32" s="19" customFormat="1">
      <c r="A136" s="3" t="s">
        <v>176</v>
      </c>
      <c r="B136" s="47" t="s">
        <v>155</v>
      </c>
      <c r="C136" s="4">
        <v>415</v>
      </c>
      <c r="D136" s="35" t="s">
        <v>177</v>
      </c>
      <c r="E136" s="47">
        <v>9</v>
      </c>
      <c r="F136" s="47" t="s">
        <v>156</v>
      </c>
      <c r="G136" s="247" t="s">
        <v>193</v>
      </c>
      <c r="H136" s="76">
        <f t="shared" ca="1" si="91"/>
        <v>45.383599284142612</v>
      </c>
      <c r="I136" s="76">
        <f t="shared" ca="1" si="91"/>
        <v>46.745107262666878</v>
      </c>
      <c r="J136" s="76">
        <f t="shared" ca="1" si="91"/>
        <v>48.147460480546883</v>
      </c>
      <c r="K136" s="76">
        <f t="shared" ca="1" si="91"/>
        <v>49.591884294963293</v>
      </c>
      <c r="L136" s="76">
        <f ca="1">W136</f>
        <v>51.079640823812191</v>
      </c>
      <c r="M136"/>
      <c r="N136"/>
      <c r="O136" s="343" t="s">
        <v>611</v>
      </c>
      <c r="P136" s="337" t="str">
        <f>A136</f>
        <v>09927C</v>
      </c>
      <c r="Q136" s="339" t="str">
        <f>D136</f>
        <v>Supervisor Custodial Operations</v>
      </c>
      <c r="R136" s="344" t="str">
        <f>G136</f>
        <v>N30</v>
      </c>
      <c r="S136" s="350" cm="1">
        <f t="array" aca="1" ref="S136" ca="1">IF($O136="Y",VLOOKUP($P136,INDIRECT($P$3),S$5,0)*INDIRECT($O$2),VLOOKUP($P136,INDIRECT($P$3),S$5,0))</f>
        <v>45.383599284142612</v>
      </c>
      <c r="T136" s="350" cm="1">
        <f t="array" aca="1" ref="T136" ca="1">IF($O136="Y",VLOOKUP($P136,INDIRECT($P$3),T$5,0)*INDIRECT($O$2),VLOOKUP($P136,INDIRECT($P$3),T$5,0))</f>
        <v>46.745107262666878</v>
      </c>
      <c r="U136" s="350" cm="1">
        <f t="array" aca="1" ref="U136" ca="1">IF($O136="Y",VLOOKUP($P136,INDIRECT($P$3),U$5,0)*INDIRECT($O$2),VLOOKUP($P136,INDIRECT($P$3),U$5,0))</f>
        <v>48.147460480546883</v>
      </c>
      <c r="V136" s="350" cm="1">
        <f t="array" aca="1" ref="V136" ca="1">IF($O136="Y",VLOOKUP($P136,INDIRECT($P$3),V$5,0)*INDIRECT($O$2),VLOOKUP($P136,INDIRECT($P$3),V$5,0))</f>
        <v>49.591884294963293</v>
      </c>
      <c r="W136" s="402">
        <f ca="1">V136*103%</f>
        <v>51.079640823812191</v>
      </c>
      <c r="X136" s="218" t="str">
        <f>O136</f>
        <v>Y</v>
      </c>
      <c r="Y136" s="366" t="str">
        <f>A136</f>
        <v>09927C</v>
      </c>
      <c r="Z136" s="218" t="str">
        <f>D136</f>
        <v>Supervisor Custodial Operations</v>
      </c>
      <c r="AA136" s="367" t="str">
        <f>G136</f>
        <v>N30</v>
      </c>
      <c r="AB136" s="368">
        <f t="shared" ca="1" si="92"/>
        <v>45.384</v>
      </c>
      <c r="AC136" s="368">
        <f t="shared" ca="1" si="92"/>
        <v>46.744999999999997</v>
      </c>
      <c r="AD136" s="368">
        <f t="shared" ca="1" si="92"/>
        <v>48.146999999999998</v>
      </c>
      <c r="AE136" s="368">
        <f t="shared" ca="1" si="92"/>
        <v>49.591999999999999</v>
      </c>
      <c r="AF136" s="221">
        <f ca="1">W136</f>
        <v>51.079640823812191</v>
      </c>
    </row>
    <row r="137" spans="1:32">
      <c r="A137" s="3" t="s">
        <v>266</v>
      </c>
      <c r="B137" s="47" t="s">
        <v>155</v>
      </c>
      <c r="C137" s="4">
        <v>428</v>
      </c>
      <c r="D137" s="43" t="s">
        <v>267</v>
      </c>
      <c r="E137" s="47">
        <v>9</v>
      </c>
      <c r="F137" s="47" t="s">
        <v>156</v>
      </c>
      <c r="G137" s="247" t="s">
        <v>193</v>
      </c>
      <c r="H137" s="76">
        <f t="shared" ca="1" si="91"/>
        <v>45.383599284142612</v>
      </c>
      <c r="I137" s="76">
        <f t="shared" ca="1" si="91"/>
        <v>46.745107262666878</v>
      </c>
      <c r="J137" s="76">
        <f t="shared" ca="1" si="91"/>
        <v>48.147460480546883</v>
      </c>
      <c r="K137" s="76">
        <f t="shared" ca="1" si="91"/>
        <v>49.591884294963293</v>
      </c>
      <c r="L137" s="76">
        <f ca="1">W137</f>
        <v>51.079640823812191</v>
      </c>
      <c r="O137" s="343" t="s">
        <v>611</v>
      </c>
      <c r="P137" s="337" t="str">
        <f>A137</f>
        <v>52911C</v>
      </c>
      <c r="Q137" s="339" t="str">
        <f>D137</f>
        <v>Supervisor Water Mech Mait and Mach</v>
      </c>
      <c r="R137" s="344" t="str">
        <f>G137</f>
        <v>N30</v>
      </c>
      <c r="S137" s="350" cm="1">
        <f t="array" aca="1" ref="S137" ca="1">IF($O137="Y",VLOOKUP($P137,INDIRECT($P$3),S$5,0)*INDIRECT($O$2),VLOOKUP($P137,INDIRECT($P$3),S$5,0))</f>
        <v>45.383599284142612</v>
      </c>
      <c r="T137" s="350" cm="1">
        <f t="array" aca="1" ref="T137" ca="1">IF($O137="Y",VLOOKUP($P137,INDIRECT($P$3),T$5,0)*INDIRECT($O$2),VLOOKUP($P137,INDIRECT($P$3),T$5,0))</f>
        <v>46.745107262666878</v>
      </c>
      <c r="U137" s="350" cm="1">
        <f t="array" aca="1" ref="U137" ca="1">IF($O137="Y",VLOOKUP($P137,INDIRECT($P$3),U$5,0)*INDIRECT($O$2),VLOOKUP($P137,INDIRECT($P$3),U$5,0))</f>
        <v>48.147460480546883</v>
      </c>
      <c r="V137" s="350" cm="1">
        <f t="array" aca="1" ref="V137" ca="1">IF($O137="Y",VLOOKUP($P137,INDIRECT($P$3),V$5,0)*INDIRECT($O$2),VLOOKUP($P137,INDIRECT($P$3),V$5,0))</f>
        <v>49.591884294963293</v>
      </c>
      <c r="W137" s="402">
        <f ca="1">V137*103%</f>
        <v>51.079640823812191</v>
      </c>
      <c r="X137" s="218" t="str">
        <f>O137</f>
        <v>Y</v>
      </c>
      <c r="Y137" s="366" t="str">
        <f>A137</f>
        <v>52911C</v>
      </c>
      <c r="Z137" s="218" t="str">
        <f>D137</f>
        <v>Supervisor Water Mech Mait and Mach</v>
      </c>
      <c r="AA137" s="367" t="str">
        <f>G137</f>
        <v>N30</v>
      </c>
      <c r="AB137" s="368">
        <f t="shared" ca="1" si="92"/>
        <v>45.384</v>
      </c>
      <c r="AC137" s="368">
        <f t="shared" ca="1" si="92"/>
        <v>46.744999999999997</v>
      </c>
      <c r="AD137" s="368">
        <f t="shared" ca="1" si="92"/>
        <v>48.146999999999998</v>
      </c>
      <c r="AE137" s="368">
        <f t="shared" ca="1" si="92"/>
        <v>49.591999999999999</v>
      </c>
      <c r="AF137" s="221">
        <f ca="1">W137</f>
        <v>51.079640823812191</v>
      </c>
    </row>
    <row r="138" spans="1:32">
      <c r="B138" s="5"/>
      <c r="C138" s="5"/>
      <c r="D138" s="43"/>
      <c r="E138" s="5"/>
      <c r="F138" s="5"/>
      <c r="G138" s="5"/>
      <c r="H138" s="46"/>
      <c r="I138" s="5"/>
      <c r="J138" s="5"/>
      <c r="K138" s="5"/>
      <c r="L138" s="5"/>
    </row>
    <row r="139" spans="1:32" ht="26.25" thickBot="1">
      <c r="A139" s="280" t="s">
        <v>2</v>
      </c>
      <c r="B139" s="280" t="s">
        <v>3</v>
      </c>
      <c r="C139" s="280"/>
      <c r="D139" s="24" t="s">
        <v>631</v>
      </c>
      <c r="E139" s="280" t="s">
        <v>617</v>
      </c>
      <c r="F139" s="280" t="s">
        <v>6</v>
      </c>
      <c r="G139" s="280" t="s">
        <v>7</v>
      </c>
      <c r="H139" s="26" t="s">
        <v>8</v>
      </c>
      <c r="I139" s="26" t="s">
        <v>9</v>
      </c>
      <c r="J139" s="26" t="s">
        <v>10</v>
      </c>
      <c r="K139" s="27" t="s">
        <v>11</v>
      </c>
      <c r="L139" s="27" t="s">
        <v>744</v>
      </c>
      <c r="O139" s="340" t="s">
        <v>610</v>
      </c>
      <c r="P139" s="340" t="s">
        <v>2</v>
      </c>
      <c r="Q139" s="341" t="s">
        <v>612</v>
      </c>
      <c r="R139" s="341" t="s">
        <v>606</v>
      </c>
      <c r="S139" s="342" t="s">
        <v>8</v>
      </c>
      <c r="T139" s="342" t="s">
        <v>9</v>
      </c>
      <c r="U139" s="342" t="s">
        <v>10</v>
      </c>
      <c r="V139" s="340" t="s">
        <v>11</v>
      </c>
      <c r="W139" s="340" t="s">
        <v>744</v>
      </c>
      <c r="X139" s="358" t="str">
        <f>O139</f>
        <v>Update</v>
      </c>
      <c r="Y139" s="359" t="str">
        <f>A139</f>
        <v>Job Code</v>
      </c>
      <c r="Z139" s="358" t="s">
        <v>612</v>
      </c>
      <c r="AA139" s="360" t="str">
        <f>G139</f>
        <v>Salary Grade</v>
      </c>
      <c r="AB139" s="361" t="str">
        <f>S139</f>
        <v>Step 1</v>
      </c>
      <c r="AC139" s="361" t="str">
        <f>T139</f>
        <v>Step 2</v>
      </c>
      <c r="AD139" s="361" t="str">
        <f>U139</f>
        <v>Step 3</v>
      </c>
      <c r="AE139" s="361" t="str">
        <f>V139</f>
        <v>Step 4</v>
      </c>
      <c r="AF139" s="214" t="s">
        <v>744</v>
      </c>
    </row>
    <row r="140" spans="1:32">
      <c r="A140" s="5" t="s">
        <v>197</v>
      </c>
      <c r="B140" s="47" t="s">
        <v>155</v>
      </c>
      <c r="C140" s="4">
        <v>475</v>
      </c>
      <c r="D140" s="35" t="s">
        <v>198</v>
      </c>
      <c r="E140" s="47">
        <v>10</v>
      </c>
      <c r="F140" s="47" t="s">
        <v>156</v>
      </c>
      <c r="G140" s="306" t="s">
        <v>196</v>
      </c>
      <c r="H140" s="333">
        <f>S140</f>
        <v>62.81</v>
      </c>
      <c r="I140" s="382"/>
      <c r="J140" s="48"/>
      <c r="K140" s="48"/>
      <c r="L140" s="48"/>
      <c r="O140" s="343" t="s">
        <v>619</v>
      </c>
      <c r="P140" s="337" t="str">
        <f>A140</f>
        <v>05140C</v>
      </c>
      <c r="Q140" s="339" t="str">
        <f>D140</f>
        <v xml:space="preserve">General Foreman Electrician* </v>
      </c>
      <c r="R140" s="344" t="str">
        <f>G140</f>
        <v>N42</v>
      </c>
      <c r="S140" s="329">
        <v>62.81</v>
      </c>
      <c r="T140" s="329" t="s">
        <v>689</v>
      </c>
      <c r="U140" s="350"/>
      <c r="V140" s="350"/>
      <c r="X140" s="218" t="str">
        <f>O140</f>
        <v>N</v>
      </c>
      <c r="Y140" s="366" t="str">
        <f>A140</f>
        <v>05140C</v>
      </c>
      <c r="Z140" s="218" t="str">
        <f>D140</f>
        <v xml:space="preserve">General Foreman Electrician* </v>
      </c>
      <c r="AA140" s="367" t="str">
        <f>G140</f>
        <v>N42</v>
      </c>
      <c r="AB140" s="368">
        <f>ROUND(S140,3)</f>
        <v>62.81</v>
      </c>
      <c r="AC140" s="383" t="s">
        <v>688</v>
      </c>
      <c r="AD140" s="368"/>
      <c r="AE140" s="368"/>
      <c r="AF140" s="221"/>
    </row>
    <row r="141" spans="1:32">
      <c r="A141" s="5" t="s">
        <v>695</v>
      </c>
      <c r="B141" s="47" t="s">
        <v>155</v>
      </c>
      <c r="C141" s="4">
        <v>458</v>
      </c>
      <c r="D141" s="35" t="s">
        <v>696</v>
      </c>
      <c r="E141" s="47">
        <v>10</v>
      </c>
      <c r="F141" s="47" t="s">
        <v>156</v>
      </c>
      <c r="G141" s="306" t="s">
        <v>697</v>
      </c>
      <c r="H141" s="76">
        <f ca="1">S141</f>
        <v>49.177547720681254</v>
      </c>
      <c r="I141" s="76">
        <f ca="1">T141</f>
        <v>50.652652332059368</v>
      </c>
      <c r="J141" s="76">
        <f ca="1">U141</f>
        <v>52.172120991899988</v>
      </c>
      <c r="K141" s="76">
        <f ca="1">V141</f>
        <v>53.737062801414673</v>
      </c>
      <c r="L141" s="76">
        <f ca="1">W141</f>
        <v>55.349174685457115</v>
      </c>
      <c r="O141" s="343" t="s">
        <v>611</v>
      </c>
      <c r="P141" s="337" t="s">
        <v>695</v>
      </c>
      <c r="Q141" s="386" t="s">
        <v>696</v>
      </c>
      <c r="R141" s="344" t="s">
        <v>697</v>
      </c>
      <c r="S141" s="350" cm="1">
        <f t="array" aca="1" ref="S141" ca="1">IF($O141="Y",VLOOKUP($P141,INDIRECT($P$3),S$5,0)*INDIRECT($O$2),VLOOKUP($P141,INDIRECT($P$3),S$5,0))</f>
        <v>49.177547720681254</v>
      </c>
      <c r="T141" s="350" cm="1">
        <f t="array" aca="1" ref="T141" ca="1">IF($O141="Y",VLOOKUP($P141,INDIRECT($P$3),T$5,0)*INDIRECT($O$2),VLOOKUP($P141,INDIRECT($P$3),T$5,0))</f>
        <v>50.652652332059368</v>
      </c>
      <c r="U141" s="350" cm="1">
        <f t="array" aca="1" ref="U141" ca="1">IF($O141="Y",VLOOKUP($P141,INDIRECT($P$3),U$5,0)*INDIRECT($O$2),VLOOKUP($P141,INDIRECT($P$3),U$5,0))</f>
        <v>52.172120991899988</v>
      </c>
      <c r="V141" s="350" cm="1">
        <f t="array" aca="1" ref="V141" ca="1">IF($O141="Y",VLOOKUP($P141,INDIRECT($P$3),V$5,0)*INDIRECT($O$2),VLOOKUP($P141,INDIRECT($P$3),V$5,0))</f>
        <v>53.737062801414673</v>
      </c>
      <c r="W141" s="402">
        <f ca="1">V141*103%</f>
        <v>55.349174685457115</v>
      </c>
      <c r="X141" s="388" t="s">
        <v>611</v>
      </c>
      <c r="Y141" s="389" t="s">
        <v>695</v>
      </c>
      <c r="Z141" s="387" t="s">
        <v>696</v>
      </c>
      <c r="AA141" s="285" t="s">
        <v>697</v>
      </c>
      <c r="AB141" s="368">
        <f ca="1">ROUND(S141,3)</f>
        <v>49.177999999999997</v>
      </c>
      <c r="AC141" s="368">
        <f ca="1">ROUND(T141,3)</f>
        <v>50.652999999999999</v>
      </c>
      <c r="AD141" s="368">
        <f ca="1">ROUND(U141,3)</f>
        <v>52.171999999999997</v>
      </c>
      <c r="AE141" s="368">
        <f ca="1">ROUND(V141,3)</f>
        <v>53.737000000000002</v>
      </c>
      <c r="AF141" s="221">
        <f ca="1">W141</f>
        <v>55.349174685457115</v>
      </c>
    </row>
    <row r="142" spans="1:32">
      <c r="A142" s="5" t="s">
        <v>199</v>
      </c>
      <c r="B142" s="47" t="s">
        <v>155</v>
      </c>
      <c r="C142" s="4">
        <v>473</v>
      </c>
      <c r="D142" s="35" t="s">
        <v>200</v>
      </c>
      <c r="E142" s="47">
        <v>10</v>
      </c>
      <c r="F142" s="47" t="s">
        <v>156</v>
      </c>
      <c r="G142" s="306" t="s">
        <v>196</v>
      </c>
      <c r="H142" s="333">
        <f>S142</f>
        <v>62.81</v>
      </c>
      <c r="I142" s="382"/>
      <c r="J142" s="48"/>
      <c r="K142" s="48"/>
      <c r="L142" s="48"/>
      <c r="O142" s="343" t="s">
        <v>619</v>
      </c>
      <c r="P142" s="337" t="str">
        <f>A142</f>
        <v>10375C</v>
      </c>
      <c r="Q142" s="339" t="str">
        <f>D142</f>
        <v>Supervisor Water Plant Electrical and Control Systems*</v>
      </c>
      <c r="R142" s="344" t="str">
        <f>G142</f>
        <v>N42</v>
      </c>
      <c r="S142" s="329">
        <v>62.81</v>
      </c>
      <c r="T142" s="287" t="s">
        <v>689</v>
      </c>
      <c r="W142" s="400"/>
      <c r="X142" s="218" t="str">
        <f>O142</f>
        <v>N</v>
      </c>
      <c r="Y142" s="366" t="str">
        <f>A142</f>
        <v>10375C</v>
      </c>
      <c r="Z142" s="218" t="str">
        <f>D142</f>
        <v>Supervisor Water Plant Electrical and Control Systems*</v>
      </c>
      <c r="AA142" s="367" t="str">
        <f>G142</f>
        <v>N42</v>
      </c>
      <c r="AB142" s="368">
        <f>ROUND(S142,3)</f>
        <v>62.81</v>
      </c>
      <c r="AC142" s="383" t="s">
        <v>688</v>
      </c>
      <c r="AD142" s="368"/>
      <c r="AE142" s="368"/>
      <c r="AF142" s="221"/>
    </row>
    <row r="143" spans="1:32">
      <c r="B143" s="3"/>
      <c r="C143" s="3"/>
    </row>
    <row r="144" spans="1:32">
      <c r="A144" s="3" t="s">
        <v>683</v>
      </c>
      <c r="E144" s="4"/>
      <c r="F144" s="4"/>
      <c r="G144" s="32"/>
      <c r="H144" s="32"/>
      <c r="I144" s="32"/>
      <c r="J144" s="32"/>
      <c r="K144" s="32"/>
      <c r="L144" s="32"/>
    </row>
    <row r="145" spans="1:32">
      <c r="A145" s="188" t="s">
        <v>202</v>
      </c>
      <c r="H145" s="32"/>
      <c r="I145" s="32"/>
      <c r="J145" s="32"/>
      <c r="K145" s="32"/>
      <c r="L145" s="32"/>
    </row>
    <row r="146" spans="1:32">
      <c r="A146" s="188" t="s">
        <v>674</v>
      </c>
      <c r="D146" s="35"/>
      <c r="E146" s="4"/>
      <c r="F146" s="4"/>
      <c r="G146" s="32"/>
      <c r="H146" s="15"/>
      <c r="I146" s="15"/>
      <c r="J146" s="15"/>
      <c r="K146" s="15"/>
      <c r="L146" s="15"/>
    </row>
    <row r="147" spans="1:32">
      <c r="A147" s="188"/>
      <c r="D147" s="35"/>
      <c r="E147" s="4"/>
      <c r="F147" s="4"/>
      <c r="G147" s="32"/>
      <c r="H147" s="15"/>
      <c r="I147" s="15"/>
      <c r="J147" s="15"/>
      <c r="K147" s="15"/>
      <c r="L147" s="15"/>
    </row>
    <row r="148" spans="1:32">
      <c r="A148" s="188"/>
      <c r="D148" s="35"/>
      <c r="E148" s="4"/>
      <c r="F148" s="4"/>
      <c r="G148" s="32"/>
      <c r="H148" s="10"/>
      <c r="I148" s="10"/>
      <c r="J148" s="10"/>
      <c r="K148" s="10"/>
      <c r="L148" s="10"/>
    </row>
    <row r="149" spans="1:32" ht="26.25" thickBot="1">
      <c r="A149" s="280" t="s">
        <v>2</v>
      </c>
      <c r="B149" s="280" t="s">
        <v>3</v>
      </c>
      <c r="C149" s="280"/>
      <c r="D149" s="24" t="s">
        <v>632</v>
      </c>
      <c r="E149" s="280" t="s">
        <v>617</v>
      </c>
      <c r="F149" s="280" t="s">
        <v>6</v>
      </c>
      <c r="G149" s="280" t="s">
        <v>7</v>
      </c>
      <c r="H149" s="26" t="s">
        <v>8</v>
      </c>
      <c r="I149" s="26" t="s">
        <v>9</v>
      </c>
      <c r="J149" s="26" t="s">
        <v>10</v>
      </c>
      <c r="K149" s="27" t="s">
        <v>11</v>
      </c>
      <c r="L149" s="27" t="s">
        <v>744</v>
      </c>
      <c r="O149" s="340" t="s">
        <v>610</v>
      </c>
      <c r="P149" s="340" t="s">
        <v>2</v>
      </c>
      <c r="Q149" s="341" t="s">
        <v>612</v>
      </c>
      <c r="R149" s="341" t="s">
        <v>606</v>
      </c>
      <c r="S149" s="342" t="s">
        <v>8</v>
      </c>
      <c r="T149" s="342" t="s">
        <v>9</v>
      </c>
      <c r="U149" s="342" t="s">
        <v>10</v>
      </c>
      <c r="V149" s="340" t="s">
        <v>11</v>
      </c>
      <c r="W149" s="340" t="s">
        <v>744</v>
      </c>
      <c r="X149" s="358" t="str">
        <f>O149</f>
        <v>Update</v>
      </c>
      <c r="Y149" s="359" t="str">
        <f>A149</f>
        <v>Job Code</v>
      </c>
      <c r="Z149" s="358" t="s">
        <v>612</v>
      </c>
      <c r="AA149" s="360" t="str">
        <f>G149</f>
        <v>Salary Grade</v>
      </c>
      <c r="AB149" s="361" t="str">
        <f>S149</f>
        <v>Step 1</v>
      </c>
      <c r="AC149" s="361" t="str">
        <f>T149</f>
        <v>Step 2</v>
      </c>
      <c r="AD149" s="361" t="str">
        <f>U149</f>
        <v>Step 3</v>
      </c>
      <c r="AE149" s="361" t="str">
        <f>V149</f>
        <v>Step 4</v>
      </c>
      <c r="AF149" s="214" t="s">
        <v>744</v>
      </c>
    </row>
    <row r="150" spans="1:32">
      <c r="A150" s="3" t="s">
        <v>205</v>
      </c>
      <c r="B150" s="29" t="s">
        <v>155</v>
      </c>
      <c r="C150" s="4">
        <v>498</v>
      </c>
      <c r="D150" s="35" t="s">
        <v>206</v>
      </c>
      <c r="E150" s="47">
        <v>11</v>
      </c>
      <c r="F150" s="47" t="s">
        <v>156</v>
      </c>
      <c r="G150" s="306" t="s">
        <v>207</v>
      </c>
      <c r="H150" s="76">
        <f ca="1">S150</f>
        <v>52.974047594540032</v>
      </c>
      <c r="I150" s="76">
        <f ca="1">T150</f>
        <v>54.563269022376218</v>
      </c>
      <c r="J150" s="76">
        <f ca="1">U150</f>
        <v>56.200167093047519</v>
      </c>
      <c r="K150" s="76">
        <f ca="1">V150</f>
        <v>57.886172105838952</v>
      </c>
      <c r="L150" s="76">
        <f ca="1">W150</f>
        <v>59.622757269014123</v>
      </c>
      <c r="O150" s="343" t="s">
        <v>611</v>
      </c>
      <c r="P150" s="337" t="str">
        <f>A150</f>
        <v>10035C</v>
      </c>
      <c r="Q150" s="339" t="str">
        <f>D150</f>
        <v>Supervisor Forensic Science</v>
      </c>
      <c r="R150" s="344" t="str">
        <f>G150</f>
        <v>N50</v>
      </c>
      <c r="S150" s="350" cm="1">
        <f t="array" aca="1" ref="S150" ca="1">IF($O150="Y",VLOOKUP($P150,INDIRECT($P$3),S$5,0)*INDIRECT($O$2),VLOOKUP($P150,INDIRECT($P$3),S$5,0))</f>
        <v>52.974047594540032</v>
      </c>
      <c r="T150" s="350" cm="1">
        <f t="array" aca="1" ref="T150" ca="1">IF($O150="Y",VLOOKUP($P150,INDIRECT($P$3),T$5,0)*INDIRECT($O$2),VLOOKUP($P150,INDIRECT($P$3),T$5,0))</f>
        <v>54.563269022376218</v>
      </c>
      <c r="U150" s="350" cm="1">
        <f t="array" aca="1" ref="U150" ca="1">IF($O150="Y",VLOOKUP($P150,INDIRECT($P$3),U$5,0)*INDIRECT($O$2),VLOOKUP($P150,INDIRECT($P$3),U$5,0))</f>
        <v>56.200167093047519</v>
      </c>
      <c r="V150" s="350" cm="1">
        <f t="array" aca="1" ref="V150" ca="1">IF($O150="Y",VLOOKUP($P150,INDIRECT($P$3),V$5,0)*INDIRECT($O$2),VLOOKUP($P150,INDIRECT($P$3),V$5,0))</f>
        <v>57.886172105838952</v>
      </c>
      <c r="W150" s="402">
        <f ca="1">V150*103%</f>
        <v>59.622757269014123</v>
      </c>
      <c r="X150" s="218" t="str">
        <f>O150</f>
        <v>Y</v>
      </c>
      <c r="Y150" s="366" t="str">
        <f>A150</f>
        <v>10035C</v>
      </c>
      <c r="Z150" s="218" t="str">
        <f>D150</f>
        <v>Supervisor Forensic Science</v>
      </c>
      <c r="AA150" s="367" t="str">
        <f>G150</f>
        <v>N50</v>
      </c>
      <c r="AB150" s="368">
        <f ca="1">ROUND(S150,3)</f>
        <v>52.973999999999997</v>
      </c>
      <c r="AC150" s="368">
        <f ca="1">ROUND(T150,3)</f>
        <v>54.563000000000002</v>
      </c>
      <c r="AD150" s="368">
        <f ca="1">ROUND(U150,3)</f>
        <v>56.2</v>
      </c>
      <c r="AE150" s="368">
        <f ca="1">ROUND(V150,3)</f>
        <v>57.886000000000003</v>
      </c>
      <c r="AF150" s="221">
        <f ca="1">W150</f>
        <v>59.622757269014123</v>
      </c>
    </row>
    <row r="151" spans="1:32">
      <c r="B151" s="29"/>
      <c r="C151" s="29"/>
      <c r="D151" s="35"/>
      <c r="E151" s="29"/>
      <c r="F151" s="29"/>
      <c r="G151" s="17"/>
      <c r="H151" s="39"/>
      <c r="I151" s="39"/>
      <c r="J151" s="39"/>
      <c r="K151" s="39"/>
      <c r="L151" s="39"/>
    </row>
    <row r="152" spans="1:32" ht="13.5" thickBot="1">
      <c r="A152" s="51"/>
      <c r="B152" s="27"/>
      <c r="C152" s="27"/>
      <c r="D152" s="53"/>
      <c r="E152" s="27"/>
      <c r="F152" s="27"/>
      <c r="G152" s="54"/>
      <c r="H152" s="55"/>
      <c r="I152" s="55"/>
      <c r="J152" s="55"/>
      <c r="K152" s="55"/>
      <c r="L152" s="55"/>
    </row>
    <row r="153" spans="1:32">
      <c r="A153" s="5"/>
      <c r="B153" s="29"/>
      <c r="C153" s="29"/>
      <c r="D153" s="43"/>
      <c r="E153" s="29"/>
      <c r="F153" s="29"/>
      <c r="G153" s="17"/>
      <c r="H153" s="39"/>
      <c r="I153" s="39"/>
      <c r="J153" s="39"/>
      <c r="K153" s="39"/>
      <c r="L153" s="39"/>
    </row>
    <row r="154" spans="1:32">
      <c r="A154" s="18" t="s">
        <v>566</v>
      </c>
      <c r="B154" s="3"/>
      <c r="C154" s="3"/>
      <c r="H154" s="9"/>
      <c r="J154" s="39"/>
      <c r="K154" s="39"/>
      <c r="L154" s="39"/>
    </row>
    <row r="155" spans="1:32">
      <c r="A155" s="56" t="s">
        <v>209</v>
      </c>
      <c r="B155" s="9"/>
      <c r="C155" s="9"/>
      <c r="D155" s="14"/>
      <c r="E155" s="57"/>
      <c r="F155" s="57"/>
      <c r="G155" s="9"/>
      <c r="H155" s="9"/>
      <c r="J155" s="39"/>
      <c r="K155" s="39"/>
      <c r="L155" s="39"/>
    </row>
    <row r="156" spans="1:32">
      <c r="A156" s="58"/>
      <c r="C156" s="60">
        <f ca="1">S156</f>
        <v>20.237823685958137</v>
      </c>
      <c r="D156" s="14" t="s">
        <v>633</v>
      </c>
      <c r="F156" s="57"/>
      <c r="G156" s="9"/>
      <c r="H156" s="9"/>
      <c r="K156" s="39"/>
      <c r="L156" s="39"/>
      <c r="O156" s="343" t="s">
        <v>611</v>
      </c>
      <c r="P156" s="337" t="s">
        <v>613</v>
      </c>
      <c r="Q156" s="339" t="str">
        <f>D156</f>
        <v>Biweekly longevity at the beginning of the 10th year of service</v>
      </c>
      <c r="R156" s="344"/>
      <c r="S156" s="350" cm="1">
        <f t="array" aca="1" ref="S156" ca="1">IF($O156="Y",VLOOKUP($P156,INDIRECT($P$3),S$5,0)*INDIRECT($O$2),VLOOKUP($P156,INDIRECT($P$3),S$5,0))</f>
        <v>20.237823685958137</v>
      </c>
      <c r="T156" s="350"/>
      <c r="U156" s="350"/>
      <c r="V156" s="350"/>
      <c r="X156" s="213" t="str">
        <f t="shared" ref="X156:Z159" si="93">O156</f>
        <v>Y</v>
      </c>
      <c r="Y156" s="213" t="str">
        <f t="shared" si="93"/>
        <v>10th</v>
      </c>
      <c r="Z156" s="213" t="str">
        <f t="shared" si="93"/>
        <v>Biweekly longevity at the beginning of the 10th year of service</v>
      </c>
      <c r="AB156" s="221">
        <f ca="1">ROUND(S156/80,3)</f>
        <v>0.253</v>
      </c>
    </row>
    <row r="157" spans="1:32">
      <c r="A157" s="58"/>
      <c r="C157" s="60">
        <f ca="1">S157</f>
        <v>39.125456757503926</v>
      </c>
      <c r="D157" s="14" t="s">
        <v>634</v>
      </c>
      <c r="F157" s="57"/>
      <c r="G157" s="9"/>
      <c r="H157" s="9"/>
      <c r="J157" s="39"/>
      <c r="K157" s="39"/>
      <c r="L157" s="39"/>
      <c r="O157" s="337" t="s">
        <v>611</v>
      </c>
      <c r="P157" s="337" t="s">
        <v>614</v>
      </c>
      <c r="Q157" s="339" t="str">
        <f>D157</f>
        <v>Biweekly longevity at the beginning of the 15th year of service</v>
      </c>
      <c r="S157" s="350" cm="1">
        <f t="array" aca="1" ref="S157" ca="1">IF($O157="Y",VLOOKUP($P157,INDIRECT($P$3),S$5,0)*INDIRECT($O$2),VLOOKUP($P157,INDIRECT($P$3),S$5,0))</f>
        <v>39.125456757503926</v>
      </c>
      <c r="T157" s="350"/>
      <c r="U157" s="350"/>
      <c r="V157" s="350"/>
      <c r="X157" s="213" t="str">
        <f t="shared" si="93"/>
        <v>Y</v>
      </c>
      <c r="Y157" s="213" t="str">
        <f t="shared" si="93"/>
        <v>15th</v>
      </c>
      <c r="Z157" s="213" t="str">
        <f t="shared" si="93"/>
        <v>Biweekly longevity at the beginning of the 15th year of service</v>
      </c>
      <c r="AB157" s="221">
        <f ca="1">ROUND(S157/80,3)</f>
        <v>0.48899999999999999</v>
      </c>
    </row>
    <row r="158" spans="1:32">
      <c r="A158" s="58"/>
      <c r="C158" s="60">
        <f ca="1">S158</f>
        <v>54.472571876011642</v>
      </c>
      <c r="D158" s="14" t="s">
        <v>635</v>
      </c>
      <c r="F158" s="57"/>
      <c r="G158" s="9"/>
      <c r="H158" s="5"/>
      <c r="I158" s="5"/>
      <c r="J158" s="39"/>
      <c r="K158" s="39"/>
      <c r="L158" s="39"/>
      <c r="O158" s="337" t="s">
        <v>611</v>
      </c>
      <c r="P158" s="337" t="s">
        <v>615</v>
      </c>
      <c r="Q158" s="339" t="str">
        <f>D158</f>
        <v>Biweekly longevity at the beginning of the 20th year of service</v>
      </c>
      <c r="S158" s="350" cm="1">
        <f t="array" aca="1" ref="S158" ca="1">IF($O158="Y",VLOOKUP($P158,INDIRECT($P$3),S$5,0)*INDIRECT($O$2),VLOOKUP($P158,INDIRECT($P$3),S$5,0))</f>
        <v>54.472571876011642</v>
      </c>
      <c r="T158" s="350"/>
      <c r="U158" s="350"/>
      <c r="V158" s="350"/>
      <c r="X158" s="213" t="str">
        <f t="shared" si="93"/>
        <v>Y</v>
      </c>
      <c r="Y158" s="213" t="str">
        <f t="shared" si="93"/>
        <v>20th</v>
      </c>
      <c r="Z158" s="213" t="str">
        <f t="shared" si="93"/>
        <v>Biweekly longevity at the beginning of the 20th year of service</v>
      </c>
      <c r="AB158" s="221">
        <f ca="1">ROUND(S158/80,3)</f>
        <v>0.68100000000000005</v>
      </c>
    </row>
    <row r="159" spans="1:32">
      <c r="A159" s="58"/>
      <c r="C159" s="60">
        <f ca="1">S159</f>
        <v>76.261600626416296</v>
      </c>
      <c r="D159" s="14" t="s">
        <v>636</v>
      </c>
      <c r="F159" s="57"/>
      <c r="G159" s="9"/>
      <c r="H159" s="9"/>
      <c r="J159" s="39"/>
      <c r="K159" s="39"/>
      <c r="L159" s="39"/>
      <c r="O159" s="337" t="s">
        <v>611</v>
      </c>
      <c r="P159" s="337" t="s">
        <v>616</v>
      </c>
      <c r="Q159" s="339" t="str">
        <f>D159</f>
        <v>Biweekly longevity at the beginning of the 25th year of service</v>
      </c>
      <c r="S159" s="350" cm="1">
        <f t="array" aca="1" ref="S159" ca="1">IF($O159="Y",VLOOKUP($P159,INDIRECT($P$3),S$5,0)*INDIRECT($O$2),VLOOKUP($P159,INDIRECT($P$3),S$5,0))</f>
        <v>76.261600626416296</v>
      </c>
      <c r="T159" s="350"/>
      <c r="U159" s="350"/>
      <c r="V159" s="350"/>
      <c r="X159" s="213" t="str">
        <f t="shared" si="93"/>
        <v>Y</v>
      </c>
      <c r="Y159" s="213" t="str">
        <f t="shared" si="93"/>
        <v>25th</v>
      </c>
      <c r="Z159" s="213" t="str">
        <f t="shared" si="93"/>
        <v>Biweekly longevity at the beginning of the 25th year of service</v>
      </c>
      <c r="AB159" s="221">
        <f ca="1">ROUND(S159/80,3)</f>
        <v>0.95299999999999996</v>
      </c>
    </row>
    <row r="160" spans="1:32">
      <c r="A160" s="5" t="s">
        <v>214</v>
      </c>
      <c r="C160" s="5"/>
      <c r="D160" s="5"/>
      <c r="E160" s="5"/>
      <c r="F160" s="5"/>
      <c r="G160" s="5"/>
      <c r="J160" s="39"/>
      <c r="K160" s="39"/>
      <c r="L160" s="39"/>
    </row>
    <row r="161" spans="1:32">
      <c r="A161" s="58"/>
      <c r="B161" s="3"/>
      <c r="C161" s="3"/>
      <c r="E161" s="14"/>
      <c r="F161" s="57"/>
      <c r="G161" s="9"/>
      <c r="H161" s="5"/>
      <c r="I161" s="5"/>
      <c r="J161" s="39"/>
      <c r="K161" s="39"/>
      <c r="L161" s="39"/>
    </row>
    <row r="162" spans="1:32" ht="13.5" thickBot="1">
      <c r="A162" s="61"/>
      <c r="B162" s="61"/>
      <c r="C162" s="61"/>
      <c r="D162" s="51"/>
      <c r="E162" s="51"/>
      <c r="F162" s="51"/>
      <c r="G162" s="51"/>
      <c r="H162" s="51"/>
      <c r="I162" s="51"/>
      <c r="J162" s="51"/>
      <c r="K162" s="51"/>
      <c r="L162" s="51"/>
    </row>
    <row r="163" spans="1:32">
      <c r="A163" s="315"/>
      <c r="B163" s="315"/>
      <c r="C163" s="315"/>
      <c r="D163" s="5"/>
      <c r="E163" s="5"/>
      <c r="F163" s="5"/>
      <c r="G163" s="5"/>
      <c r="H163" s="5"/>
      <c r="I163" s="5"/>
      <c r="J163" s="5"/>
      <c r="K163" s="5"/>
      <c r="L163" s="5"/>
    </row>
    <row r="164" spans="1:32">
      <c r="A164" s="18" t="s">
        <v>215</v>
      </c>
      <c r="B164" s="47"/>
      <c r="C164" s="47"/>
      <c r="E164" s="5"/>
      <c r="F164" s="5"/>
      <c r="G164" s="5"/>
      <c r="H164" s="46"/>
      <c r="I164" s="46"/>
      <c r="J164" s="46"/>
      <c r="K164" s="46"/>
      <c r="L164" s="46"/>
      <c r="AB164" s="221"/>
    </row>
    <row r="165" spans="1:32">
      <c r="A165" s="56" t="s">
        <v>216</v>
      </c>
      <c r="B165" s="9"/>
      <c r="C165" s="9"/>
      <c r="D165" s="14"/>
      <c r="E165" s="57"/>
      <c r="F165" s="57"/>
      <c r="G165" s="9"/>
      <c r="H165" s="46"/>
      <c r="I165" s="46"/>
      <c r="J165" s="46"/>
      <c r="K165" s="46"/>
      <c r="L165" s="46"/>
      <c r="O165" s="337" t="s">
        <v>611</v>
      </c>
      <c r="P165" s="348" t="s">
        <v>549</v>
      </c>
      <c r="Q165" s="349" t="s">
        <v>562</v>
      </c>
      <c r="S165" s="350" cm="1">
        <f t="array" aca="1" ref="S165" ca="1">IF($O165="Y",VLOOKUP($P165,INDIRECT($P$3),S$5,0)*INDIRECT($O$2),VLOOKUP($P165,INDIRECT($P$3),S$5,0))</f>
        <v>0.7406244002826512</v>
      </c>
      <c r="X165" s="213" t="str">
        <f>O165</f>
        <v>Y</v>
      </c>
      <c r="Y165" s="213" t="str">
        <f>P165</f>
        <v>CSULDS</v>
      </c>
      <c r="Z165" s="213" t="str">
        <f>Q165</f>
        <v>TL-Lead Prem (Substitute)-CSU</v>
      </c>
      <c r="AB165" s="221">
        <f ca="1">ROUND(S165,3)</f>
        <v>0.74099999999999999</v>
      </c>
    </row>
    <row r="166" spans="1:32">
      <c r="A166" s="64" t="s">
        <v>217</v>
      </c>
      <c r="B166" s="46"/>
      <c r="C166" s="46"/>
      <c r="D166" s="66"/>
      <c r="E166" s="67"/>
      <c r="F166" s="67"/>
      <c r="G166" s="46"/>
      <c r="H166" s="46"/>
      <c r="I166" s="46"/>
      <c r="J166" s="46"/>
      <c r="K166" s="46"/>
      <c r="L166" s="46"/>
    </row>
    <row r="167" spans="1:32" ht="13.5" thickBot="1">
      <c r="A167" s="68" t="str">
        <f ca="1">"Maintenance Electrician duties, shall receive a premium of "&amp;TEXT(S165,"$0.000")&amp;" cents per hour."</f>
        <v>Maintenance Electrician duties, shall receive a premium of $0.741 cents per hour.</v>
      </c>
      <c r="B167" s="72"/>
      <c r="C167" s="72"/>
      <c r="D167" s="70"/>
      <c r="E167" s="71"/>
      <c r="F167" s="71"/>
      <c r="G167" s="72"/>
      <c r="H167" s="51"/>
      <c r="I167" s="51"/>
      <c r="J167" s="51"/>
      <c r="K167" s="51"/>
      <c r="L167" s="51"/>
    </row>
    <row r="168" spans="1:32">
      <c r="A168" s="64"/>
      <c r="B168" s="46"/>
      <c r="C168" s="46"/>
      <c r="D168" s="66"/>
      <c r="E168" s="67"/>
      <c r="F168" s="67"/>
      <c r="G168" s="46"/>
      <c r="H168" s="5"/>
      <c r="I168" s="5"/>
      <c r="J168" s="5"/>
      <c r="K168" s="5"/>
      <c r="L168" s="5"/>
    </row>
    <row r="169" spans="1:32">
      <c r="A169" s="73" t="s">
        <v>219</v>
      </c>
      <c r="B169" s="46"/>
      <c r="C169" s="46"/>
      <c r="E169" s="67"/>
      <c r="F169" s="67"/>
      <c r="G169" s="46"/>
      <c r="H169" s="9"/>
      <c r="I169" s="9"/>
      <c r="J169" s="9"/>
      <c r="K169" s="46"/>
      <c r="L169" s="46"/>
    </row>
    <row r="170" spans="1:32">
      <c r="A170" s="75" t="s">
        <v>251</v>
      </c>
      <c r="B170" s="9"/>
      <c r="C170" s="9"/>
      <c r="D170" s="14"/>
      <c r="E170" s="57"/>
      <c r="F170" s="57"/>
      <c r="G170" s="9"/>
      <c r="H170" s="9"/>
      <c r="I170" s="9"/>
      <c r="J170" s="39"/>
      <c r="K170" s="9"/>
      <c r="L170" s="9"/>
      <c r="O170" s="337" t="s">
        <v>611</v>
      </c>
      <c r="P170" s="348" t="s">
        <v>550</v>
      </c>
      <c r="Q170" s="349" t="s">
        <v>558</v>
      </c>
      <c r="S170" s="350" cm="1">
        <f t="array" aca="1" ref="S170" ca="1">IF($O170="Y",VLOOKUP($P170,INDIRECT($P$3),S$5,0)*INDIRECT($O$2),VLOOKUP($P170,INDIRECT($P$3),S$5,0))</f>
        <v>1.6830899167788242</v>
      </c>
      <c r="X170" s="213" t="str">
        <f t="shared" ref="X170:Z172" si="94">O170</f>
        <v>Y</v>
      </c>
      <c r="Y170" s="213" t="str">
        <f t="shared" si="94"/>
        <v>CSUAM1</v>
      </c>
      <c r="Z170" s="213" t="str">
        <f t="shared" si="94"/>
        <v>TL-Morning Shift Premium CSU</v>
      </c>
      <c r="AB170" s="221">
        <f ca="1">ROUND(S170,3)</f>
        <v>1.6830000000000001</v>
      </c>
    </row>
    <row r="171" spans="1:32">
      <c r="A171" s="75" t="s">
        <v>254</v>
      </c>
      <c r="B171" s="9"/>
      <c r="C171" s="9"/>
      <c r="D171" s="14"/>
      <c r="E171" s="57"/>
      <c r="F171" s="57"/>
      <c r="G171" s="9"/>
      <c r="H171" s="9"/>
      <c r="I171" s="307">
        <f ca="1">S170</f>
        <v>1.6830899167788242</v>
      </c>
      <c r="J171" s="3" t="s">
        <v>220</v>
      </c>
      <c r="O171" s="337" t="s">
        <v>611</v>
      </c>
      <c r="P171" s="348" t="s">
        <v>551</v>
      </c>
      <c r="Q171" s="349" t="s">
        <v>563</v>
      </c>
      <c r="S171" s="350" cm="1">
        <f t="array" aca="1" ref="S171" ca="1">IF($O171="Y",VLOOKUP($P171,INDIRECT($P$3),S$5,0)*INDIRECT($O$2),VLOOKUP($P171,INDIRECT($P$3),S$5,0))</f>
        <v>1.6830899167788242</v>
      </c>
      <c r="X171" s="213" t="str">
        <f t="shared" si="94"/>
        <v>Y</v>
      </c>
      <c r="Y171" s="213" t="str">
        <f t="shared" si="94"/>
        <v>CSUNIT</v>
      </c>
      <c r="Z171" s="213" t="str">
        <f t="shared" si="94"/>
        <v>TL-Night Shift Premium-CSU</v>
      </c>
      <c r="AB171" s="221">
        <f ca="1">ROUND(S171,3)</f>
        <v>1.6830000000000001</v>
      </c>
    </row>
    <row r="172" spans="1:32">
      <c r="A172" s="75"/>
      <c r="B172" s="9"/>
      <c r="C172" s="9"/>
      <c r="D172" s="14"/>
      <c r="E172" s="57"/>
      <c r="F172" s="57"/>
      <c r="G172" s="9"/>
      <c r="H172" s="9"/>
      <c r="O172" s="337" t="s">
        <v>611</v>
      </c>
      <c r="P172" s="348" t="s">
        <v>552</v>
      </c>
      <c r="Q172" s="349" t="s">
        <v>564</v>
      </c>
      <c r="S172" s="350" cm="1">
        <f t="array" aca="1" ref="S172" ca="1">IF($O172="Y",VLOOKUP($P172,INDIRECT($P$3),S$5,0)*INDIRECT($O$2),VLOOKUP($P172,INDIRECT($P$3),S$5,0))</f>
        <v>1.6831286774165415</v>
      </c>
      <c r="X172" s="213" t="str">
        <f t="shared" si="94"/>
        <v>Y</v>
      </c>
      <c r="Y172" s="213" t="str">
        <f t="shared" si="94"/>
        <v>CSUWKE</v>
      </c>
      <c r="Z172" s="213" t="str">
        <f t="shared" si="94"/>
        <v>CSU Weekend Shift</v>
      </c>
      <c r="AB172" s="221">
        <f ca="1">ROUND(S172,3)</f>
        <v>1.6830000000000001</v>
      </c>
    </row>
    <row r="173" spans="1:32">
      <c r="A173" s="75" t="s">
        <v>239</v>
      </c>
      <c r="B173" s="9"/>
      <c r="C173" s="9"/>
      <c r="D173" s="14"/>
      <c r="E173" s="57"/>
      <c r="F173" s="57"/>
      <c r="G173" s="9"/>
      <c r="H173" s="9"/>
    </row>
    <row r="174" spans="1:32">
      <c r="A174" s="75" t="s">
        <v>221</v>
      </c>
      <c r="B174" s="9"/>
      <c r="C174" s="9"/>
      <c r="D174" s="14"/>
      <c r="E174" s="57"/>
      <c r="F174" s="57"/>
      <c r="G174" s="9"/>
      <c r="H174" s="9"/>
      <c r="I174" s="307">
        <f ca="1">I171*40</f>
        <v>67.32359667115297</v>
      </c>
      <c r="J174" s="3" t="s">
        <v>222</v>
      </c>
    </row>
    <row r="175" spans="1:32">
      <c r="A175" s="75"/>
      <c r="B175" s="9"/>
      <c r="C175" s="9"/>
      <c r="D175" s="14"/>
      <c r="E175" s="57"/>
      <c r="F175" s="57"/>
      <c r="G175" s="9"/>
      <c r="H175" s="9"/>
    </row>
    <row r="176" spans="1:32" s="5" customFormat="1">
      <c r="A176" s="56" t="s">
        <v>240</v>
      </c>
      <c r="B176" s="9"/>
      <c r="C176" s="9"/>
      <c r="D176" s="14"/>
      <c r="E176" s="57"/>
      <c r="F176" s="57"/>
      <c r="G176" s="9"/>
      <c r="H176" s="3"/>
      <c r="I176" s="3"/>
      <c r="M176"/>
      <c r="N176"/>
      <c r="O176" s="351"/>
      <c r="P176" s="351"/>
      <c r="Q176" s="352"/>
      <c r="R176" s="352"/>
      <c r="S176" s="352"/>
      <c r="T176" s="352"/>
      <c r="U176" s="352"/>
      <c r="V176" s="352"/>
      <c r="W176" s="351"/>
      <c r="X176" s="218"/>
      <c r="Y176" s="218"/>
      <c r="Z176" s="218"/>
      <c r="AA176" s="218"/>
      <c r="AB176" s="218"/>
      <c r="AC176" s="218"/>
      <c r="AD176" s="218"/>
      <c r="AE176" s="218"/>
      <c r="AF176" s="218"/>
    </row>
    <row r="177" spans="1:32">
      <c r="A177" s="75" t="s">
        <v>238</v>
      </c>
      <c r="B177" s="9"/>
      <c r="C177" s="9"/>
      <c r="D177" s="14"/>
      <c r="E177" s="57"/>
      <c r="F177" s="57"/>
      <c r="G177" s="9"/>
      <c r="H177" s="5"/>
    </row>
    <row r="178" spans="1:32" s="5" customFormat="1">
      <c r="A178" s="3" t="s">
        <v>236</v>
      </c>
      <c r="B178" s="4"/>
      <c r="C178" s="4"/>
      <c r="D178" s="3"/>
      <c r="E178" s="3"/>
      <c r="F178" s="3"/>
      <c r="G178" s="3"/>
      <c r="I178" s="307">
        <f ca="1">S178</f>
        <v>1.6830899167788242</v>
      </c>
      <c r="J178" s="3" t="s">
        <v>223</v>
      </c>
      <c r="M178"/>
      <c r="N178"/>
      <c r="O178" s="351" t="s">
        <v>611</v>
      </c>
      <c r="P178" s="348" t="s">
        <v>553</v>
      </c>
      <c r="Q178" s="349" t="s">
        <v>565</v>
      </c>
      <c r="R178" s="352"/>
      <c r="S178" s="350" cm="1">
        <f t="array" aca="1" ref="S178" ca="1">IF($O178="Y",VLOOKUP($P178,INDIRECT($P$3),S$5,0)*INDIRECT($O$2),VLOOKUP($P178,INDIRECT($P$3),S$5,0))</f>
        <v>1.6830899167788242</v>
      </c>
      <c r="T178" s="352"/>
      <c r="U178" s="352"/>
      <c r="V178" s="352"/>
      <c r="W178" s="351"/>
      <c r="X178" s="213" t="str">
        <f>O178</f>
        <v>Y</v>
      </c>
      <c r="Y178" s="213" t="str">
        <f>P178</f>
        <v>CSULAW</v>
      </c>
      <c r="Z178" s="213" t="str">
        <f>Q178</f>
        <v>TL-Law Enforce PM Premium</v>
      </c>
      <c r="AA178" s="213"/>
      <c r="AB178" s="221">
        <f ca="1">ROUND(S178,3)</f>
        <v>1.6830000000000001</v>
      </c>
      <c r="AC178" s="218"/>
      <c r="AD178" s="218"/>
      <c r="AE178" s="218"/>
      <c r="AF178" s="218"/>
    </row>
    <row r="179" spans="1:32" s="4" customFormat="1">
      <c r="A179" s="5"/>
      <c r="B179" s="47"/>
      <c r="C179" s="47"/>
      <c r="D179" s="5"/>
      <c r="E179" s="5"/>
      <c r="F179" s="5"/>
      <c r="G179" s="5"/>
      <c r="H179" s="110"/>
      <c r="I179" s="110"/>
      <c r="J179" s="110"/>
      <c r="K179" s="5"/>
      <c r="L179" s="5"/>
      <c r="M179"/>
      <c r="N179"/>
      <c r="O179" s="337"/>
      <c r="P179" s="337"/>
      <c r="Q179" s="337"/>
      <c r="R179" s="337"/>
      <c r="S179" s="337"/>
      <c r="T179" s="337"/>
      <c r="U179" s="337"/>
      <c r="V179" s="337"/>
      <c r="W179" s="337"/>
      <c r="X179" s="219"/>
      <c r="Y179" s="219"/>
      <c r="Z179" s="219"/>
      <c r="AA179" s="219"/>
      <c r="AB179" s="219"/>
      <c r="AC179" s="219"/>
      <c r="AD179" s="219"/>
      <c r="AE179" s="219"/>
      <c r="AF179" s="219"/>
    </row>
    <row r="180" spans="1:32" s="4" customFormat="1">
      <c r="A180" s="56" t="s">
        <v>241</v>
      </c>
      <c r="B180" s="78"/>
      <c r="C180" s="78"/>
      <c r="D180" s="78"/>
      <c r="E180" s="78"/>
      <c r="F180" s="78"/>
      <c r="G180" s="78"/>
      <c r="H180" s="3"/>
      <c r="I180" s="3"/>
      <c r="J180" s="3"/>
      <c r="K180" s="78"/>
      <c r="L180" s="78"/>
      <c r="M180"/>
      <c r="N180"/>
      <c r="O180" s="337"/>
      <c r="P180" s="337"/>
      <c r="Q180" s="337"/>
      <c r="R180" s="337"/>
      <c r="S180" s="337"/>
      <c r="T180" s="337"/>
      <c r="U180" s="337"/>
      <c r="V180" s="337"/>
      <c r="W180" s="337"/>
      <c r="X180" s="219"/>
      <c r="Y180" s="219"/>
      <c r="Z180" s="219"/>
      <c r="AA180" s="219"/>
      <c r="AB180" s="219"/>
      <c r="AC180" s="219"/>
      <c r="AD180" s="219"/>
      <c r="AE180" s="219"/>
      <c r="AF180" s="219"/>
    </row>
    <row r="181" spans="1:32" s="4" customFormat="1">
      <c r="A181" s="210" t="s">
        <v>242</v>
      </c>
      <c r="B181" s="78"/>
      <c r="C181" s="78"/>
      <c r="D181" s="78"/>
      <c r="E181" s="78"/>
      <c r="F181" s="78"/>
      <c r="G181" s="78"/>
      <c r="H181" s="3"/>
      <c r="I181" s="3"/>
      <c r="J181" s="3"/>
      <c r="K181" s="3"/>
      <c r="L181" s="3"/>
      <c r="M181"/>
      <c r="N181"/>
      <c r="O181" s="337"/>
      <c r="P181" s="337"/>
      <c r="Q181" s="337"/>
      <c r="R181" s="337"/>
      <c r="S181" s="337"/>
      <c r="T181" s="337"/>
      <c r="U181" s="337"/>
      <c r="V181" s="337"/>
      <c r="W181" s="337"/>
      <c r="X181" s="219"/>
      <c r="Y181" s="219"/>
      <c r="Z181" s="219"/>
      <c r="AA181" s="219"/>
      <c r="AB181" s="219"/>
      <c r="AC181" s="219"/>
      <c r="AD181" s="219"/>
      <c r="AE181" s="219"/>
      <c r="AF181" s="219"/>
    </row>
    <row r="182" spans="1:32" s="4" customFormat="1">
      <c r="A182" s="211" t="s">
        <v>237</v>
      </c>
      <c r="B182" s="78"/>
      <c r="C182" s="78"/>
      <c r="D182" s="78"/>
      <c r="E182" s="78"/>
      <c r="F182" s="78"/>
      <c r="G182" s="78"/>
      <c r="H182" s="3"/>
      <c r="I182" s="3"/>
      <c r="J182" s="3"/>
      <c r="K182" s="3"/>
      <c r="L182" s="3"/>
      <c r="M182"/>
      <c r="N182"/>
      <c r="O182" s="337"/>
      <c r="P182" s="337"/>
      <c r="Q182" s="337"/>
      <c r="R182" s="337"/>
      <c r="S182" s="337"/>
      <c r="T182" s="337"/>
      <c r="U182" s="337"/>
      <c r="V182" s="337"/>
      <c r="W182" s="337"/>
      <c r="X182" s="219"/>
      <c r="Y182" s="219"/>
      <c r="Z182" s="219"/>
      <c r="AA182" s="219"/>
      <c r="AB182" s="219"/>
      <c r="AC182" s="219"/>
      <c r="AD182" s="219"/>
      <c r="AE182" s="219"/>
      <c r="AF182" s="219"/>
    </row>
    <row r="183" spans="1:32" s="4" customFormat="1">
      <c r="A183" s="78"/>
      <c r="B183" s="78"/>
      <c r="C183" s="78"/>
      <c r="D183" s="78"/>
      <c r="E183" s="78"/>
      <c r="F183" s="78"/>
      <c r="G183" s="78"/>
      <c r="H183" s="3"/>
      <c r="I183" s="3"/>
      <c r="J183" s="3"/>
      <c r="K183" s="3"/>
      <c r="L183" s="3"/>
      <c r="M183"/>
      <c r="N183"/>
      <c r="O183" s="337"/>
      <c r="P183" s="337"/>
      <c r="Q183" s="337"/>
      <c r="R183" s="337"/>
      <c r="S183" s="337"/>
      <c r="T183" s="337"/>
      <c r="U183" s="337"/>
      <c r="V183" s="337"/>
      <c r="W183" s="337"/>
      <c r="X183" s="219"/>
      <c r="Y183" s="219"/>
      <c r="Z183" s="219"/>
      <c r="AA183" s="219"/>
      <c r="AB183" s="219"/>
      <c r="AC183" s="219"/>
      <c r="AD183" s="219"/>
      <c r="AE183" s="219"/>
      <c r="AF183" s="219"/>
    </row>
    <row r="184" spans="1:32" s="4" customFormat="1">
      <c r="A184" s="56" t="s">
        <v>243</v>
      </c>
      <c r="B184" s="78"/>
      <c r="C184" s="78"/>
      <c r="D184" s="78"/>
      <c r="E184" s="78"/>
      <c r="F184" s="78"/>
      <c r="G184" s="78"/>
      <c r="H184" s="3"/>
      <c r="I184" s="3"/>
      <c r="J184" s="3"/>
      <c r="K184" s="3"/>
      <c r="L184" s="3"/>
      <c r="M184"/>
      <c r="N184"/>
      <c r="O184" s="337"/>
      <c r="P184" s="337"/>
      <c r="Q184" s="337"/>
      <c r="R184" s="337"/>
      <c r="S184" s="337"/>
      <c r="T184" s="337"/>
      <c r="U184" s="337"/>
      <c r="V184" s="337"/>
      <c r="W184" s="337"/>
      <c r="X184" s="219"/>
      <c r="Y184" s="219"/>
      <c r="Z184" s="219"/>
      <c r="AA184" s="219"/>
      <c r="AB184" s="219"/>
      <c r="AC184" s="219"/>
      <c r="AD184" s="219"/>
      <c r="AE184" s="219"/>
      <c r="AF184" s="219"/>
    </row>
    <row r="185" spans="1:32" s="4" customFormat="1" ht="13.5" thickBot="1">
      <c r="A185" s="231" t="s">
        <v>244</v>
      </c>
      <c r="B185" s="232"/>
      <c r="C185" s="232"/>
      <c r="D185" s="232"/>
      <c r="E185" s="232"/>
      <c r="F185" s="232"/>
      <c r="G185" s="232"/>
      <c r="H185" s="24"/>
      <c r="I185" s="51"/>
      <c r="J185" s="51"/>
      <c r="K185" s="51"/>
      <c r="L185" s="51"/>
      <c r="M185"/>
      <c r="N185"/>
      <c r="O185" s="337"/>
      <c r="P185" s="337"/>
      <c r="Q185" s="337"/>
      <c r="R185" s="337"/>
      <c r="S185" s="337"/>
      <c r="T185" s="337"/>
      <c r="U185" s="337"/>
      <c r="V185" s="337"/>
      <c r="W185" s="337"/>
      <c r="X185" s="219"/>
      <c r="Y185" s="219"/>
      <c r="Z185" s="219"/>
      <c r="AA185" s="219"/>
      <c r="AB185" s="219"/>
      <c r="AC185" s="219"/>
      <c r="AD185" s="219"/>
      <c r="AE185" s="219"/>
      <c r="AF185" s="219"/>
    </row>
    <row r="186" spans="1:32" s="4" customFormat="1">
      <c r="A186" s="78"/>
      <c r="B186" s="78"/>
      <c r="C186" s="78"/>
      <c r="D186" s="78"/>
      <c r="E186" s="78"/>
      <c r="F186" s="78"/>
      <c r="G186" s="78"/>
      <c r="H186" s="3"/>
      <c r="I186" s="3"/>
      <c r="J186" s="3"/>
      <c r="K186" s="3"/>
      <c r="L186" s="3"/>
      <c r="M186"/>
      <c r="N186"/>
      <c r="O186" s="337"/>
      <c r="P186" s="337"/>
      <c r="Q186" s="337"/>
      <c r="R186" s="337"/>
      <c r="S186" s="337"/>
      <c r="T186" s="337"/>
      <c r="U186" s="337"/>
      <c r="V186" s="337"/>
      <c r="W186" s="337"/>
      <c r="X186" s="219"/>
      <c r="Y186" s="219"/>
      <c r="Z186" s="219"/>
      <c r="AA186" s="219"/>
      <c r="AB186" s="219"/>
      <c r="AC186" s="219"/>
      <c r="AD186" s="219"/>
      <c r="AE186" s="219"/>
      <c r="AF186" s="219"/>
    </row>
    <row r="187" spans="1:32" s="4" customFormat="1">
      <c r="A187" s="317" t="s">
        <v>637</v>
      </c>
      <c r="B187" s="110"/>
      <c r="C187" s="110"/>
      <c r="D187" s="110"/>
      <c r="E187" s="110"/>
      <c r="F187" s="110"/>
      <c r="G187" s="110"/>
      <c r="H187" s="318"/>
      <c r="I187" s="318"/>
      <c r="J187" s="318"/>
      <c r="K187" s="318"/>
      <c r="L187" s="318"/>
      <c r="M187"/>
      <c r="N187"/>
      <c r="O187" s="337"/>
      <c r="P187" s="337"/>
      <c r="Q187" s="337"/>
      <c r="R187" s="337"/>
      <c r="S187" s="337"/>
      <c r="T187" s="337"/>
      <c r="U187" s="337"/>
      <c r="V187" s="337"/>
      <c r="W187" s="337"/>
      <c r="X187" s="213"/>
      <c r="Y187" s="213"/>
      <c r="Z187" s="213"/>
      <c r="AA187" s="213"/>
      <c r="AB187" s="221"/>
      <c r="AC187" s="219"/>
      <c r="AD187" s="219"/>
      <c r="AE187" s="219"/>
      <c r="AF187" s="219"/>
    </row>
    <row r="188" spans="1:32" s="4" customFormat="1">
      <c r="A188" s="381" t="str">
        <f ca="1">"Employees will be compensated at the rate of "&amp;TEXT(S189,"$.00")&amp;"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88" s="110"/>
      <c r="C188" s="110"/>
      <c r="D188" s="110"/>
      <c r="E188" s="110"/>
      <c r="F188" s="110"/>
      <c r="G188" s="110"/>
      <c r="H188" s="318"/>
      <c r="I188" s="318"/>
      <c r="J188" s="318"/>
      <c r="K188" s="318"/>
      <c r="L188" s="318"/>
      <c r="M188"/>
      <c r="N188"/>
      <c r="O188" s="337"/>
      <c r="P188" s="337"/>
      <c r="Q188" s="337"/>
      <c r="R188" s="337"/>
      <c r="S188" s="337"/>
      <c r="T188" s="337"/>
      <c r="U188" s="337"/>
      <c r="V188" s="337"/>
      <c r="W188" s="337"/>
      <c r="X188" s="213"/>
      <c r="Y188" s="213"/>
      <c r="Z188" s="213"/>
      <c r="AA188" s="213"/>
      <c r="AB188" s="221"/>
      <c r="AC188" s="219"/>
      <c r="AD188" s="219"/>
      <c r="AE188" s="219"/>
      <c r="AF188" s="219"/>
    </row>
    <row r="189" spans="1:32" s="4" customFormat="1" ht="13.5" thickBot="1">
      <c r="A189" s="61" t="str">
        <f>"specific languages) is both assigned and used."</f>
        <v>specific languages) is both assigned and used.</v>
      </c>
      <c r="B189" s="232"/>
      <c r="C189" s="232"/>
      <c r="D189" s="232"/>
      <c r="E189" s="232"/>
      <c r="F189" s="232"/>
      <c r="G189" s="232"/>
      <c r="H189" s="320"/>
      <c r="I189" s="320"/>
      <c r="J189" s="320"/>
      <c r="K189" s="320"/>
      <c r="L189" s="320"/>
      <c r="M189"/>
      <c r="N189"/>
      <c r="O189" s="337" t="s">
        <v>619</v>
      </c>
      <c r="P189" s="337" t="s">
        <v>668</v>
      </c>
      <c r="Q189" s="353" t="s">
        <v>638</v>
      </c>
      <c r="R189" s="337"/>
      <c r="S189" s="350" cm="1">
        <f t="array" aca="1" ref="S189" ca="1">IF($O189="Y",VLOOKUP($P189,INDIRECT($P$3),S$5,0)*INDIRECT($O$2),VLOOKUP($P189,INDIRECT($P$3),S$5,0))</f>
        <v>9.5</v>
      </c>
      <c r="T189" s="337"/>
      <c r="U189" s="337"/>
      <c r="V189" s="337"/>
      <c r="W189" s="337"/>
      <c r="X189" s="213" t="str">
        <f>O189</f>
        <v>N</v>
      </c>
      <c r="Y189" s="213" t="str">
        <f>P189</f>
        <v>CSUBIL </v>
      </c>
      <c r="Z189" s="213" t="str">
        <f>Q189</f>
        <v xml:space="preserve"> Language Premium</v>
      </c>
      <c r="AA189" s="213"/>
      <c r="AB189" s="221">
        <f ca="1">ROUND(S189,3)</f>
        <v>9.5</v>
      </c>
      <c r="AC189" s="219"/>
      <c r="AD189" s="219"/>
      <c r="AE189" s="219"/>
      <c r="AF189" s="219"/>
    </row>
    <row r="190" spans="1:32">
      <c r="A190" s="316"/>
      <c r="B190" s="78"/>
      <c r="C190" s="78"/>
      <c r="D190" s="78"/>
      <c r="E190" s="78"/>
      <c r="F190" s="78"/>
      <c r="Q190" s="353"/>
      <c r="R190" s="337"/>
      <c r="S190" s="354"/>
    </row>
    <row r="191" spans="1:32">
      <c r="A191" s="19" t="s">
        <v>639</v>
      </c>
    </row>
    <row r="192" spans="1:32" s="87" customFormat="1">
      <c r="A192" s="321" t="s">
        <v>640</v>
      </c>
      <c r="B192" s="321"/>
      <c r="C192" s="322"/>
      <c r="H192" s="244"/>
      <c r="I192" s="244"/>
      <c r="J192" s="244"/>
      <c r="K192" s="244"/>
      <c r="L192" s="244"/>
      <c r="M192"/>
      <c r="N192"/>
      <c r="O192" s="355"/>
      <c r="P192" s="355"/>
      <c r="Q192" s="356"/>
      <c r="R192" s="356"/>
      <c r="S192" s="356"/>
      <c r="T192" s="356"/>
      <c r="U192" s="356"/>
      <c r="V192" s="356"/>
      <c r="W192" s="355"/>
      <c r="X192" s="220"/>
      <c r="Y192" s="220"/>
      <c r="Z192" s="220"/>
      <c r="AA192" s="220"/>
      <c r="AB192" s="220"/>
      <c r="AC192" s="220"/>
      <c r="AD192" s="220"/>
      <c r="AE192" s="220"/>
      <c r="AF192" s="220"/>
    </row>
    <row r="193" spans="1:32" s="87" customFormat="1">
      <c r="A193" s="321" t="s">
        <v>641</v>
      </c>
      <c r="B193" s="321"/>
      <c r="C193" s="322"/>
      <c r="H193" s="59"/>
      <c r="I193" s="59"/>
      <c r="J193" s="59"/>
      <c r="K193" s="59"/>
      <c r="L193" s="59"/>
      <c r="M193"/>
      <c r="N193"/>
      <c r="O193" s="355"/>
      <c r="P193" s="355"/>
      <c r="Q193" s="356"/>
      <c r="R193" s="356"/>
      <c r="S193" s="356"/>
      <c r="T193" s="356"/>
      <c r="U193" s="356"/>
      <c r="V193" s="356"/>
      <c r="W193" s="355"/>
      <c r="X193" s="220"/>
      <c r="Y193" s="220"/>
      <c r="Z193" s="220"/>
      <c r="AA193" s="220"/>
      <c r="AB193" s="220"/>
      <c r="AC193" s="220"/>
      <c r="AD193" s="220"/>
      <c r="AE193" s="220"/>
      <c r="AF193" s="220"/>
    </row>
    <row r="194" spans="1:32">
      <c r="A194" s="323" t="s">
        <v>642</v>
      </c>
      <c r="B194" s="323"/>
      <c r="C194" s="322"/>
      <c r="O194" s="337" t="s">
        <v>619</v>
      </c>
      <c r="P194" s="348" t="s">
        <v>554</v>
      </c>
      <c r="Q194" s="349" t="s">
        <v>555</v>
      </c>
      <c r="R194" s="357"/>
      <c r="S194" s="329">
        <v>43</v>
      </c>
      <c r="X194" s="213" t="s">
        <v>611</v>
      </c>
      <c r="Y194" s="213" t="str">
        <f>P194</f>
        <v>CSUCDY</v>
      </c>
      <c r="Z194" s="213" t="str">
        <f>Q194</f>
        <v>TL-On call by day Weekday-CSU</v>
      </c>
      <c r="AB194" s="221">
        <f>ROUND(S194,3)</f>
        <v>43</v>
      </c>
    </row>
    <row r="195" spans="1:32">
      <c r="A195" s="324" t="s">
        <v>643</v>
      </c>
      <c r="B195" s="325" t="str">
        <f>"An employee will receive "&amp;TEXT(S194,"$#.00")&amp;" for each weekday the employee is on call.  The employee will receive "&amp;TEXT(S195,"$#.00")&amp;" for each weekend day (Saturday or"</f>
        <v>An employee will receive $43.00 for each weekday the employee is on call.  The employee will receive $53.00 for each weekend day (Saturday or</v>
      </c>
      <c r="C195" s="322"/>
      <c r="O195" s="337" t="s">
        <v>619</v>
      </c>
      <c r="P195" s="348" t="s">
        <v>556</v>
      </c>
      <c r="Q195" s="349" t="s">
        <v>557</v>
      </c>
      <c r="S195" s="329">
        <v>53</v>
      </c>
      <c r="X195" s="213" t="s">
        <v>611</v>
      </c>
      <c r="Y195" s="213" t="str">
        <f>P195</f>
        <v>CSUCWE</v>
      </c>
      <c r="Z195" s="213" t="str">
        <f>Q195</f>
        <v>TL-On call by day Weekend-CSU</v>
      </c>
      <c r="AB195" s="221">
        <f>ROUND(S195,3)</f>
        <v>53</v>
      </c>
    </row>
    <row r="196" spans="1:32">
      <c r="A196" s="326"/>
      <c r="B196" s="321" t="s">
        <v>644</v>
      </c>
      <c r="C196" s="322"/>
      <c r="H196" s="244"/>
      <c r="I196" s="244"/>
      <c r="J196" s="244"/>
      <c r="K196" s="244"/>
      <c r="L196" s="244"/>
    </row>
    <row r="197" spans="1:32" customFormat="1">
      <c r="A197" s="324" t="s">
        <v>645</v>
      </c>
      <c r="B197" s="325" t="s">
        <v>646</v>
      </c>
      <c r="C197" s="322"/>
      <c r="D197" s="3"/>
      <c r="E197" s="3"/>
      <c r="F197" s="3"/>
      <c r="G197" s="3"/>
      <c r="H197" s="59"/>
      <c r="I197" s="59"/>
      <c r="J197" s="59"/>
      <c r="K197" s="59"/>
      <c r="L197" s="59"/>
      <c r="O197" s="337"/>
      <c r="P197" s="337"/>
      <c r="Q197" s="339"/>
      <c r="R197" s="339"/>
      <c r="S197" s="339"/>
      <c r="T197" s="339"/>
      <c r="U197" s="339"/>
      <c r="V197" s="339"/>
      <c r="W197" s="403"/>
      <c r="X197" s="216"/>
      <c r="Y197" s="216"/>
      <c r="Z197" s="216"/>
      <c r="AA197" s="216"/>
      <c r="AB197" s="216"/>
      <c r="AC197" s="216"/>
      <c r="AD197" s="216"/>
      <c r="AE197" s="216"/>
      <c r="AF197" s="216"/>
    </row>
    <row r="198" spans="1:32" customFormat="1">
      <c r="A198" s="326"/>
      <c r="B198" s="325" t="s">
        <v>647</v>
      </c>
      <c r="C198" s="322"/>
      <c r="D198" s="3"/>
      <c r="E198" s="3"/>
      <c r="F198" s="3"/>
      <c r="G198" s="3"/>
      <c r="H198" s="3"/>
      <c r="I198" s="3"/>
      <c r="J198" s="3"/>
      <c r="K198" s="3"/>
      <c r="L198" s="3"/>
      <c r="O198" s="337"/>
      <c r="P198" s="337"/>
      <c r="Q198" s="339"/>
      <c r="R198" s="339"/>
      <c r="S198" s="339"/>
      <c r="T198" s="339"/>
      <c r="U198" s="339"/>
      <c r="V198" s="339"/>
      <c r="W198" s="403"/>
      <c r="X198" s="216"/>
      <c r="Y198" s="216"/>
      <c r="Z198" s="216"/>
      <c r="AA198" s="216"/>
      <c r="AB198" s="216"/>
      <c r="AC198" s="216"/>
      <c r="AD198" s="216"/>
      <c r="AE198" s="216"/>
      <c r="AF198" s="216"/>
    </row>
    <row r="199" spans="1:32" customFormat="1">
      <c r="A199" s="324" t="s">
        <v>648</v>
      </c>
      <c r="B199" s="327" t="s">
        <v>649</v>
      </c>
      <c r="C199" s="322"/>
      <c r="D199" s="3"/>
      <c r="E199" s="3"/>
      <c r="F199" s="3"/>
      <c r="G199" s="3"/>
      <c r="H199" s="3"/>
      <c r="I199" s="3"/>
      <c r="J199" s="3"/>
      <c r="K199" s="3"/>
      <c r="L199" s="3"/>
      <c r="O199" s="337"/>
      <c r="P199" s="337"/>
      <c r="Q199" s="339"/>
      <c r="R199" s="339"/>
      <c r="S199" s="339"/>
      <c r="T199" s="339"/>
      <c r="U199" s="339"/>
      <c r="V199" s="339"/>
      <c r="W199" s="403"/>
      <c r="X199" s="216"/>
      <c r="Y199" s="216"/>
      <c r="Z199" s="216"/>
      <c r="AA199" s="216"/>
      <c r="AB199" s="216"/>
      <c r="AC199" s="216"/>
      <c r="AD199" s="216"/>
      <c r="AE199" s="216"/>
      <c r="AF199" s="216"/>
    </row>
    <row r="200" spans="1:32" customFormat="1">
      <c r="A200" s="326"/>
      <c r="B200" s="327" t="s">
        <v>650</v>
      </c>
      <c r="C200" s="322"/>
      <c r="D200" s="3"/>
      <c r="E200" s="3"/>
      <c r="F200" s="3"/>
      <c r="G200" s="3"/>
      <c r="H200" s="3"/>
      <c r="I200" s="3"/>
      <c r="J200" s="3"/>
      <c r="K200" s="3"/>
      <c r="L200" s="3"/>
      <c r="O200" s="337"/>
      <c r="P200" s="337"/>
      <c r="Q200" s="339"/>
      <c r="R200" s="339"/>
      <c r="S200" s="339"/>
      <c r="T200" s="339"/>
      <c r="U200" s="339"/>
      <c r="V200" s="339"/>
      <c r="W200" s="403"/>
      <c r="X200" s="216"/>
      <c r="Y200" s="216"/>
      <c r="Z200" s="216"/>
      <c r="AA200" s="216"/>
      <c r="AB200" s="216"/>
      <c r="AC200" s="216"/>
      <c r="AD200" s="216"/>
      <c r="AE200" s="216"/>
      <c r="AF200" s="216"/>
    </row>
    <row r="201" spans="1:32">
      <c r="A201" s="3" t="s">
        <v>669</v>
      </c>
    </row>
    <row r="202" spans="1:32">
      <c r="A202" s="3" t="s">
        <v>670</v>
      </c>
    </row>
    <row r="203" spans="1:32">
      <c r="A203" s="3" t="s">
        <v>671</v>
      </c>
    </row>
    <row r="207" spans="1:32">
      <c r="A207" s="6" t="str">
        <f>A5</f>
        <v>Last updated 5/18/2026</v>
      </c>
    </row>
  </sheetData>
  <sheetProtection sheet="1" objects="1" scenarios="1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D7AF3-9281-4935-A202-4124C64B7BFF}">
  <sheetPr>
    <tabColor theme="3" tint="0.59999389629810485"/>
    <pageSetUpPr fitToPage="1"/>
  </sheetPr>
  <dimension ref="A1:AF191"/>
  <sheetViews>
    <sheetView showGridLines="0" zoomScaleNormal="100" workbookViewId="0">
      <selection activeCell="A6" sqref="A6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2" width="10.42578125" style="3" customWidth="1"/>
    <col min="13" max="13" width="1.85546875" customWidth="1"/>
    <col min="14" max="14" width="9.140625" customWidth="1"/>
    <col min="15" max="15" width="15.42578125" style="337" hidden="1" customWidth="1"/>
    <col min="16" max="16" width="11.42578125" style="337" hidden="1" customWidth="1"/>
    <col min="17" max="17" width="57.42578125" style="339" hidden="1" customWidth="1"/>
    <col min="18" max="19" width="8.42578125" style="339" hidden="1" customWidth="1"/>
    <col min="20" max="20" width="9.85546875" style="339" hidden="1" customWidth="1"/>
    <col min="21" max="22" width="8.42578125" style="339" hidden="1" customWidth="1"/>
    <col min="23" max="23" width="8.42578125" style="337" hidden="1" customWidth="1"/>
    <col min="24" max="24" width="11" style="213" hidden="1" customWidth="1"/>
    <col min="25" max="25" width="8" style="213" hidden="1" customWidth="1"/>
    <col min="26" max="26" width="57.42578125" style="213" hidden="1" customWidth="1"/>
    <col min="27" max="27" width="10.5703125" style="213" hidden="1" customWidth="1"/>
    <col min="28" max="28" width="7.42578125" style="213" hidden="1" customWidth="1"/>
    <col min="29" max="29" width="15.5703125" style="213" hidden="1" customWidth="1"/>
    <col min="30" max="32" width="7.42578125" style="213" hidden="1" customWidth="1"/>
    <col min="33" max="16384" width="9.140625" style="3"/>
  </cols>
  <sheetData>
    <row r="1" spans="1:32" ht="15.75">
      <c r="A1" s="79" t="s">
        <v>740</v>
      </c>
    </row>
    <row r="2" spans="1:32">
      <c r="A2" s="56" t="s">
        <v>0</v>
      </c>
      <c r="O2" s="337" t="s">
        <v>741</v>
      </c>
      <c r="P2" s="371">
        <v>1</v>
      </c>
    </row>
    <row r="3" spans="1:32">
      <c r="A3" s="7" t="s">
        <v>753</v>
      </c>
      <c r="B3" s="9"/>
      <c r="C3" s="9"/>
      <c r="D3" s="9"/>
      <c r="O3" s="337" t="s">
        <v>622</v>
      </c>
      <c r="P3" s="337" t="s">
        <v>748</v>
      </c>
    </row>
    <row r="4" spans="1:32">
      <c r="A4" s="7" t="s">
        <v>1</v>
      </c>
      <c r="B4" s="9"/>
      <c r="C4" s="9"/>
      <c r="D4" s="9"/>
    </row>
    <row r="5" spans="1:32">
      <c r="A5" s="3" t="s">
        <v>785</v>
      </c>
      <c r="S5" s="337">
        <v>4</v>
      </c>
      <c r="T5" s="337">
        <v>5</v>
      </c>
      <c r="U5" s="337">
        <v>6</v>
      </c>
      <c r="V5" s="337">
        <v>7</v>
      </c>
      <c r="W5" s="400"/>
      <c r="X5" s="218" t="s">
        <v>743</v>
      </c>
      <c r="Y5" s="218"/>
      <c r="Z5" s="218"/>
      <c r="AA5" s="218"/>
      <c r="AB5" s="218"/>
      <c r="AC5" s="218"/>
      <c r="AD5" s="218"/>
      <c r="AE5" s="218"/>
    </row>
    <row r="6" spans="1:32">
      <c r="S6" s="337"/>
      <c r="T6" s="337"/>
      <c r="U6" s="337"/>
      <c r="V6" s="337"/>
      <c r="X6" s="218"/>
      <c r="Y6" s="218"/>
      <c r="Z6" s="218"/>
      <c r="AA6" s="218"/>
      <c r="AB6" s="218"/>
      <c r="AC6" s="218"/>
      <c r="AD6" s="218"/>
      <c r="AE6" s="218"/>
    </row>
    <row r="7" spans="1:32" s="19" customFormat="1" ht="26.25" thickBot="1">
      <c r="A7" s="280" t="s">
        <v>2</v>
      </c>
      <c r="B7" s="280" t="s">
        <v>3</v>
      </c>
      <c r="C7" s="280" t="s">
        <v>519</v>
      </c>
      <c r="D7" s="24" t="s">
        <v>624</v>
      </c>
      <c r="E7" s="280" t="s">
        <v>617</v>
      </c>
      <c r="F7" s="280" t="s">
        <v>6</v>
      </c>
      <c r="G7" s="280" t="s">
        <v>7</v>
      </c>
      <c r="H7" s="26" t="s">
        <v>8</v>
      </c>
      <c r="I7" s="26" t="s">
        <v>9</v>
      </c>
      <c r="J7" s="26" t="s">
        <v>10</v>
      </c>
      <c r="K7" s="27" t="s">
        <v>11</v>
      </c>
      <c r="L7" s="27" t="s">
        <v>744</v>
      </c>
      <c r="M7"/>
      <c r="N7"/>
      <c r="O7" s="340" t="s">
        <v>610</v>
      </c>
      <c r="P7" s="340" t="s">
        <v>2</v>
      </c>
      <c r="Q7" s="341" t="s">
        <v>612</v>
      </c>
      <c r="R7" s="341" t="s">
        <v>606</v>
      </c>
      <c r="S7" s="342" t="s">
        <v>8</v>
      </c>
      <c r="T7" s="342" t="s">
        <v>9</v>
      </c>
      <c r="U7" s="342" t="s">
        <v>10</v>
      </c>
      <c r="V7" s="340" t="s">
        <v>11</v>
      </c>
      <c r="W7" s="340" t="s">
        <v>744</v>
      </c>
      <c r="X7" s="358" t="str">
        <f t="shared" ref="X7:X17" si="0">O7</f>
        <v>Update</v>
      </c>
      <c r="Y7" s="359" t="str">
        <f t="shared" ref="Y7:Y17" si="1">A7</f>
        <v>Job Code</v>
      </c>
      <c r="Z7" s="358" t="s">
        <v>612</v>
      </c>
      <c r="AA7" s="360" t="str">
        <f t="shared" ref="AA7:AA17" si="2">G7</f>
        <v>Salary Grade</v>
      </c>
      <c r="AB7" s="361" t="str">
        <f>S7</f>
        <v>Step 1</v>
      </c>
      <c r="AC7" s="361" t="str">
        <f>T7</f>
        <v>Step 2</v>
      </c>
      <c r="AD7" s="361" t="str">
        <f>U7</f>
        <v>Step 3</v>
      </c>
      <c r="AE7" s="361" t="str">
        <f>V7</f>
        <v>Step 4</v>
      </c>
      <c r="AF7" s="358" t="s">
        <v>744</v>
      </c>
    </row>
    <row r="8" spans="1:32">
      <c r="A8" s="34" t="s">
        <v>18</v>
      </c>
      <c r="B8" s="47" t="s">
        <v>12</v>
      </c>
      <c r="C8" s="4">
        <v>410</v>
      </c>
      <c r="D8" s="34" t="s">
        <v>19</v>
      </c>
      <c r="E8" s="47">
        <v>9</v>
      </c>
      <c r="F8" s="47" t="s">
        <v>13</v>
      </c>
      <c r="G8" s="306" t="s">
        <v>14</v>
      </c>
      <c r="H8" s="178">
        <f t="shared" ref="H8:H10" ca="1" si="3">S8</f>
        <v>95346.750753556204</v>
      </c>
      <c r="I8" s="178">
        <f t="shared" ref="I8:L17" ca="1" si="4">T8</f>
        <v>98207.153276162848</v>
      </c>
      <c r="J8" s="178">
        <f t="shared" ca="1" si="4"/>
        <v>101153.36787444775</v>
      </c>
      <c r="K8" s="178">
        <f t="shared" ca="1" si="4"/>
        <v>104187.96891068119</v>
      </c>
      <c r="L8" s="178">
        <f t="shared" ca="1" si="4"/>
        <v>107313.60797800163</v>
      </c>
      <c r="O8" s="337" t="s">
        <v>611</v>
      </c>
      <c r="P8" s="337" t="str">
        <f t="shared" ref="P8:P16" si="5">A8</f>
        <v>01720C</v>
      </c>
      <c r="Q8" s="339" t="str">
        <f t="shared" ref="Q8:Q16" si="6">D8</f>
        <v xml:space="preserve">Chief Inspector Utilities Connections  </v>
      </c>
      <c r="R8" s="344" t="str">
        <f t="shared" ref="R8:R16" si="7">G8</f>
        <v>E30</v>
      </c>
      <c r="S8" s="345" cm="1">
        <f t="array" aca="1" ref="S8" ca="1">IF($O8="Y",VLOOKUP($P8,INDIRECT($P$3),S$5,0)*INDIRECT($O$2),VLOOKUP($P8,INDIRECT($P$3),S$5,0))</f>
        <v>95346.750753556204</v>
      </c>
      <c r="T8" s="345" cm="1">
        <f t="array" aca="1" ref="T8" ca="1">IF($O8="Y",VLOOKUP($P8,INDIRECT($P$3),T$5,0)*INDIRECT($O$2),VLOOKUP($P8,INDIRECT($P$3),T$5,0))</f>
        <v>98207.153276162848</v>
      </c>
      <c r="U8" s="345" cm="1">
        <f t="array" aca="1" ref="U8" ca="1">IF($O8="Y",VLOOKUP($P8,INDIRECT($P$3),U$5,0)*INDIRECT($O$2),VLOOKUP($P8,INDIRECT($P$3),U$5,0))</f>
        <v>101153.36787444775</v>
      </c>
      <c r="V8" s="345" cm="1">
        <f t="array" aca="1" ref="V8" ca="1">IF($O8="Y",VLOOKUP($P8,INDIRECT($P$3),V$5,0)*INDIRECT($O$2),VLOOKUP($P8,INDIRECT($P$3),V$5,0))</f>
        <v>104187.96891068119</v>
      </c>
      <c r="W8" s="401">
        <f t="shared" ref="W8:W17" ca="1" si="8">V8*103%</f>
        <v>107313.60797800163</v>
      </c>
      <c r="X8" s="218" t="str">
        <f t="shared" si="0"/>
        <v>Y</v>
      </c>
      <c r="Y8" s="366" t="str">
        <f t="shared" si="1"/>
        <v>01720C</v>
      </c>
      <c r="Z8" s="218" t="str">
        <f t="shared" ref="Z8:Z17" si="9">D8</f>
        <v xml:space="preserve">Chief Inspector Utilities Connections  </v>
      </c>
      <c r="AA8" s="367" t="str">
        <f t="shared" si="2"/>
        <v>E30</v>
      </c>
      <c r="AB8" s="368">
        <f t="shared" ref="AB8:AB17" ca="1" si="10">ROUNDUP(S8/2080,3)</f>
        <v>45.839999999999996</v>
      </c>
      <c r="AC8" s="368">
        <f t="shared" ref="AC8:AC17" ca="1" si="11">ROUNDUP(T8/2080,3)</f>
        <v>47.214999999999996</v>
      </c>
      <c r="AD8" s="368">
        <f t="shared" ref="AD8:AD17" ca="1" si="12">ROUNDUP(U8/2080,3)</f>
        <v>48.631999999999998</v>
      </c>
      <c r="AE8" s="368">
        <f t="shared" ref="AE8:AE17" ca="1" si="13">ROUNDUP(V8/2080,3)</f>
        <v>50.091000000000001</v>
      </c>
      <c r="AF8" s="368">
        <f t="shared" ref="AF8:AF17" ca="1" si="14">ROUNDUP(W8/2080,3)</f>
        <v>51.594000000000001</v>
      </c>
    </row>
    <row r="9" spans="1:32">
      <c r="A9" s="34" t="s">
        <v>25</v>
      </c>
      <c r="B9" s="47" t="s">
        <v>12</v>
      </c>
      <c r="C9" s="4">
        <v>408</v>
      </c>
      <c r="D9" s="34" t="s">
        <v>26</v>
      </c>
      <c r="E9" s="47">
        <v>9</v>
      </c>
      <c r="F9" s="47" t="s">
        <v>13</v>
      </c>
      <c r="G9" s="306" t="s">
        <v>14</v>
      </c>
      <c r="H9" s="178">
        <f t="shared" ca="1" si="3"/>
        <v>95346.750753556204</v>
      </c>
      <c r="I9" s="178">
        <f t="shared" ca="1" si="4"/>
        <v>98207.153276162848</v>
      </c>
      <c r="J9" s="178">
        <f t="shared" ca="1" si="4"/>
        <v>101153.36787444775</v>
      </c>
      <c r="K9" s="178">
        <f t="shared" ca="1" si="4"/>
        <v>104187.96891068119</v>
      </c>
      <c r="L9" s="178">
        <f t="shared" ca="1" si="4"/>
        <v>107313.60797800163</v>
      </c>
      <c r="O9" s="337" t="s">
        <v>611</v>
      </c>
      <c r="P9" s="337" t="str">
        <f t="shared" si="5"/>
        <v>02623C</v>
      </c>
      <c r="Q9" s="339" t="str">
        <f t="shared" si="6"/>
        <v>Public Works Equipment Training Supervisor</v>
      </c>
      <c r="R9" s="344" t="str">
        <f t="shared" si="7"/>
        <v>E30</v>
      </c>
      <c r="S9" s="345" cm="1">
        <f t="array" aca="1" ref="S9" ca="1">IF($O9="Y",VLOOKUP($P9,INDIRECT($P$3),S$5,0)*INDIRECT($O$2),VLOOKUP($P9,INDIRECT($P$3),S$5,0))</f>
        <v>95346.750753556204</v>
      </c>
      <c r="T9" s="345" cm="1">
        <f t="array" aca="1" ref="T9" ca="1">IF($O9="Y",VLOOKUP($P9,INDIRECT($P$3),T$5,0)*INDIRECT($O$2),VLOOKUP($P9,INDIRECT($P$3),T$5,0))</f>
        <v>98207.153276162848</v>
      </c>
      <c r="U9" s="345" cm="1">
        <f t="array" aca="1" ref="U9" ca="1">IF($O9="Y",VLOOKUP($P9,INDIRECT($P$3),U$5,0)*INDIRECT($O$2),VLOOKUP($P9,INDIRECT($P$3),U$5,0))</f>
        <v>101153.36787444775</v>
      </c>
      <c r="V9" s="345" cm="1">
        <f t="array" aca="1" ref="V9" ca="1">IF($O9="Y",VLOOKUP($P9,INDIRECT($P$3),V$5,0)*INDIRECT($O$2),VLOOKUP($P9,INDIRECT($P$3),V$5,0))</f>
        <v>104187.96891068119</v>
      </c>
      <c r="W9" s="401">
        <f t="shared" ca="1" si="8"/>
        <v>107313.60797800163</v>
      </c>
      <c r="X9" s="218" t="str">
        <f t="shared" si="0"/>
        <v>Y</v>
      </c>
      <c r="Y9" s="366" t="str">
        <f t="shared" si="1"/>
        <v>02623C</v>
      </c>
      <c r="Z9" s="218" t="str">
        <f t="shared" si="9"/>
        <v>Public Works Equipment Training Supervisor</v>
      </c>
      <c r="AA9" s="367" t="str">
        <f t="shared" si="2"/>
        <v>E30</v>
      </c>
      <c r="AB9" s="368">
        <f t="shared" ca="1" si="10"/>
        <v>45.839999999999996</v>
      </c>
      <c r="AC9" s="368">
        <f t="shared" ca="1" si="11"/>
        <v>47.214999999999996</v>
      </c>
      <c r="AD9" s="368">
        <f t="shared" ca="1" si="12"/>
        <v>48.631999999999998</v>
      </c>
      <c r="AE9" s="368">
        <f t="shared" ca="1" si="13"/>
        <v>50.091000000000001</v>
      </c>
      <c r="AF9" s="368">
        <f t="shared" ca="1" si="14"/>
        <v>51.594000000000001</v>
      </c>
    </row>
    <row r="10" spans="1:32">
      <c r="A10" s="34" t="s">
        <v>710</v>
      </c>
      <c r="B10" s="47" t="s">
        <v>12</v>
      </c>
      <c r="C10" s="4">
        <v>448</v>
      </c>
      <c r="D10" s="100" t="s">
        <v>703</v>
      </c>
      <c r="E10" s="47">
        <v>9</v>
      </c>
      <c r="F10" s="47" t="s">
        <v>13</v>
      </c>
      <c r="G10" s="306" t="s">
        <v>14</v>
      </c>
      <c r="H10" s="178">
        <f t="shared" ca="1" si="3"/>
        <v>95346.750753556204</v>
      </c>
      <c r="I10" s="178">
        <f t="shared" ca="1" si="4"/>
        <v>98207.153276162848</v>
      </c>
      <c r="J10" s="178">
        <f t="shared" ca="1" si="4"/>
        <v>101153.36787444775</v>
      </c>
      <c r="K10" s="178">
        <f t="shared" ca="1" si="4"/>
        <v>104187.96891068119</v>
      </c>
      <c r="L10" s="178">
        <f t="shared" ca="1" si="4"/>
        <v>107313.60797800163</v>
      </c>
      <c r="O10" s="337" t="s">
        <v>611</v>
      </c>
      <c r="P10" s="337" t="str">
        <f t="shared" si="5"/>
        <v>59468C</v>
      </c>
      <c r="Q10" s="339" t="str">
        <f t="shared" si="6"/>
        <v>Senior Supervisor Guest Services</v>
      </c>
      <c r="R10" s="344" t="str">
        <f t="shared" si="7"/>
        <v>E30</v>
      </c>
      <c r="S10" s="345" cm="1">
        <f t="array" aca="1" ref="S10" ca="1">IF($O10="Y",VLOOKUP($P10,INDIRECT($P$3),S$5,0)*INDIRECT($O$2),VLOOKUP($P10,INDIRECT($P$3),S$5,0))</f>
        <v>95346.750753556204</v>
      </c>
      <c r="T10" s="345" cm="1">
        <f t="array" aca="1" ref="T10" ca="1">IF($O10="Y",VLOOKUP($P10,INDIRECT($P$3),T$5,0)*INDIRECT($O$2),VLOOKUP($P10,INDIRECT($P$3),T$5,0))</f>
        <v>98207.153276162848</v>
      </c>
      <c r="U10" s="345" cm="1">
        <f t="array" aca="1" ref="U10" ca="1">IF($O10="Y",VLOOKUP($P10,INDIRECT($P$3),U$5,0)*INDIRECT($O$2),VLOOKUP($P10,INDIRECT($P$3),U$5,0))</f>
        <v>101153.36787444775</v>
      </c>
      <c r="V10" s="345" cm="1">
        <f t="array" aca="1" ref="V10" ca="1">IF($O10="Y",VLOOKUP($P10,INDIRECT($P$3),V$5,0)*INDIRECT($O$2),VLOOKUP($P10,INDIRECT($P$3),V$5,0))</f>
        <v>104187.96891068119</v>
      </c>
      <c r="W10" s="401">
        <f t="shared" ca="1" si="8"/>
        <v>107313.60797800163</v>
      </c>
      <c r="X10" s="218" t="str">
        <f t="shared" si="0"/>
        <v>Y</v>
      </c>
      <c r="Y10" s="366" t="str">
        <f t="shared" si="1"/>
        <v>59468C</v>
      </c>
      <c r="Z10" s="218" t="str">
        <f t="shared" si="9"/>
        <v>Senior Supervisor Guest Services</v>
      </c>
      <c r="AA10" s="367" t="str">
        <f t="shared" si="2"/>
        <v>E30</v>
      </c>
      <c r="AB10" s="368">
        <f t="shared" ca="1" si="10"/>
        <v>45.839999999999996</v>
      </c>
      <c r="AC10" s="368">
        <f t="shared" ca="1" si="11"/>
        <v>47.214999999999996</v>
      </c>
      <c r="AD10" s="368">
        <f t="shared" ca="1" si="12"/>
        <v>48.631999999999998</v>
      </c>
      <c r="AE10" s="368">
        <f t="shared" ca="1" si="13"/>
        <v>50.091000000000001</v>
      </c>
      <c r="AF10" s="368">
        <f t="shared" ca="1" si="14"/>
        <v>51.594000000000001</v>
      </c>
    </row>
    <row r="11" spans="1:32">
      <c r="A11" s="34" t="s">
        <v>723</v>
      </c>
      <c r="B11" s="47" t="s">
        <v>12</v>
      </c>
      <c r="C11" s="4">
        <v>448</v>
      </c>
      <c r="D11" s="100" t="s">
        <v>724</v>
      </c>
      <c r="E11" s="47">
        <v>9</v>
      </c>
      <c r="F11" s="47" t="s">
        <v>13</v>
      </c>
      <c r="G11" s="306" t="s">
        <v>14</v>
      </c>
      <c r="H11" s="178">
        <f t="shared" ref="H11:H17" ca="1" si="15">S11</f>
        <v>95346.750753556204</v>
      </c>
      <c r="I11" s="178">
        <f t="shared" ca="1" si="4"/>
        <v>98207.153276162848</v>
      </c>
      <c r="J11" s="178">
        <f t="shared" ca="1" si="4"/>
        <v>101153.36787444775</v>
      </c>
      <c r="K11" s="178">
        <f t="shared" ca="1" si="4"/>
        <v>104187.96891068119</v>
      </c>
      <c r="L11" s="178">
        <f t="shared" ca="1" si="4"/>
        <v>107313.60797800163</v>
      </c>
      <c r="O11" s="337" t="s">
        <v>611</v>
      </c>
      <c r="P11" s="337" t="str">
        <f t="shared" si="5"/>
        <v>59477C</v>
      </c>
      <c r="Q11" s="339" t="str">
        <f t="shared" si="6"/>
        <v>Senior Operations Supervisor - Event Operations</v>
      </c>
      <c r="R11" s="344" t="str">
        <f t="shared" si="7"/>
        <v>E30</v>
      </c>
      <c r="S11" s="345" cm="1">
        <f t="array" aca="1" ref="S11" ca="1">IF($O11="Y",VLOOKUP($P11,INDIRECT($P$3),S$5,0)*INDIRECT($O$2),VLOOKUP($P11,INDIRECT($P$3),S$5,0))</f>
        <v>95346.750753556204</v>
      </c>
      <c r="T11" s="345" cm="1">
        <f t="array" aca="1" ref="T11" ca="1">IF($O11="Y",VLOOKUP($P11,INDIRECT($P$3),T$5,0)*INDIRECT($O$2),VLOOKUP($P11,INDIRECT($P$3),T$5,0))</f>
        <v>98207.153276162848</v>
      </c>
      <c r="U11" s="345" cm="1">
        <f t="array" aca="1" ref="U11" ca="1">IF($O11="Y",VLOOKUP($P11,INDIRECT($P$3),U$5,0)*INDIRECT($O$2),VLOOKUP($P11,INDIRECT($P$3),U$5,0))</f>
        <v>101153.36787444775</v>
      </c>
      <c r="V11" s="345" cm="1">
        <f t="array" aca="1" ref="V11" ca="1">IF($O11="Y",VLOOKUP($P11,INDIRECT($P$3),V$5,0)*INDIRECT($O$2),VLOOKUP($P11,INDIRECT($P$3),V$5,0))</f>
        <v>104187.96891068119</v>
      </c>
      <c r="W11" s="401">
        <f t="shared" ca="1" si="8"/>
        <v>107313.60797800163</v>
      </c>
      <c r="X11" s="218" t="str">
        <f t="shared" si="0"/>
        <v>Y</v>
      </c>
      <c r="Y11" s="366" t="str">
        <f t="shared" si="1"/>
        <v>59477C</v>
      </c>
      <c r="Z11" s="218" t="str">
        <f t="shared" si="9"/>
        <v>Senior Operations Supervisor - Event Operations</v>
      </c>
      <c r="AA11" s="367" t="str">
        <f t="shared" si="2"/>
        <v>E30</v>
      </c>
      <c r="AB11" s="368">
        <f t="shared" ca="1" si="10"/>
        <v>45.839999999999996</v>
      </c>
      <c r="AC11" s="368">
        <f t="shared" ca="1" si="11"/>
        <v>47.214999999999996</v>
      </c>
      <c r="AD11" s="368">
        <f t="shared" ca="1" si="12"/>
        <v>48.631999999999998</v>
      </c>
      <c r="AE11" s="368">
        <f t="shared" ca="1" si="13"/>
        <v>50.091000000000001</v>
      </c>
      <c r="AF11" s="368">
        <f t="shared" ca="1" si="14"/>
        <v>51.594000000000001</v>
      </c>
    </row>
    <row r="12" spans="1:32">
      <c r="A12" s="34" t="s">
        <v>725</v>
      </c>
      <c r="B12" s="47" t="s">
        <v>12</v>
      </c>
      <c r="C12" s="4">
        <v>448</v>
      </c>
      <c r="D12" s="100" t="s">
        <v>726</v>
      </c>
      <c r="E12" s="47">
        <v>9</v>
      </c>
      <c r="F12" s="47" t="s">
        <v>13</v>
      </c>
      <c r="G12" s="306" t="s">
        <v>14</v>
      </c>
      <c r="H12" s="178">
        <f t="shared" ca="1" si="15"/>
        <v>95346.750753556204</v>
      </c>
      <c r="I12" s="178">
        <f t="shared" ca="1" si="4"/>
        <v>98207.153276162848</v>
      </c>
      <c r="J12" s="178">
        <f t="shared" ca="1" si="4"/>
        <v>101153.36787444775</v>
      </c>
      <c r="K12" s="178">
        <f t="shared" ca="1" si="4"/>
        <v>104187.96891068119</v>
      </c>
      <c r="L12" s="178">
        <f t="shared" ca="1" si="4"/>
        <v>107313.60797800163</v>
      </c>
      <c r="O12" s="337" t="s">
        <v>611</v>
      </c>
      <c r="P12" s="337" t="str">
        <f t="shared" si="5"/>
        <v>59478C</v>
      </c>
      <c r="Q12" s="339" t="str">
        <f t="shared" si="6"/>
        <v>Senior Supervisor Technology &amp; Exhibitor Services</v>
      </c>
      <c r="R12" s="344" t="str">
        <f t="shared" si="7"/>
        <v>E30</v>
      </c>
      <c r="S12" s="345" cm="1">
        <f t="array" aca="1" ref="S12" ca="1">IF($O12="Y",VLOOKUP($P12,INDIRECT($P$3),S$5,0)*INDIRECT($O$2),VLOOKUP($P12,INDIRECT($P$3),S$5,0))</f>
        <v>95346.750753556204</v>
      </c>
      <c r="T12" s="345" cm="1">
        <f t="array" aca="1" ref="T12" ca="1">IF($O12="Y",VLOOKUP($P12,INDIRECT($P$3),T$5,0)*INDIRECT($O$2),VLOOKUP($P12,INDIRECT($P$3),T$5,0))</f>
        <v>98207.153276162848</v>
      </c>
      <c r="U12" s="345" cm="1">
        <f t="array" aca="1" ref="U12" ca="1">IF($O12="Y",VLOOKUP($P12,INDIRECT($P$3),U$5,0)*INDIRECT($O$2),VLOOKUP($P12,INDIRECT($P$3),U$5,0))</f>
        <v>101153.36787444775</v>
      </c>
      <c r="V12" s="345" cm="1">
        <f t="array" aca="1" ref="V12" ca="1">IF($O12="Y",VLOOKUP($P12,INDIRECT($P$3),V$5,0)*INDIRECT($O$2),VLOOKUP($P12,INDIRECT($P$3),V$5,0))</f>
        <v>104187.96891068119</v>
      </c>
      <c r="W12" s="401">
        <f t="shared" ca="1" si="8"/>
        <v>107313.60797800163</v>
      </c>
      <c r="X12" s="218" t="str">
        <f t="shared" si="0"/>
        <v>Y</v>
      </c>
      <c r="Y12" s="366" t="str">
        <f t="shared" si="1"/>
        <v>59478C</v>
      </c>
      <c r="Z12" s="218" t="str">
        <f t="shared" si="9"/>
        <v>Senior Supervisor Technology &amp; Exhibitor Services</v>
      </c>
      <c r="AA12" s="367" t="str">
        <f t="shared" si="2"/>
        <v>E30</v>
      </c>
      <c r="AB12" s="368">
        <f t="shared" ca="1" si="10"/>
        <v>45.839999999999996</v>
      </c>
      <c r="AC12" s="368">
        <f t="shared" ca="1" si="11"/>
        <v>47.214999999999996</v>
      </c>
      <c r="AD12" s="368">
        <f t="shared" ca="1" si="12"/>
        <v>48.631999999999998</v>
      </c>
      <c r="AE12" s="368">
        <f t="shared" ca="1" si="13"/>
        <v>50.091000000000001</v>
      </c>
      <c r="AF12" s="368">
        <f t="shared" ca="1" si="14"/>
        <v>51.594000000000001</v>
      </c>
    </row>
    <row r="13" spans="1:32">
      <c r="A13" s="34" t="s">
        <v>29</v>
      </c>
      <c r="B13" s="47" t="s">
        <v>12</v>
      </c>
      <c r="C13" s="4">
        <v>410</v>
      </c>
      <c r="D13" s="34" t="s">
        <v>30</v>
      </c>
      <c r="E13" s="47">
        <v>9</v>
      </c>
      <c r="F13" s="47" t="s">
        <v>13</v>
      </c>
      <c r="G13" s="306" t="s">
        <v>14</v>
      </c>
      <c r="H13" s="178">
        <f t="shared" ca="1" si="15"/>
        <v>95346.750753556204</v>
      </c>
      <c r="I13" s="178">
        <f t="shared" ca="1" si="4"/>
        <v>98207.153276162848</v>
      </c>
      <c r="J13" s="178">
        <f t="shared" ca="1" si="4"/>
        <v>101153.36787444775</v>
      </c>
      <c r="K13" s="178">
        <f t="shared" ca="1" si="4"/>
        <v>104187.96891068119</v>
      </c>
      <c r="L13" s="178">
        <f t="shared" ca="1" si="4"/>
        <v>107313.60797800163</v>
      </c>
      <c r="O13" s="337" t="s">
        <v>611</v>
      </c>
      <c r="P13" s="337" t="str">
        <f t="shared" si="5"/>
        <v>09980C</v>
      </c>
      <c r="Q13" s="339" t="str">
        <f t="shared" si="6"/>
        <v xml:space="preserve">Supervisor Electronics </v>
      </c>
      <c r="R13" s="344" t="str">
        <f t="shared" si="7"/>
        <v>E30</v>
      </c>
      <c r="S13" s="345" cm="1">
        <f t="array" aca="1" ref="S13" ca="1">IF($O13="Y",VLOOKUP($P13,INDIRECT($P$3),S$5,0)*INDIRECT($O$2),VLOOKUP($P13,INDIRECT($P$3),S$5,0))</f>
        <v>95346.750753556204</v>
      </c>
      <c r="T13" s="345" cm="1">
        <f t="array" aca="1" ref="T13" ca="1">IF($O13="Y",VLOOKUP($P13,INDIRECT($P$3),T$5,0)*INDIRECT($O$2),VLOOKUP($P13,INDIRECT($P$3),T$5,0))</f>
        <v>98207.153276162848</v>
      </c>
      <c r="U13" s="345" cm="1">
        <f t="array" aca="1" ref="U13" ca="1">IF($O13="Y",VLOOKUP($P13,INDIRECT($P$3),U$5,0)*INDIRECT($O$2),VLOOKUP($P13,INDIRECT($P$3),U$5,0))</f>
        <v>101153.36787444775</v>
      </c>
      <c r="V13" s="345" cm="1">
        <f t="array" aca="1" ref="V13" ca="1">IF($O13="Y",VLOOKUP($P13,INDIRECT($P$3),V$5,0)*INDIRECT($O$2),VLOOKUP($P13,INDIRECT($P$3),V$5,0))</f>
        <v>104187.96891068119</v>
      </c>
      <c r="W13" s="401">
        <f t="shared" ca="1" si="8"/>
        <v>107313.60797800163</v>
      </c>
      <c r="X13" s="218" t="str">
        <f t="shared" si="0"/>
        <v>Y</v>
      </c>
      <c r="Y13" s="366" t="str">
        <f t="shared" si="1"/>
        <v>09980C</v>
      </c>
      <c r="Z13" s="218" t="str">
        <f t="shared" si="9"/>
        <v xml:space="preserve">Supervisor Electronics </v>
      </c>
      <c r="AA13" s="367" t="str">
        <f t="shared" si="2"/>
        <v>E30</v>
      </c>
      <c r="AB13" s="368">
        <f t="shared" ca="1" si="10"/>
        <v>45.839999999999996</v>
      </c>
      <c r="AC13" s="368">
        <f t="shared" ca="1" si="11"/>
        <v>47.214999999999996</v>
      </c>
      <c r="AD13" s="368">
        <f t="shared" ca="1" si="12"/>
        <v>48.631999999999998</v>
      </c>
      <c r="AE13" s="368">
        <f t="shared" ca="1" si="13"/>
        <v>50.091000000000001</v>
      </c>
      <c r="AF13" s="368">
        <f t="shared" ca="1" si="14"/>
        <v>51.594000000000001</v>
      </c>
    </row>
    <row r="14" spans="1:32">
      <c r="A14" s="34" t="s">
        <v>31</v>
      </c>
      <c r="B14" s="47" t="s">
        <v>12</v>
      </c>
      <c r="C14" s="4">
        <v>418</v>
      </c>
      <c r="D14" s="34" t="s">
        <v>32</v>
      </c>
      <c r="E14" s="47">
        <v>9</v>
      </c>
      <c r="F14" s="47" t="s">
        <v>13</v>
      </c>
      <c r="G14" s="306" t="s">
        <v>14</v>
      </c>
      <c r="H14" s="178">
        <f t="shared" ca="1" si="15"/>
        <v>95346.750753556204</v>
      </c>
      <c r="I14" s="178">
        <f t="shared" ca="1" si="4"/>
        <v>98207.153276162848</v>
      </c>
      <c r="J14" s="178">
        <f t="shared" ca="1" si="4"/>
        <v>101153.36787444775</v>
      </c>
      <c r="K14" s="178">
        <f t="shared" ca="1" si="4"/>
        <v>104187.96891068119</v>
      </c>
      <c r="L14" s="178">
        <f t="shared" ca="1" si="4"/>
        <v>107313.60797800163</v>
      </c>
      <c r="O14" s="337" t="s">
        <v>611</v>
      </c>
      <c r="P14" s="337" t="str">
        <f t="shared" si="5"/>
        <v>09981C</v>
      </c>
      <c r="Q14" s="339" t="str">
        <f t="shared" si="6"/>
        <v xml:space="preserve">Supervisor Engineering Technician II  </v>
      </c>
      <c r="R14" s="344" t="str">
        <f t="shared" si="7"/>
        <v>E30</v>
      </c>
      <c r="S14" s="345" cm="1">
        <f t="array" aca="1" ref="S14" ca="1">IF($O14="Y",VLOOKUP($P14,INDIRECT($P$3),S$5,0)*INDIRECT($O$2),VLOOKUP($P14,INDIRECT($P$3),S$5,0))</f>
        <v>95346.750753556204</v>
      </c>
      <c r="T14" s="345" cm="1">
        <f t="array" aca="1" ref="T14" ca="1">IF($O14="Y",VLOOKUP($P14,INDIRECT($P$3),T$5,0)*INDIRECT($O$2),VLOOKUP($P14,INDIRECT($P$3),T$5,0))</f>
        <v>98207.153276162848</v>
      </c>
      <c r="U14" s="345" cm="1">
        <f t="array" aca="1" ref="U14" ca="1">IF($O14="Y",VLOOKUP($P14,INDIRECT($P$3),U$5,0)*INDIRECT($O$2),VLOOKUP($P14,INDIRECT($P$3),U$5,0))</f>
        <v>101153.36787444775</v>
      </c>
      <c r="V14" s="345" cm="1">
        <f t="array" aca="1" ref="V14" ca="1">IF($O14="Y",VLOOKUP($P14,INDIRECT($P$3),V$5,0)*INDIRECT($O$2),VLOOKUP($P14,INDIRECT($P$3),V$5,0))</f>
        <v>104187.96891068119</v>
      </c>
      <c r="W14" s="401">
        <f t="shared" ca="1" si="8"/>
        <v>107313.60797800163</v>
      </c>
      <c r="X14" s="218" t="str">
        <f t="shared" si="0"/>
        <v>Y</v>
      </c>
      <c r="Y14" s="366" t="str">
        <f t="shared" si="1"/>
        <v>09981C</v>
      </c>
      <c r="Z14" s="218" t="str">
        <f t="shared" si="9"/>
        <v xml:space="preserve">Supervisor Engineering Technician II  </v>
      </c>
      <c r="AA14" s="367" t="str">
        <f t="shared" si="2"/>
        <v>E30</v>
      </c>
      <c r="AB14" s="368">
        <f t="shared" ca="1" si="10"/>
        <v>45.839999999999996</v>
      </c>
      <c r="AC14" s="368">
        <f t="shared" ca="1" si="11"/>
        <v>47.214999999999996</v>
      </c>
      <c r="AD14" s="368">
        <f t="shared" ca="1" si="12"/>
        <v>48.631999999999998</v>
      </c>
      <c r="AE14" s="368">
        <f t="shared" ca="1" si="13"/>
        <v>50.091000000000001</v>
      </c>
      <c r="AF14" s="368">
        <f t="shared" ca="1" si="14"/>
        <v>51.594000000000001</v>
      </c>
    </row>
    <row r="15" spans="1:32">
      <c r="A15" s="34" t="s">
        <v>225</v>
      </c>
      <c r="B15" s="47" t="s">
        <v>12</v>
      </c>
      <c r="C15" s="4">
        <v>418</v>
      </c>
      <c r="D15" s="34" t="s">
        <v>33</v>
      </c>
      <c r="E15" s="47">
        <v>9</v>
      </c>
      <c r="F15" s="47" t="s">
        <v>13</v>
      </c>
      <c r="G15" s="306" t="s">
        <v>14</v>
      </c>
      <c r="H15" s="178">
        <f t="shared" ca="1" si="15"/>
        <v>95346.750753556204</v>
      </c>
      <c r="I15" s="178">
        <f t="shared" ca="1" si="4"/>
        <v>98207.153276162848</v>
      </c>
      <c r="J15" s="178">
        <f t="shared" ca="1" si="4"/>
        <v>101153.36787444775</v>
      </c>
      <c r="K15" s="178">
        <f t="shared" ca="1" si="4"/>
        <v>104187.96891068119</v>
      </c>
      <c r="L15" s="178">
        <f t="shared" ca="1" si="4"/>
        <v>107313.60797800163</v>
      </c>
      <c r="O15" s="337" t="s">
        <v>611</v>
      </c>
      <c r="P15" s="337" t="str">
        <f t="shared" si="5"/>
        <v>09982C</v>
      </c>
      <c r="Q15" s="339" t="str">
        <f t="shared" si="6"/>
        <v>Supervisor Engineering Technician II Graphic Analyst</v>
      </c>
      <c r="R15" s="344" t="str">
        <f t="shared" si="7"/>
        <v>E30</v>
      </c>
      <c r="S15" s="345" cm="1">
        <f t="array" aca="1" ref="S15" ca="1">IF($O15="Y",VLOOKUP($P15,INDIRECT($P$3),S$5,0)*INDIRECT($O$2),VLOOKUP($P15,INDIRECT($P$3),S$5,0))</f>
        <v>95346.750753556204</v>
      </c>
      <c r="T15" s="345" cm="1">
        <f t="array" aca="1" ref="T15" ca="1">IF($O15="Y",VLOOKUP($P15,INDIRECT($P$3),T$5,0)*INDIRECT($O$2),VLOOKUP($P15,INDIRECT($P$3),T$5,0))</f>
        <v>98207.153276162848</v>
      </c>
      <c r="U15" s="345" cm="1">
        <f t="array" aca="1" ref="U15" ca="1">IF($O15="Y",VLOOKUP($P15,INDIRECT($P$3),U$5,0)*INDIRECT($O$2),VLOOKUP($P15,INDIRECT($P$3),U$5,0))</f>
        <v>101153.36787444775</v>
      </c>
      <c r="V15" s="345" cm="1">
        <f t="array" aca="1" ref="V15" ca="1">IF($O15="Y",VLOOKUP($P15,INDIRECT($P$3),V$5,0)*INDIRECT($O$2),VLOOKUP($P15,INDIRECT($P$3),V$5,0))</f>
        <v>104187.96891068119</v>
      </c>
      <c r="W15" s="401">
        <f t="shared" ca="1" si="8"/>
        <v>107313.60797800163</v>
      </c>
      <c r="X15" s="218" t="str">
        <f t="shared" si="0"/>
        <v>Y</v>
      </c>
      <c r="Y15" s="366" t="str">
        <f t="shared" si="1"/>
        <v>09982C</v>
      </c>
      <c r="Z15" s="218" t="str">
        <f t="shared" si="9"/>
        <v>Supervisor Engineering Technician II Graphic Analyst</v>
      </c>
      <c r="AA15" s="367" t="str">
        <f t="shared" si="2"/>
        <v>E30</v>
      </c>
      <c r="AB15" s="368">
        <f t="shared" ca="1" si="10"/>
        <v>45.839999999999996</v>
      </c>
      <c r="AC15" s="368">
        <f t="shared" ca="1" si="11"/>
        <v>47.214999999999996</v>
      </c>
      <c r="AD15" s="368">
        <f t="shared" ca="1" si="12"/>
        <v>48.631999999999998</v>
      </c>
      <c r="AE15" s="368">
        <f t="shared" ca="1" si="13"/>
        <v>50.091000000000001</v>
      </c>
      <c r="AF15" s="368">
        <f t="shared" ca="1" si="14"/>
        <v>51.594000000000001</v>
      </c>
    </row>
    <row r="16" spans="1:32">
      <c r="A16" s="34" t="s">
        <v>36</v>
      </c>
      <c r="B16" s="47" t="s">
        <v>12</v>
      </c>
      <c r="C16" s="4">
        <v>423</v>
      </c>
      <c r="D16" s="34" t="s">
        <v>37</v>
      </c>
      <c r="E16" s="47">
        <v>9</v>
      </c>
      <c r="F16" s="47" t="s">
        <v>13</v>
      </c>
      <c r="G16" s="306" t="s">
        <v>14</v>
      </c>
      <c r="H16" s="178">
        <f t="shared" ca="1" si="15"/>
        <v>95346.750753556204</v>
      </c>
      <c r="I16" s="178">
        <f t="shared" ca="1" si="4"/>
        <v>98207.153276162848</v>
      </c>
      <c r="J16" s="178">
        <f t="shared" ca="1" si="4"/>
        <v>101153.36787444775</v>
      </c>
      <c r="K16" s="178">
        <f t="shared" ca="1" si="4"/>
        <v>104187.96891068119</v>
      </c>
      <c r="L16" s="178">
        <f t="shared" ca="1" si="4"/>
        <v>107313.60797800163</v>
      </c>
      <c r="O16" s="337" t="s">
        <v>611</v>
      </c>
      <c r="P16" s="337" t="str">
        <f t="shared" si="5"/>
        <v>10007C</v>
      </c>
      <c r="Q16" s="339" t="str">
        <f t="shared" si="6"/>
        <v xml:space="preserve">Supervisor Facilities Services  </v>
      </c>
      <c r="R16" s="344" t="str">
        <f t="shared" si="7"/>
        <v>E30</v>
      </c>
      <c r="S16" s="345" cm="1">
        <f t="array" aca="1" ref="S16" ca="1">IF($O16="Y",VLOOKUP($P16,INDIRECT($P$3),S$5,0)*INDIRECT($O$2),VLOOKUP($P16,INDIRECT($P$3),S$5,0))</f>
        <v>95346.750753556204</v>
      </c>
      <c r="T16" s="345" cm="1">
        <f t="array" aca="1" ref="T16" ca="1">IF($O16="Y",VLOOKUP($P16,INDIRECT($P$3),T$5,0)*INDIRECT($O$2),VLOOKUP($P16,INDIRECT($P$3),T$5,0))</f>
        <v>98207.153276162848</v>
      </c>
      <c r="U16" s="345" cm="1">
        <f t="array" aca="1" ref="U16" ca="1">IF($O16="Y",VLOOKUP($P16,INDIRECT($P$3),U$5,0)*INDIRECT($O$2),VLOOKUP($P16,INDIRECT($P$3),U$5,0))</f>
        <v>101153.36787444775</v>
      </c>
      <c r="V16" s="345" cm="1">
        <f t="array" aca="1" ref="V16" ca="1">IF($O16="Y",VLOOKUP($P16,INDIRECT($P$3),V$5,0)*INDIRECT($O$2),VLOOKUP($P16,INDIRECT($P$3),V$5,0))</f>
        <v>104187.96891068119</v>
      </c>
      <c r="W16" s="401">
        <f t="shared" ca="1" si="8"/>
        <v>107313.60797800163</v>
      </c>
      <c r="X16" s="218" t="str">
        <f t="shared" si="0"/>
        <v>Y</v>
      </c>
      <c r="Y16" s="366" t="str">
        <f t="shared" si="1"/>
        <v>10007C</v>
      </c>
      <c r="Z16" s="218" t="str">
        <f t="shared" si="9"/>
        <v xml:space="preserve">Supervisor Facilities Services  </v>
      </c>
      <c r="AA16" s="367" t="str">
        <f t="shared" si="2"/>
        <v>E30</v>
      </c>
      <c r="AB16" s="368">
        <f t="shared" ca="1" si="10"/>
        <v>45.839999999999996</v>
      </c>
      <c r="AC16" s="368">
        <f t="shared" ca="1" si="11"/>
        <v>47.214999999999996</v>
      </c>
      <c r="AD16" s="368">
        <f t="shared" ca="1" si="12"/>
        <v>48.631999999999998</v>
      </c>
      <c r="AE16" s="368">
        <f t="shared" ca="1" si="13"/>
        <v>50.091000000000001</v>
      </c>
      <c r="AF16" s="368">
        <f t="shared" ca="1" si="14"/>
        <v>51.594000000000001</v>
      </c>
    </row>
    <row r="17" spans="1:32" s="19" customFormat="1">
      <c r="A17" s="3" t="s">
        <v>188</v>
      </c>
      <c r="B17" s="47" t="s">
        <v>655</v>
      </c>
      <c r="C17" s="4">
        <v>408</v>
      </c>
      <c r="D17" s="35" t="s">
        <v>189</v>
      </c>
      <c r="E17" s="47">
        <v>9</v>
      </c>
      <c r="F17" s="47" t="s">
        <v>13</v>
      </c>
      <c r="G17" s="247" t="s">
        <v>14</v>
      </c>
      <c r="H17" s="178">
        <f t="shared" ca="1" si="15"/>
        <v>95346.750753556204</v>
      </c>
      <c r="I17" s="178">
        <f t="shared" ca="1" si="4"/>
        <v>98207.153276162848</v>
      </c>
      <c r="J17" s="178">
        <f t="shared" ca="1" si="4"/>
        <v>101153.36787444775</v>
      </c>
      <c r="K17" s="178">
        <f t="shared" ca="1" si="4"/>
        <v>104187.96891068119</v>
      </c>
      <c r="L17" s="178">
        <f t="shared" ca="1" si="4"/>
        <v>107313.60797800163</v>
      </c>
      <c r="M17"/>
      <c r="N17"/>
      <c r="O17" s="343" t="s">
        <v>611</v>
      </c>
      <c r="P17" s="337" t="str">
        <f>A17</f>
        <v>10079C</v>
      </c>
      <c r="Q17" s="339" t="str">
        <f>D17</f>
        <v>Supervisor Operations Support</v>
      </c>
      <c r="R17" s="344" t="str">
        <f>G17</f>
        <v>E30</v>
      </c>
      <c r="S17" s="345" cm="1">
        <f t="array" aca="1" ref="S17" ca="1">IF($O17="Y",VLOOKUP($P17,INDIRECT($P$3),S$5,0)*INDIRECT($O$2),VLOOKUP($P17,INDIRECT($P$3),S$5,0))</f>
        <v>95346.750753556204</v>
      </c>
      <c r="T17" s="345" cm="1">
        <f t="array" aca="1" ref="T17" ca="1">IF($O17="Y",VLOOKUP($P17,INDIRECT($P$3),T$5,0)*INDIRECT($O$2),VLOOKUP($P17,INDIRECT($P$3),T$5,0))</f>
        <v>98207.153276162848</v>
      </c>
      <c r="U17" s="345" cm="1">
        <f t="array" aca="1" ref="U17" ca="1">IF($O17="Y",VLOOKUP($P17,INDIRECT($P$3),U$5,0)*INDIRECT($O$2),VLOOKUP($P17,INDIRECT($P$3),U$5,0))</f>
        <v>101153.36787444775</v>
      </c>
      <c r="V17" s="345" cm="1">
        <f t="array" aca="1" ref="V17" ca="1">IF($O17="Y",VLOOKUP($P17,INDIRECT($P$3),V$5,0)*INDIRECT($O$2),VLOOKUP($P17,INDIRECT($P$3),V$5,0))</f>
        <v>104187.96891068119</v>
      </c>
      <c r="W17" s="401">
        <f t="shared" ca="1" si="8"/>
        <v>107313.60797800163</v>
      </c>
      <c r="X17" s="218" t="str">
        <f t="shared" si="0"/>
        <v>Y</v>
      </c>
      <c r="Y17" s="366" t="str">
        <f t="shared" si="1"/>
        <v>10079C</v>
      </c>
      <c r="Z17" s="218" t="str">
        <f t="shared" si="9"/>
        <v>Supervisor Operations Support</v>
      </c>
      <c r="AA17" s="367" t="str">
        <f t="shared" si="2"/>
        <v>E30</v>
      </c>
      <c r="AB17" s="368">
        <f t="shared" ca="1" si="10"/>
        <v>45.839999999999996</v>
      </c>
      <c r="AC17" s="368">
        <f t="shared" ca="1" si="11"/>
        <v>47.214999999999996</v>
      </c>
      <c r="AD17" s="368">
        <f t="shared" ca="1" si="12"/>
        <v>48.631999999999998</v>
      </c>
      <c r="AE17" s="368">
        <f t="shared" ca="1" si="13"/>
        <v>50.091000000000001</v>
      </c>
      <c r="AF17" s="368">
        <f t="shared" ca="1" si="14"/>
        <v>51.594000000000001</v>
      </c>
    </row>
    <row r="18" spans="1:32" s="19" customFormat="1">
      <c r="A18" s="34"/>
      <c r="B18" s="4"/>
      <c r="C18" s="4"/>
      <c r="D18" s="34"/>
      <c r="E18" s="4"/>
      <c r="F18" s="15"/>
      <c r="G18" s="16"/>
      <c r="H18" s="17"/>
      <c r="I18" s="17"/>
      <c r="J18" s="17"/>
      <c r="M18"/>
      <c r="N18"/>
      <c r="O18" s="337"/>
      <c r="P18" s="337"/>
      <c r="Q18" s="339"/>
      <c r="R18" s="344"/>
      <c r="S18" s="339"/>
      <c r="T18" s="346"/>
      <c r="U18" s="346"/>
      <c r="V18" s="346"/>
      <c r="W18" s="347"/>
      <c r="X18" s="214"/>
      <c r="Y18" s="214"/>
      <c r="Z18" s="214"/>
      <c r="AA18" s="214"/>
      <c r="AB18" s="214"/>
      <c r="AC18" s="214"/>
      <c r="AD18" s="214"/>
      <c r="AE18" s="214"/>
      <c r="AF18" s="214"/>
    </row>
    <row r="19" spans="1:32" s="19" customFormat="1">
      <c r="A19" s="281"/>
      <c r="B19" s="281"/>
      <c r="C19" s="281"/>
      <c r="D19" s="281"/>
      <c r="H19" s="17"/>
      <c r="I19" s="17"/>
      <c r="J19" s="17"/>
      <c r="K19" s="18"/>
      <c r="L19" s="18"/>
      <c r="M19"/>
      <c r="N19"/>
      <c r="O19" s="347"/>
      <c r="P19" s="347"/>
      <c r="Q19" s="346"/>
      <c r="R19" s="346"/>
      <c r="S19" s="346"/>
      <c r="T19" s="346"/>
      <c r="U19" s="346"/>
      <c r="V19" s="346"/>
      <c r="W19" s="347"/>
      <c r="X19" s="214"/>
      <c r="Y19" s="214"/>
      <c r="Z19" s="214"/>
      <c r="AA19" s="214"/>
      <c r="AB19" s="214"/>
      <c r="AC19" s="214"/>
      <c r="AD19" s="214"/>
      <c r="AE19" s="214"/>
      <c r="AF19" s="214"/>
    </row>
    <row r="20" spans="1:32" s="19" customFormat="1" ht="26.25" thickBot="1">
      <c r="A20" s="280" t="s">
        <v>2</v>
      </c>
      <c r="B20" s="280" t="s">
        <v>3</v>
      </c>
      <c r="C20" s="280" t="s">
        <v>519</v>
      </c>
      <c r="D20" s="24" t="s">
        <v>625</v>
      </c>
      <c r="E20" s="280" t="s">
        <v>617</v>
      </c>
      <c r="F20" s="280" t="s">
        <v>6</v>
      </c>
      <c r="G20" s="280" t="s">
        <v>7</v>
      </c>
      <c r="H20" s="26" t="s">
        <v>8</v>
      </c>
      <c r="I20" s="26" t="s">
        <v>9</v>
      </c>
      <c r="J20" s="26" t="s">
        <v>10</v>
      </c>
      <c r="K20" s="27" t="s">
        <v>11</v>
      </c>
      <c r="L20" s="27" t="s">
        <v>744</v>
      </c>
      <c r="M20"/>
      <c r="N20"/>
      <c r="O20" s="340" t="s">
        <v>610</v>
      </c>
      <c r="P20" s="340" t="s">
        <v>2</v>
      </c>
      <c r="Q20" s="341" t="s">
        <v>612</v>
      </c>
      <c r="R20" s="341" t="s">
        <v>606</v>
      </c>
      <c r="S20" s="342" t="s">
        <v>8</v>
      </c>
      <c r="T20" s="342" t="s">
        <v>9</v>
      </c>
      <c r="U20" s="342" t="s">
        <v>10</v>
      </c>
      <c r="V20" s="340" t="s">
        <v>11</v>
      </c>
      <c r="W20" s="340" t="s">
        <v>744</v>
      </c>
      <c r="X20" s="358" t="str">
        <f t="shared" ref="X20:X43" si="16">O20</f>
        <v>Update</v>
      </c>
      <c r="Y20" s="359" t="str">
        <f t="shared" ref="Y20:Y43" si="17">A20</f>
        <v>Job Code</v>
      </c>
      <c r="Z20" s="358" t="s">
        <v>612</v>
      </c>
      <c r="AA20" s="360" t="str">
        <f t="shared" ref="AA20:AA43" si="18">G20</f>
        <v>Salary Grade</v>
      </c>
      <c r="AB20" s="361" t="str">
        <f>S20</f>
        <v>Step 1</v>
      </c>
      <c r="AC20" s="361" t="str">
        <f>T20</f>
        <v>Step 2</v>
      </c>
      <c r="AD20" s="361" t="str">
        <f>U20</f>
        <v>Step 3</v>
      </c>
      <c r="AE20" s="361" t="str">
        <f>V20</f>
        <v>Step 4</v>
      </c>
      <c r="AF20" s="358" t="s">
        <v>744</v>
      </c>
    </row>
    <row r="21" spans="1:32" s="19" customFormat="1">
      <c r="A21" s="3" t="s">
        <v>44</v>
      </c>
      <c r="B21" s="47" t="s">
        <v>12</v>
      </c>
      <c r="C21" s="4">
        <v>453</v>
      </c>
      <c r="D21" s="35" t="s">
        <v>45</v>
      </c>
      <c r="E21" s="47">
        <v>10</v>
      </c>
      <c r="F21" s="47" t="s">
        <v>13</v>
      </c>
      <c r="G21" s="306" t="s">
        <v>43</v>
      </c>
      <c r="H21" s="178">
        <f t="shared" ref="H21:L38" ca="1" si="19">S21</f>
        <v>103317.28927850556</v>
      </c>
      <c r="I21" s="178">
        <f t="shared" ca="1" si="19"/>
        <v>106416.80795686076</v>
      </c>
      <c r="J21" s="178">
        <f t="shared" ca="1" si="19"/>
        <v>109609.31219556657</v>
      </c>
      <c r="K21" s="178">
        <f t="shared" ca="1" si="19"/>
        <v>112897.59156143358</v>
      </c>
      <c r="L21" s="178">
        <f ca="1">W21</f>
        <v>116284.51930827659</v>
      </c>
      <c r="M21"/>
      <c r="N21"/>
      <c r="O21" s="343" t="s">
        <v>611</v>
      </c>
      <c r="P21" s="337" t="str">
        <f>A21</f>
        <v>00410C</v>
      </c>
      <c r="Q21" s="339" t="str">
        <f>D21</f>
        <v xml:space="preserve">Administrative Enforcement Supervisor </v>
      </c>
      <c r="R21" s="344" t="str">
        <f>G21</f>
        <v>E40</v>
      </c>
      <c r="S21" s="345" cm="1">
        <f t="array" aca="1" ref="S21" ca="1">IF($O21="Y",VLOOKUP($P21,INDIRECT($P$3),S$5,0)*INDIRECT($O$2),VLOOKUP($P21,INDIRECT($P$3),S$5,0))</f>
        <v>103317.28927850556</v>
      </c>
      <c r="T21" s="345" cm="1">
        <f t="array" aca="1" ref="T21" ca="1">IF($O21="Y",VLOOKUP($P21,INDIRECT($P$3),T$5,0)*INDIRECT($O$2),VLOOKUP($P21,INDIRECT($P$3),T$5,0))</f>
        <v>106416.80795686076</v>
      </c>
      <c r="U21" s="345" cm="1">
        <f t="array" aca="1" ref="U21" ca="1">IF($O21="Y",VLOOKUP($P21,INDIRECT($P$3),U$5,0)*INDIRECT($O$2),VLOOKUP($P21,INDIRECT($P$3),U$5,0))</f>
        <v>109609.31219556657</v>
      </c>
      <c r="V21" s="345" cm="1">
        <f t="array" aca="1" ref="V21" ca="1">IF($O21="Y",VLOOKUP($P21,INDIRECT($P$3),V$5,0)*INDIRECT($O$2),VLOOKUP($P21,INDIRECT($P$3),V$5,0))</f>
        <v>112897.59156143358</v>
      </c>
      <c r="W21" s="401">
        <f t="shared" ref="W21:W43" ca="1" si="20">V21*103%</f>
        <v>116284.51930827659</v>
      </c>
      <c r="X21" s="218" t="str">
        <f t="shared" si="16"/>
        <v>Y</v>
      </c>
      <c r="Y21" s="366" t="str">
        <f t="shared" si="17"/>
        <v>00410C</v>
      </c>
      <c r="Z21" s="218" t="str">
        <f t="shared" ref="Z21:Z43" si="21">D21</f>
        <v xml:space="preserve">Administrative Enforcement Supervisor </v>
      </c>
      <c r="AA21" s="367" t="str">
        <f t="shared" si="18"/>
        <v>E40</v>
      </c>
      <c r="AB21" s="368">
        <f ca="1">ROUNDUP(S21/2080,3)</f>
        <v>49.671999999999997</v>
      </c>
      <c r="AC21" s="368">
        <f ca="1">ROUNDUP(T21/2080,3)</f>
        <v>51.161999999999999</v>
      </c>
      <c r="AD21" s="368">
        <f ca="1">ROUNDUP(U21/2080,3)</f>
        <v>52.696999999999996</v>
      </c>
      <c r="AE21" s="368">
        <f ca="1">ROUNDUP(V21/2080,3)</f>
        <v>54.277999999999999</v>
      </c>
      <c r="AF21" s="368">
        <f ca="1">ROUNDUP(W21/2080,3)</f>
        <v>55.906999999999996</v>
      </c>
    </row>
    <row r="22" spans="1:32" s="19" customFormat="1">
      <c r="A22" s="3" t="s">
        <v>596</v>
      </c>
      <c r="B22" s="47" t="s">
        <v>655</v>
      </c>
      <c r="C22" s="2">
        <v>453</v>
      </c>
      <c r="D22" s="35" t="s">
        <v>595</v>
      </c>
      <c r="E22" s="47">
        <v>10</v>
      </c>
      <c r="F22" s="47" t="s">
        <v>13</v>
      </c>
      <c r="G22" s="306" t="s">
        <v>43</v>
      </c>
      <c r="H22" s="178">
        <f t="shared" ca="1" si="19"/>
        <v>103317.28927850556</v>
      </c>
      <c r="I22" s="178">
        <f t="shared" ca="1" si="19"/>
        <v>106416.80795686076</v>
      </c>
      <c r="J22" s="178">
        <f t="shared" ca="1" si="19"/>
        <v>109609.31219556657</v>
      </c>
      <c r="K22" s="178">
        <f t="shared" ca="1" si="19"/>
        <v>112897.59156143358</v>
      </c>
      <c r="L22" s="178">
        <f t="shared" ca="1" si="19"/>
        <v>116284.51930827659</v>
      </c>
      <c r="M22"/>
      <c r="N22"/>
      <c r="O22" s="343" t="s">
        <v>611</v>
      </c>
      <c r="P22" s="337" t="str">
        <f>A22</f>
        <v>59406C</v>
      </c>
      <c r="Q22" s="339" t="str">
        <f>D22</f>
        <v>Animal Shelter Supervisor</v>
      </c>
      <c r="R22" s="344" t="str">
        <f>G22</f>
        <v>E40</v>
      </c>
      <c r="S22" s="345" cm="1">
        <f t="array" aca="1" ref="S22" ca="1">IF($O22="Y",VLOOKUP($P22,INDIRECT($P$3),S$5,0)*INDIRECT($O$2),VLOOKUP($P22,INDIRECT($P$3),S$5,0))</f>
        <v>103317.28927850556</v>
      </c>
      <c r="T22" s="345" cm="1">
        <f t="array" aca="1" ref="T22" ca="1">IF($O22="Y",VLOOKUP($P22,INDIRECT($P$3),T$5,0)*INDIRECT($O$2),VLOOKUP($P22,INDIRECT($P$3),T$5,0))</f>
        <v>106416.80795686076</v>
      </c>
      <c r="U22" s="345" cm="1">
        <f t="array" aca="1" ref="U22" ca="1">IF($O22="Y",VLOOKUP($P22,INDIRECT($P$3),U$5,0)*INDIRECT($O$2),VLOOKUP($P22,INDIRECT($P$3),U$5,0))</f>
        <v>109609.31219556657</v>
      </c>
      <c r="V22" s="345" cm="1">
        <f t="array" aca="1" ref="V22" ca="1">IF($O22="Y",VLOOKUP($P22,INDIRECT($P$3),V$5,0)*INDIRECT($O$2),VLOOKUP($P22,INDIRECT($P$3),V$5,0))</f>
        <v>112897.59156143358</v>
      </c>
      <c r="W22" s="401">
        <f t="shared" ca="1" si="20"/>
        <v>116284.51930827659</v>
      </c>
      <c r="X22" s="218" t="str">
        <f t="shared" si="16"/>
        <v>Y</v>
      </c>
      <c r="Y22" s="366" t="str">
        <f t="shared" si="17"/>
        <v>59406C</v>
      </c>
      <c r="Z22" s="218" t="str">
        <f t="shared" si="21"/>
        <v>Animal Shelter Supervisor</v>
      </c>
      <c r="AA22" s="367" t="str">
        <f t="shared" si="18"/>
        <v>E40</v>
      </c>
      <c r="AB22" s="368">
        <f t="shared" ref="AB22:AB43" ca="1" si="22">ROUNDUP(S22/2080,3)</f>
        <v>49.671999999999997</v>
      </c>
      <c r="AC22" s="368">
        <f t="shared" ref="AC22:AC43" ca="1" si="23">ROUNDUP(T22/2080,3)</f>
        <v>51.161999999999999</v>
      </c>
      <c r="AD22" s="368">
        <f t="shared" ref="AD22:AD43" ca="1" si="24">ROUNDUP(U22/2080,3)</f>
        <v>52.696999999999996</v>
      </c>
      <c r="AE22" s="368">
        <f t="shared" ref="AE22:AE43" ca="1" si="25">ROUNDUP(V22/2080,3)</f>
        <v>54.277999999999999</v>
      </c>
      <c r="AF22" s="368">
        <f t="shared" ref="AF22:AF43" ca="1" si="26">ROUNDUP(W22/2080,3)</f>
        <v>55.906999999999996</v>
      </c>
    </row>
    <row r="23" spans="1:32" s="19" customFormat="1">
      <c r="A23" s="3" t="s">
        <v>46</v>
      </c>
      <c r="B23" s="47" t="s">
        <v>12</v>
      </c>
      <c r="C23" s="4">
        <v>480</v>
      </c>
      <c r="D23" s="35" t="s">
        <v>47</v>
      </c>
      <c r="E23" s="47">
        <v>10</v>
      </c>
      <c r="F23" s="47" t="s">
        <v>13</v>
      </c>
      <c r="G23" s="306" t="s">
        <v>43</v>
      </c>
      <c r="H23" s="178">
        <f t="shared" ca="1" si="19"/>
        <v>103317.28927850556</v>
      </c>
      <c r="I23" s="178">
        <f t="shared" ca="1" si="19"/>
        <v>106416.80795686076</v>
      </c>
      <c r="J23" s="178">
        <f t="shared" ca="1" si="19"/>
        <v>109609.31219556657</v>
      </c>
      <c r="K23" s="178">
        <f t="shared" ca="1" si="19"/>
        <v>112897.59156143358</v>
      </c>
      <c r="L23" s="178">
        <f t="shared" ca="1" si="19"/>
        <v>116284.51930827659</v>
      </c>
      <c r="M23"/>
      <c r="N23"/>
      <c r="O23" s="337" t="s">
        <v>611</v>
      </c>
      <c r="P23" s="337" t="str">
        <f>A23</f>
        <v>00845C</v>
      </c>
      <c r="Q23" s="339" t="str">
        <f>D23</f>
        <v>Assistant Manager Parking Systems</v>
      </c>
      <c r="R23" s="344" t="str">
        <f>G23</f>
        <v>E40</v>
      </c>
      <c r="S23" s="345" cm="1">
        <f t="array" aca="1" ref="S23" ca="1">IF($O23="Y",VLOOKUP($P23,INDIRECT($P$3),S$5,0)*INDIRECT($O$2),VLOOKUP($P23,INDIRECT($P$3),S$5,0))</f>
        <v>103317.28927850556</v>
      </c>
      <c r="T23" s="345" cm="1">
        <f t="array" aca="1" ref="T23" ca="1">IF($O23="Y",VLOOKUP($P23,INDIRECT($P$3),T$5,0)*INDIRECT($O$2),VLOOKUP($P23,INDIRECT($P$3),T$5,0))</f>
        <v>106416.80795686076</v>
      </c>
      <c r="U23" s="345" cm="1">
        <f t="array" aca="1" ref="U23" ca="1">IF($O23="Y",VLOOKUP($P23,INDIRECT($P$3),U$5,0)*INDIRECT($O$2),VLOOKUP($P23,INDIRECT($P$3),U$5,0))</f>
        <v>109609.31219556657</v>
      </c>
      <c r="V23" s="345" cm="1">
        <f t="array" aca="1" ref="V23" ca="1">IF($O23="Y",VLOOKUP($P23,INDIRECT($P$3),V$5,0)*INDIRECT($O$2),VLOOKUP($P23,INDIRECT($P$3),V$5,0))</f>
        <v>112897.59156143358</v>
      </c>
      <c r="W23" s="401">
        <f t="shared" ca="1" si="20"/>
        <v>116284.51930827659</v>
      </c>
      <c r="X23" s="218" t="str">
        <f t="shared" si="16"/>
        <v>Y</v>
      </c>
      <c r="Y23" s="366" t="str">
        <f t="shared" si="17"/>
        <v>00845C</v>
      </c>
      <c r="Z23" s="218" t="str">
        <f t="shared" si="21"/>
        <v>Assistant Manager Parking Systems</v>
      </c>
      <c r="AA23" s="367" t="str">
        <f t="shared" si="18"/>
        <v>E40</v>
      </c>
      <c r="AB23" s="368">
        <f t="shared" ca="1" si="22"/>
        <v>49.671999999999997</v>
      </c>
      <c r="AC23" s="368">
        <f t="shared" ca="1" si="23"/>
        <v>51.161999999999999</v>
      </c>
      <c r="AD23" s="368">
        <f t="shared" ca="1" si="24"/>
        <v>52.696999999999996</v>
      </c>
      <c r="AE23" s="368">
        <f t="shared" ca="1" si="25"/>
        <v>54.277999999999999</v>
      </c>
      <c r="AF23" s="368">
        <f t="shared" ca="1" si="26"/>
        <v>55.906999999999996</v>
      </c>
    </row>
    <row r="24" spans="1:32" s="19" customFormat="1">
      <c r="A24" s="3" t="s">
        <v>700</v>
      </c>
      <c r="B24" s="47" t="s">
        <v>12</v>
      </c>
      <c r="C24" s="4">
        <v>483</v>
      </c>
      <c r="D24" s="35" t="s">
        <v>701</v>
      </c>
      <c r="E24" s="47">
        <v>10</v>
      </c>
      <c r="F24" s="47" t="s">
        <v>13</v>
      </c>
      <c r="G24" s="306" t="s">
        <v>43</v>
      </c>
      <c r="H24" s="178">
        <f t="shared" ca="1" si="19"/>
        <v>103317.28927850556</v>
      </c>
      <c r="I24" s="178">
        <f t="shared" si="19"/>
        <v>106417</v>
      </c>
      <c r="J24" s="178">
        <f t="shared" ca="1" si="19"/>
        <v>109609.19049232386</v>
      </c>
      <c r="K24" s="178">
        <f t="shared" ca="1" si="19"/>
        <v>112897.52446956663</v>
      </c>
      <c r="L24" s="178">
        <f t="shared" si="19"/>
        <v>116285</v>
      </c>
      <c r="M24"/>
      <c r="N24"/>
      <c r="O24" s="337" t="s">
        <v>611</v>
      </c>
      <c r="P24" s="337" t="str">
        <f>A24</f>
        <v>53043C</v>
      </c>
      <c r="Q24" s="339" t="str">
        <f>D24</f>
        <v>Code Compliance &amp; Traffic Control Manager</v>
      </c>
      <c r="R24" s="344" t="str">
        <f>G24</f>
        <v>E40</v>
      </c>
      <c r="S24" s="345" cm="1">
        <f t="array" aca="1" ref="S24" ca="1">IF($O24="Y",VLOOKUP($P24,INDIRECT($P$3),S$5,0)*INDIRECT($O$2),VLOOKUP($P24,INDIRECT($P$3),S$5,0))</f>
        <v>103317.28927850556</v>
      </c>
      <c r="T24" s="409">
        <v>106417</v>
      </c>
      <c r="U24" s="345" cm="1">
        <f t="array" aca="1" ref="U24" ca="1">IF($O24="Y",VLOOKUP($P24,INDIRECT($P$3),U$5,0)*INDIRECT($O$2),VLOOKUP($P24,INDIRECT($P$3),U$5,0))</f>
        <v>109609.19049232386</v>
      </c>
      <c r="V24" s="345" cm="1">
        <f t="array" aca="1" ref="V24" ca="1">IF($O24="Y",VLOOKUP($P24,INDIRECT($P$3),V$5,0)*INDIRECT($O$2),VLOOKUP($P24,INDIRECT($P$3),V$5,0))</f>
        <v>112897.52446956663</v>
      </c>
      <c r="W24" s="410">
        <v>116285</v>
      </c>
      <c r="X24" s="218" t="str">
        <f t="shared" si="16"/>
        <v>Y</v>
      </c>
      <c r="Y24" s="366" t="str">
        <f t="shared" si="17"/>
        <v>53043C</v>
      </c>
      <c r="Z24" s="218" t="str">
        <f t="shared" si="21"/>
        <v>Code Compliance &amp; Traffic Control Manager</v>
      </c>
      <c r="AA24" s="367" t="str">
        <f t="shared" si="18"/>
        <v>E40</v>
      </c>
      <c r="AB24" s="368">
        <f t="shared" ca="1" si="22"/>
        <v>49.671999999999997</v>
      </c>
      <c r="AC24" s="368">
        <f t="shared" si="23"/>
        <v>51.162999999999997</v>
      </c>
      <c r="AD24" s="368">
        <f t="shared" ca="1" si="24"/>
        <v>52.696999999999996</v>
      </c>
      <c r="AE24" s="368">
        <f t="shared" ca="1" si="25"/>
        <v>54.277999999999999</v>
      </c>
      <c r="AF24" s="368">
        <f t="shared" si="26"/>
        <v>55.906999999999996</v>
      </c>
    </row>
    <row r="25" spans="1:32" s="19" customFormat="1">
      <c r="A25" s="3" t="s">
        <v>720</v>
      </c>
      <c r="B25" s="47" t="s">
        <v>12</v>
      </c>
      <c r="C25" s="4">
        <v>465</v>
      </c>
      <c r="D25" s="35" t="s">
        <v>721</v>
      </c>
      <c r="E25" s="47">
        <v>10</v>
      </c>
      <c r="F25" s="47" t="s">
        <v>13</v>
      </c>
      <c r="G25" s="306" t="s">
        <v>43</v>
      </c>
      <c r="H25" s="178">
        <f t="shared" ca="1" si="19"/>
        <v>103317.28927850556</v>
      </c>
      <c r="I25" s="178">
        <f t="shared" si="19"/>
        <v>106417</v>
      </c>
      <c r="J25" s="178">
        <f t="shared" ca="1" si="19"/>
        <v>109609.19049232386</v>
      </c>
      <c r="K25" s="178">
        <f t="shared" ca="1" si="19"/>
        <v>112897.52446956663</v>
      </c>
      <c r="L25" s="178">
        <f t="shared" si="19"/>
        <v>116285</v>
      </c>
      <c r="M25"/>
      <c r="N25"/>
      <c r="O25" s="337" t="s">
        <v>611</v>
      </c>
      <c r="P25" s="337" t="str">
        <f>A25</f>
        <v>59475C</v>
      </c>
      <c r="Q25" s="339" t="str">
        <f>D25</f>
        <v>District Sewer Supervisor</v>
      </c>
      <c r="R25" s="344" t="str">
        <f>G25</f>
        <v>E40</v>
      </c>
      <c r="S25" s="345" cm="1">
        <f t="array" aca="1" ref="S25" ca="1">IF($O25="Y",VLOOKUP($P25,INDIRECT($P$3),S$5,0)*INDIRECT($O$2),VLOOKUP($P25,INDIRECT($P$3),S$5,0))</f>
        <v>103317.28927850556</v>
      </c>
      <c r="T25" s="409">
        <v>106417</v>
      </c>
      <c r="U25" s="345" cm="1">
        <f t="array" aca="1" ref="U25" ca="1">IF($O25="Y",VLOOKUP($P25,INDIRECT($P$3),U$5,0)*INDIRECT($O$2),VLOOKUP($P25,INDIRECT($P$3),U$5,0))</f>
        <v>109609.19049232386</v>
      </c>
      <c r="V25" s="345" cm="1">
        <f t="array" aca="1" ref="V25" ca="1">IF($O25="Y",VLOOKUP($P25,INDIRECT($P$3),V$5,0)*INDIRECT($O$2),VLOOKUP($P25,INDIRECT($P$3),V$5,0))</f>
        <v>112897.52446956663</v>
      </c>
      <c r="W25" s="410">
        <v>116285</v>
      </c>
      <c r="X25" s="218" t="str">
        <f t="shared" si="16"/>
        <v>Y</v>
      </c>
      <c r="Y25" s="366" t="str">
        <f t="shared" si="17"/>
        <v>59475C</v>
      </c>
      <c r="Z25" s="218" t="str">
        <f t="shared" si="21"/>
        <v>District Sewer Supervisor</v>
      </c>
      <c r="AA25" s="367" t="str">
        <f t="shared" si="18"/>
        <v>E40</v>
      </c>
      <c r="AB25" s="368">
        <f t="shared" ca="1" si="22"/>
        <v>49.671999999999997</v>
      </c>
      <c r="AC25" s="368">
        <f t="shared" si="23"/>
        <v>51.162999999999997</v>
      </c>
      <c r="AD25" s="368">
        <f t="shared" ca="1" si="24"/>
        <v>52.696999999999996</v>
      </c>
      <c r="AE25" s="368">
        <f t="shared" ca="1" si="25"/>
        <v>54.277999999999999</v>
      </c>
      <c r="AF25" s="368">
        <f t="shared" si="26"/>
        <v>55.906999999999996</v>
      </c>
    </row>
    <row r="26" spans="1:32" s="19" customFormat="1">
      <c r="A26" s="34" t="s">
        <v>48</v>
      </c>
      <c r="B26" s="47" t="s">
        <v>12</v>
      </c>
      <c r="C26" s="4">
        <v>465</v>
      </c>
      <c r="D26" s="34" t="s">
        <v>49</v>
      </c>
      <c r="E26" s="47">
        <v>10</v>
      </c>
      <c r="F26" s="47" t="s">
        <v>13</v>
      </c>
      <c r="G26" s="306" t="s">
        <v>43</v>
      </c>
      <c r="H26" s="178">
        <f t="shared" ca="1" si="19"/>
        <v>103317.28927850556</v>
      </c>
      <c r="I26" s="178">
        <f t="shared" ca="1" si="19"/>
        <v>106416.80795686076</v>
      </c>
      <c r="J26" s="178">
        <f t="shared" ca="1" si="19"/>
        <v>109609.31219556657</v>
      </c>
      <c r="K26" s="178">
        <f t="shared" ca="1" si="19"/>
        <v>112897.59156143358</v>
      </c>
      <c r="L26" s="178">
        <f t="shared" ca="1" si="19"/>
        <v>116284.51930827659</v>
      </c>
      <c r="M26"/>
      <c r="N26"/>
      <c r="O26" s="337" t="s">
        <v>611</v>
      </c>
      <c r="P26" s="337" t="str">
        <f t="shared" ref="P26:P43" si="27">A26</f>
        <v>03600C</v>
      </c>
      <c r="Q26" s="339" t="str">
        <f t="shared" ref="Q26:Q43" si="28">D26</f>
        <v xml:space="preserve">District Street Supervisor I  </v>
      </c>
      <c r="R26" s="344" t="str">
        <f t="shared" ref="R26:R43" si="29">G26</f>
        <v>E40</v>
      </c>
      <c r="S26" s="345" cm="1">
        <f t="array" aca="1" ref="S26" ca="1">IF($O26="Y",VLOOKUP($P26,INDIRECT($P$3),S$5,0)*INDIRECT($O$2),VLOOKUP($P26,INDIRECT($P$3),S$5,0))</f>
        <v>103317.28927850556</v>
      </c>
      <c r="T26" s="345" cm="1">
        <f t="array" aca="1" ref="T26" ca="1">IF($O26="Y",VLOOKUP($P26,INDIRECT($P$3),T$5,0)*INDIRECT($O$2),VLOOKUP($P26,INDIRECT($P$3),T$5,0))</f>
        <v>106416.80795686076</v>
      </c>
      <c r="U26" s="345" cm="1">
        <f t="array" aca="1" ref="U26" ca="1">IF($O26="Y",VLOOKUP($P26,INDIRECT($P$3),U$5,0)*INDIRECT($O$2),VLOOKUP($P26,INDIRECT($P$3),U$5,0))</f>
        <v>109609.31219556657</v>
      </c>
      <c r="V26" s="345" cm="1">
        <f t="array" aca="1" ref="V26" ca="1">IF($O26="Y",VLOOKUP($P26,INDIRECT($P$3),V$5,0)*INDIRECT($O$2),VLOOKUP($P26,INDIRECT($P$3),V$5,0))</f>
        <v>112897.59156143358</v>
      </c>
      <c r="W26" s="401">
        <f t="shared" ca="1" si="20"/>
        <v>116284.51930827659</v>
      </c>
      <c r="X26" s="218" t="str">
        <f t="shared" si="16"/>
        <v>Y</v>
      </c>
      <c r="Y26" s="366" t="str">
        <f t="shared" si="17"/>
        <v>03600C</v>
      </c>
      <c r="Z26" s="218" t="str">
        <f t="shared" si="21"/>
        <v xml:space="preserve">District Street Supervisor I  </v>
      </c>
      <c r="AA26" s="367" t="str">
        <f t="shared" si="18"/>
        <v>E40</v>
      </c>
      <c r="AB26" s="368">
        <f t="shared" ca="1" si="22"/>
        <v>49.671999999999997</v>
      </c>
      <c r="AC26" s="368">
        <f t="shared" ca="1" si="23"/>
        <v>51.161999999999999</v>
      </c>
      <c r="AD26" s="368">
        <f t="shared" ca="1" si="24"/>
        <v>52.696999999999996</v>
      </c>
      <c r="AE26" s="368">
        <f t="shared" ca="1" si="25"/>
        <v>54.277999999999999</v>
      </c>
      <c r="AF26" s="368">
        <f t="shared" ca="1" si="26"/>
        <v>55.906999999999996</v>
      </c>
    </row>
    <row r="27" spans="1:32">
      <c r="A27" s="34" t="s">
        <v>437</v>
      </c>
      <c r="B27" s="47" t="s">
        <v>12</v>
      </c>
      <c r="C27" s="4">
        <v>493</v>
      </c>
      <c r="D27" s="34" t="s">
        <v>526</v>
      </c>
      <c r="E27" s="47">
        <v>10</v>
      </c>
      <c r="F27" s="47" t="s">
        <v>13</v>
      </c>
      <c r="G27" s="306" t="s">
        <v>43</v>
      </c>
      <c r="H27" s="178">
        <f t="shared" ca="1" si="19"/>
        <v>103317.28927850556</v>
      </c>
      <c r="I27" s="178">
        <f t="shared" ca="1" si="19"/>
        <v>106416.80795686076</v>
      </c>
      <c r="J27" s="178">
        <f t="shared" ca="1" si="19"/>
        <v>109609.31219556657</v>
      </c>
      <c r="K27" s="178">
        <f t="shared" ca="1" si="19"/>
        <v>112897.59156143358</v>
      </c>
      <c r="L27" s="178">
        <f t="shared" ca="1" si="19"/>
        <v>116284.51930827659</v>
      </c>
      <c r="O27" s="337" t="s">
        <v>611</v>
      </c>
      <c r="P27" s="337" t="str">
        <f t="shared" si="27"/>
        <v>03625C</v>
      </c>
      <c r="Q27" s="339" t="str">
        <f t="shared" si="28"/>
        <v>District Supervisor Inspection Housing</v>
      </c>
      <c r="R27" s="344" t="str">
        <f t="shared" si="29"/>
        <v>E40</v>
      </c>
      <c r="S27" s="345" cm="1">
        <f t="array" aca="1" ref="S27" ca="1">IF($O27="Y",VLOOKUP($P27,INDIRECT($P$3),S$5,0)*INDIRECT($O$2),VLOOKUP($P27,INDIRECT($P$3),S$5,0))</f>
        <v>103317.28927850556</v>
      </c>
      <c r="T27" s="345" cm="1">
        <f t="array" aca="1" ref="T27" ca="1">IF($O27="Y",VLOOKUP($P27,INDIRECT($P$3),T$5,0)*INDIRECT($O$2),VLOOKUP($P27,INDIRECT($P$3),T$5,0))</f>
        <v>106416.80795686076</v>
      </c>
      <c r="U27" s="345" cm="1">
        <f t="array" aca="1" ref="U27" ca="1">IF($O27="Y",VLOOKUP($P27,INDIRECT($P$3),U$5,0)*INDIRECT($O$2),VLOOKUP($P27,INDIRECT($P$3),U$5,0))</f>
        <v>109609.31219556657</v>
      </c>
      <c r="V27" s="345" cm="1">
        <f t="array" aca="1" ref="V27" ca="1">IF($O27="Y",VLOOKUP($P27,INDIRECT($P$3),V$5,0)*INDIRECT($O$2),VLOOKUP($P27,INDIRECT($P$3),V$5,0))</f>
        <v>112897.59156143358</v>
      </c>
      <c r="W27" s="401">
        <f t="shared" ca="1" si="20"/>
        <v>116284.51930827659</v>
      </c>
      <c r="X27" s="218" t="str">
        <f t="shared" si="16"/>
        <v>Y</v>
      </c>
      <c r="Y27" s="366" t="str">
        <f t="shared" si="17"/>
        <v>03625C</v>
      </c>
      <c r="Z27" s="218" t="str">
        <f t="shared" si="21"/>
        <v>District Supervisor Inspection Housing</v>
      </c>
      <c r="AA27" s="367" t="str">
        <f t="shared" si="18"/>
        <v>E40</v>
      </c>
      <c r="AB27" s="368">
        <f t="shared" ca="1" si="22"/>
        <v>49.671999999999997</v>
      </c>
      <c r="AC27" s="368">
        <f t="shared" ca="1" si="23"/>
        <v>51.161999999999999</v>
      </c>
      <c r="AD27" s="368">
        <f t="shared" ca="1" si="24"/>
        <v>52.696999999999996</v>
      </c>
      <c r="AE27" s="368">
        <f t="shared" ca="1" si="25"/>
        <v>54.277999999999999</v>
      </c>
      <c r="AF27" s="368">
        <f t="shared" ca="1" si="26"/>
        <v>55.906999999999996</v>
      </c>
    </row>
    <row r="28" spans="1:32">
      <c r="A28" s="34" t="s">
        <v>50</v>
      </c>
      <c r="B28" s="47" t="s">
        <v>12</v>
      </c>
      <c r="C28" s="4">
        <v>468</v>
      </c>
      <c r="D28" s="34" t="s">
        <v>51</v>
      </c>
      <c r="E28" s="47">
        <v>10</v>
      </c>
      <c r="F28" s="47" t="s">
        <v>13</v>
      </c>
      <c r="G28" s="306" t="s">
        <v>43</v>
      </c>
      <c r="H28" s="178">
        <f t="shared" ca="1" si="19"/>
        <v>103317.28927850556</v>
      </c>
      <c r="I28" s="178">
        <f t="shared" ca="1" si="19"/>
        <v>106416.80795686076</v>
      </c>
      <c r="J28" s="178">
        <f t="shared" ca="1" si="19"/>
        <v>109609.31219556657</v>
      </c>
      <c r="K28" s="178">
        <f t="shared" ca="1" si="19"/>
        <v>112897.59156143358</v>
      </c>
      <c r="L28" s="178">
        <f t="shared" ca="1" si="19"/>
        <v>116284.51930827659</v>
      </c>
      <c r="O28" s="337" t="s">
        <v>611</v>
      </c>
      <c r="P28" s="337" t="str">
        <f t="shared" si="27"/>
        <v>03626C</v>
      </c>
      <c r="Q28" s="339" t="str">
        <f t="shared" si="28"/>
        <v>District Supervisor Licenses &amp; Consumer Services</v>
      </c>
      <c r="R28" s="344" t="str">
        <f t="shared" si="29"/>
        <v>E40</v>
      </c>
      <c r="S28" s="345" cm="1">
        <f t="array" aca="1" ref="S28" ca="1">IF($O28="Y",VLOOKUP($P28,INDIRECT($P$3),S$5,0)*INDIRECT($O$2),VLOOKUP($P28,INDIRECT($P$3),S$5,0))</f>
        <v>103317.28927850556</v>
      </c>
      <c r="T28" s="345" cm="1">
        <f t="array" aca="1" ref="T28" ca="1">IF($O28="Y",VLOOKUP($P28,INDIRECT($P$3),T$5,0)*INDIRECT($O$2),VLOOKUP($P28,INDIRECT($P$3),T$5,0))</f>
        <v>106416.80795686076</v>
      </c>
      <c r="U28" s="345" cm="1">
        <f t="array" aca="1" ref="U28" ca="1">IF($O28="Y",VLOOKUP($P28,INDIRECT($P$3),U$5,0)*INDIRECT($O$2),VLOOKUP($P28,INDIRECT($P$3),U$5,0))</f>
        <v>109609.31219556657</v>
      </c>
      <c r="V28" s="345" cm="1">
        <f t="array" aca="1" ref="V28" ca="1">IF($O28="Y",VLOOKUP($P28,INDIRECT($P$3),V$5,0)*INDIRECT($O$2),VLOOKUP($P28,INDIRECT($P$3),V$5,0))</f>
        <v>112897.59156143358</v>
      </c>
      <c r="W28" s="401">
        <f t="shared" ca="1" si="20"/>
        <v>116284.51930827659</v>
      </c>
      <c r="X28" s="218" t="str">
        <f t="shared" si="16"/>
        <v>Y</v>
      </c>
      <c r="Y28" s="366" t="str">
        <f t="shared" si="17"/>
        <v>03626C</v>
      </c>
      <c r="Z28" s="218" t="str">
        <f t="shared" si="21"/>
        <v>District Supervisor Licenses &amp; Consumer Services</v>
      </c>
      <c r="AA28" s="367" t="str">
        <f t="shared" si="18"/>
        <v>E40</v>
      </c>
      <c r="AB28" s="368">
        <f t="shared" ca="1" si="22"/>
        <v>49.671999999999997</v>
      </c>
      <c r="AC28" s="368">
        <f t="shared" ca="1" si="23"/>
        <v>51.161999999999999</v>
      </c>
      <c r="AD28" s="368">
        <f t="shared" ca="1" si="24"/>
        <v>52.696999999999996</v>
      </c>
      <c r="AE28" s="368">
        <f t="shared" ca="1" si="25"/>
        <v>54.277999999999999</v>
      </c>
      <c r="AF28" s="368">
        <f t="shared" ca="1" si="26"/>
        <v>55.906999999999996</v>
      </c>
    </row>
    <row r="29" spans="1:32">
      <c r="A29" s="34" t="s">
        <v>52</v>
      </c>
      <c r="B29" s="47" t="s">
        <v>12</v>
      </c>
      <c r="C29" s="4">
        <v>460</v>
      </c>
      <c r="D29" s="34" t="s">
        <v>53</v>
      </c>
      <c r="E29" s="47">
        <v>10</v>
      </c>
      <c r="F29" s="47" t="s">
        <v>13</v>
      </c>
      <c r="G29" s="306" t="s">
        <v>43</v>
      </c>
      <c r="H29" s="178">
        <f t="shared" ca="1" si="19"/>
        <v>103317.28927850556</v>
      </c>
      <c r="I29" s="178">
        <f t="shared" ca="1" si="19"/>
        <v>106416.80795686076</v>
      </c>
      <c r="J29" s="178">
        <f t="shared" ca="1" si="19"/>
        <v>109609.31219556657</v>
      </c>
      <c r="K29" s="178">
        <f t="shared" ca="1" si="19"/>
        <v>112897.59156143358</v>
      </c>
      <c r="L29" s="178">
        <f t="shared" ca="1" si="19"/>
        <v>116284.51930827659</v>
      </c>
      <c r="O29" s="337" t="s">
        <v>611</v>
      </c>
      <c r="P29" s="337" t="str">
        <f t="shared" si="27"/>
        <v>04471C</v>
      </c>
      <c r="Q29" s="339" t="str">
        <f t="shared" si="28"/>
        <v>Fleet Services Equipment Supervisor</v>
      </c>
      <c r="R29" s="344" t="str">
        <f t="shared" si="29"/>
        <v>E40</v>
      </c>
      <c r="S29" s="345" cm="1">
        <f t="array" aca="1" ref="S29" ca="1">IF($O29="Y",VLOOKUP($P29,INDIRECT($P$3),S$5,0)*INDIRECT($O$2),VLOOKUP($P29,INDIRECT($P$3),S$5,0))</f>
        <v>103317.28927850556</v>
      </c>
      <c r="T29" s="345" cm="1">
        <f t="array" aca="1" ref="T29" ca="1">IF($O29="Y",VLOOKUP($P29,INDIRECT($P$3),T$5,0)*INDIRECT($O$2),VLOOKUP($P29,INDIRECT($P$3),T$5,0))</f>
        <v>106416.80795686076</v>
      </c>
      <c r="U29" s="345" cm="1">
        <f t="array" aca="1" ref="U29" ca="1">IF($O29="Y",VLOOKUP($P29,INDIRECT($P$3),U$5,0)*INDIRECT($O$2),VLOOKUP($P29,INDIRECT($P$3),U$5,0))</f>
        <v>109609.31219556657</v>
      </c>
      <c r="V29" s="345" cm="1">
        <f t="array" aca="1" ref="V29" ca="1">IF($O29="Y",VLOOKUP($P29,INDIRECT($P$3),V$5,0)*INDIRECT($O$2),VLOOKUP($P29,INDIRECT($P$3),V$5,0))</f>
        <v>112897.59156143358</v>
      </c>
      <c r="W29" s="401">
        <f t="shared" ca="1" si="20"/>
        <v>116284.51930827659</v>
      </c>
      <c r="X29" s="218" t="str">
        <f t="shared" si="16"/>
        <v>Y</v>
      </c>
      <c r="Y29" s="366" t="str">
        <f t="shared" si="17"/>
        <v>04471C</v>
      </c>
      <c r="Z29" s="218" t="str">
        <f t="shared" si="21"/>
        <v>Fleet Services Equipment Supervisor</v>
      </c>
      <c r="AA29" s="367" t="str">
        <f t="shared" si="18"/>
        <v>E40</v>
      </c>
      <c r="AB29" s="368">
        <f t="shared" ca="1" si="22"/>
        <v>49.671999999999997</v>
      </c>
      <c r="AC29" s="368">
        <f t="shared" ca="1" si="23"/>
        <v>51.161999999999999</v>
      </c>
      <c r="AD29" s="368">
        <f t="shared" ca="1" si="24"/>
        <v>52.696999999999996</v>
      </c>
      <c r="AE29" s="368">
        <f t="shared" ca="1" si="25"/>
        <v>54.277999999999999</v>
      </c>
      <c r="AF29" s="368">
        <f t="shared" ca="1" si="26"/>
        <v>55.906999999999996</v>
      </c>
    </row>
    <row r="30" spans="1:32">
      <c r="A30" s="34" t="s">
        <v>761</v>
      </c>
      <c r="B30" s="47" t="s">
        <v>12</v>
      </c>
      <c r="C30" s="4">
        <v>488</v>
      </c>
      <c r="D30" s="34" t="s">
        <v>760</v>
      </c>
      <c r="E30" s="47">
        <v>10</v>
      </c>
      <c r="F30" s="47" t="s">
        <v>13</v>
      </c>
      <c r="G30" s="306" t="s">
        <v>43</v>
      </c>
      <c r="H30" s="178">
        <f t="shared" ref="H30" si="30">S30</f>
        <v>103317.28927850556</v>
      </c>
      <c r="I30" s="178">
        <f t="shared" ref="I30" si="31">T30</f>
        <v>106416.80795686076</v>
      </c>
      <c r="J30" s="178">
        <f t="shared" ref="J30" si="32">U30</f>
        <v>109609.31219556657</v>
      </c>
      <c r="K30" s="178">
        <f t="shared" ref="K30" si="33">V30</f>
        <v>112897.59156143358</v>
      </c>
      <c r="L30" s="178">
        <f t="shared" ref="L30" si="34">W30</f>
        <v>116284.51930827659</v>
      </c>
      <c r="O30" s="337" t="s">
        <v>611</v>
      </c>
      <c r="P30" s="337" t="str">
        <f t="shared" si="27"/>
        <v>59463C</v>
      </c>
      <c r="Q30" s="339" t="str">
        <f t="shared" si="28"/>
        <v>Manager Crime Prevention Specialists</v>
      </c>
      <c r="R30" s="344" t="str">
        <f t="shared" si="29"/>
        <v>E40</v>
      </c>
      <c r="S30" s="407">
        <v>103317.28927850556</v>
      </c>
      <c r="T30" s="407">
        <v>106416.80795686076</v>
      </c>
      <c r="U30" s="407">
        <v>109609.31219556657</v>
      </c>
      <c r="V30" s="407">
        <v>112897.59156143358</v>
      </c>
      <c r="W30" s="408">
        <v>116284.51930827659</v>
      </c>
      <c r="X30" s="218" t="str">
        <f t="shared" si="16"/>
        <v>Y</v>
      </c>
      <c r="Y30" s="366" t="str">
        <f t="shared" si="17"/>
        <v>59463C</v>
      </c>
      <c r="Z30" s="218" t="str">
        <f t="shared" si="21"/>
        <v>Manager Crime Prevention Specialists</v>
      </c>
      <c r="AA30" s="367" t="str">
        <f t="shared" si="18"/>
        <v>E40</v>
      </c>
      <c r="AB30" s="368">
        <f t="shared" si="22"/>
        <v>49.671999999999997</v>
      </c>
      <c r="AC30" s="368">
        <f t="shared" si="23"/>
        <v>51.161999999999999</v>
      </c>
      <c r="AD30" s="368">
        <f t="shared" si="24"/>
        <v>52.696999999999996</v>
      </c>
      <c r="AE30" s="368">
        <f t="shared" si="25"/>
        <v>54.277999999999999</v>
      </c>
      <c r="AF30" s="368">
        <f t="shared" si="26"/>
        <v>55.906999999999996</v>
      </c>
    </row>
    <row r="31" spans="1:32">
      <c r="A31" s="3" t="s">
        <v>56</v>
      </c>
      <c r="B31" s="47" t="s">
        <v>12</v>
      </c>
      <c r="C31" s="4">
        <v>488</v>
      </c>
      <c r="D31" s="35" t="s">
        <v>57</v>
      </c>
      <c r="E31" s="47">
        <v>10</v>
      </c>
      <c r="F31" s="47" t="s">
        <v>13</v>
      </c>
      <c r="G31" s="306" t="s">
        <v>43</v>
      </c>
      <c r="H31" s="178">
        <f t="shared" ca="1" si="19"/>
        <v>103317.28927850556</v>
      </c>
      <c r="I31" s="178">
        <f t="shared" ca="1" si="19"/>
        <v>106416.80795686076</v>
      </c>
      <c r="J31" s="178">
        <f t="shared" ca="1" si="19"/>
        <v>109609.31219556657</v>
      </c>
      <c r="K31" s="178">
        <f t="shared" ca="1" si="19"/>
        <v>112897.59156143358</v>
      </c>
      <c r="L31" s="178">
        <f t="shared" ca="1" si="19"/>
        <v>116284.51930827659</v>
      </c>
      <c r="O31" s="337" t="s">
        <v>611</v>
      </c>
      <c r="P31" s="337" t="str">
        <f t="shared" si="27"/>
        <v>06803C</v>
      </c>
      <c r="Q31" s="339" t="str">
        <f t="shared" si="28"/>
        <v xml:space="preserve">Manager Inventory Control </v>
      </c>
      <c r="R31" s="344" t="str">
        <f t="shared" si="29"/>
        <v>E40</v>
      </c>
      <c r="S31" s="345" cm="1">
        <f t="array" aca="1" ref="S31" ca="1">IF($O31="Y",VLOOKUP($P31,INDIRECT($P$3),S$5,0)*INDIRECT($O$2),VLOOKUP($P31,INDIRECT($P$3),S$5,0))</f>
        <v>103317.28927850556</v>
      </c>
      <c r="T31" s="345" cm="1">
        <f t="array" aca="1" ref="T31" ca="1">IF($O31="Y",VLOOKUP($P31,INDIRECT($P$3),T$5,0)*INDIRECT($O$2),VLOOKUP($P31,INDIRECT($P$3),T$5,0))</f>
        <v>106416.80795686076</v>
      </c>
      <c r="U31" s="345" cm="1">
        <f t="array" aca="1" ref="U31" ca="1">IF($O31="Y",VLOOKUP($P31,INDIRECT($P$3),U$5,0)*INDIRECT($O$2),VLOOKUP($P31,INDIRECT($P$3),U$5,0))</f>
        <v>109609.31219556657</v>
      </c>
      <c r="V31" s="345" cm="1">
        <f t="array" aca="1" ref="V31" ca="1">IF($O31="Y",VLOOKUP($P31,INDIRECT($P$3),V$5,0)*INDIRECT($O$2),VLOOKUP($P31,INDIRECT($P$3),V$5,0))</f>
        <v>112897.59156143358</v>
      </c>
      <c r="W31" s="401">
        <f t="shared" ca="1" si="20"/>
        <v>116284.51930827659</v>
      </c>
      <c r="X31" s="218" t="str">
        <f t="shared" si="16"/>
        <v>Y</v>
      </c>
      <c r="Y31" s="366" t="str">
        <f t="shared" si="17"/>
        <v>06803C</v>
      </c>
      <c r="Z31" s="218" t="str">
        <f t="shared" si="21"/>
        <v xml:space="preserve">Manager Inventory Control </v>
      </c>
      <c r="AA31" s="367" t="str">
        <f t="shared" si="18"/>
        <v>E40</v>
      </c>
      <c r="AB31" s="368">
        <f t="shared" ca="1" si="22"/>
        <v>49.671999999999997</v>
      </c>
      <c r="AC31" s="368">
        <f t="shared" ca="1" si="23"/>
        <v>51.161999999999999</v>
      </c>
      <c r="AD31" s="368">
        <f t="shared" ca="1" si="24"/>
        <v>52.696999999999996</v>
      </c>
      <c r="AE31" s="368">
        <f t="shared" ca="1" si="25"/>
        <v>54.277999999999999</v>
      </c>
      <c r="AF31" s="368">
        <f t="shared" ca="1" si="26"/>
        <v>55.906999999999996</v>
      </c>
    </row>
    <row r="32" spans="1:32">
      <c r="A32" s="34" t="s">
        <v>58</v>
      </c>
      <c r="B32" s="47" t="s">
        <v>12</v>
      </c>
      <c r="C32" s="4">
        <v>455</v>
      </c>
      <c r="D32" s="34" t="s">
        <v>59</v>
      </c>
      <c r="E32" s="47">
        <v>10</v>
      </c>
      <c r="F32" s="47" t="s">
        <v>13</v>
      </c>
      <c r="G32" s="306" t="s">
        <v>43</v>
      </c>
      <c r="H32" s="178">
        <f t="shared" ca="1" si="19"/>
        <v>103317.28927850556</v>
      </c>
      <c r="I32" s="178">
        <f t="shared" ca="1" si="19"/>
        <v>106416.80795686076</v>
      </c>
      <c r="J32" s="178">
        <f t="shared" ca="1" si="19"/>
        <v>109609.31219556657</v>
      </c>
      <c r="K32" s="178">
        <f t="shared" ca="1" si="19"/>
        <v>112897.59156143358</v>
      </c>
      <c r="L32" s="178">
        <f t="shared" ca="1" si="19"/>
        <v>116284.51930827659</v>
      </c>
      <c r="O32" s="337" t="s">
        <v>611</v>
      </c>
      <c r="P32" s="337" t="str">
        <f t="shared" si="27"/>
        <v>09281C</v>
      </c>
      <c r="Q32" s="339" t="str">
        <f t="shared" si="28"/>
        <v>Solid Waste and Recycling Equipment Supervisor</v>
      </c>
      <c r="R32" s="344" t="str">
        <f t="shared" si="29"/>
        <v>E40</v>
      </c>
      <c r="S32" s="345" cm="1">
        <f t="array" aca="1" ref="S32" ca="1">IF($O32="Y",VLOOKUP($P32,INDIRECT($P$3),S$5,0)*INDIRECT($O$2),VLOOKUP($P32,INDIRECT($P$3),S$5,0))</f>
        <v>103317.28927850556</v>
      </c>
      <c r="T32" s="345" cm="1">
        <f t="array" aca="1" ref="T32" ca="1">IF($O32="Y",VLOOKUP($P32,INDIRECT($P$3),T$5,0)*INDIRECT($O$2),VLOOKUP($P32,INDIRECT($P$3),T$5,0))</f>
        <v>106416.80795686076</v>
      </c>
      <c r="U32" s="345" cm="1">
        <f t="array" aca="1" ref="U32" ca="1">IF($O32="Y",VLOOKUP($P32,INDIRECT($P$3),U$5,0)*INDIRECT($O$2),VLOOKUP($P32,INDIRECT($P$3),U$5,0))</f>
        <v>109609.31219556657</v>
      </c>
      <c r="V32" s="345" cm="1">
        <f t="array" aca="1" ref="V32" ca="1">IF($O32="Y",VLOOKUP($P32,INDIRECT($P$3),V$5,0)*INDIRECT($O$2),VLOOKUP($P32,INDIRECT($P$3),V$5,0))</f>
        <v>112897.59156143358</v>
      </c>
      <c r="W32" s="401">
        <f t="shared" ca="1" si="20"/>
        <v>116284.51930827659</v>
      </c>
      <c r="X32" s="218" t="str">
        <f t="shared" si="16"/>
        <v>Y</v>
      </c>
      <c r="Y32" s="366" t="str">
        <f t="shared" si="17"/>
        <v>09281C</v>
      </c>
      <c r="Z32" s="218" t="str">
        <f t="shared" si="21"/>
        <v>Solid Waste and Recycling Equipment Supervisor</v>
      </c>
      <c r="AA32" s="367" t="str">
        <f t="shared" si="18"/>
        <v>E40</v>
      </c>
      <c r="AB32" s="368">
        <f t="shared" ca="1" si="22"/>
        <v>49.671999999999997</v>
      </c>
      <c r="AC32" s="368">
        <f t="shared" ca="1" si="23"/>
        <v>51.161999999999999</v>
      </c>
      <c r="AD32" s="368">
        <f t="shared" ca="1" si="24"/>
        <v>52.696999999999996</v>
      </c>
      <c r="AE32" s="368">
        <f t="shared" ca="1" si="25"/>
        <v>54.277999999999999</v>
      </c>
      <c r="AF32" s="368">
        <f t="shared" ca="1" si="26"/>
        <v>55.906999999999996</v>
      </c>
    </row>
    <row r="33" spans="1:32">
      <c r="A33" s="34" t="s">
        <v>60</v>
      </c>
      <c r="B33" s="47" t="s">
        <v>12</v>
      </c>
      <c r="C33" s="4">
        <v>460</v>
      </c>
      <c r="D33" s="34" t="s">
        <v>61</v>
      </c>
      <c r="E33" s="47">
        <v>10</v>
      </c>
      <c r="F33" s="47" t="s">
        <v>13</v>
      </c>
      <c r="G33" s="306" t="s">
        <v>43</v>
      </c>
      <c r="H33" s="178">
        <f t="shared" ca="1" si="19"/>
        <v>103317.28927850556</v>
      </c>
      <c r="I33" s="178">
        <f t="shared" ca="1" si="19"/>
        <v>106416.80795686076</v>
      </c>
      <c r="J33" s="178">
        <f t="shared" ca="1" si="19"/>
        <v>109609.31219556657</v>
      </c>
      <c r="K33" s="178">
        <f t="shared" ca="1" si="19"/>
        <v>112897.59156143358</v>
      </c>
      <c r="L33" s="178">
        <f t="shared" ca="1" si="19"/>
        <v>116284.51930827659</v>
      </c>
      <c r="O33" s="337" t="s">
        <v>611</v>
      </c>
      <c r="P33" s="337" t="str">
        <f t="shared" si="27"/>
        <v>09845C</v>
      </c>
      <c r="Q33" s="339" t="str">
        <f t="shared" si="28"/>
        <v>Supervisor Building Services</v>
      </c>
      <c r="R33" s="344" t="str">
        <f t="shared" si="29"/>
        <v>E40</v>
      </c>
      <c r="S33" s="345" cm="1">
        <f t="array" aca="1" ref="S33" ca="1">IF($O33="Y",VLOOKUP($P33,INDIRECT($P$3),S$5,0)*INDIRECT($O$2),VLOOKUP($P33,INDIRECT($P$3),S$5,0))</f>
        <v>103317.28927850556</v>
      </c>
      <c r="T33" s="345" cm="1">
        <f t="array" aca="1" ref="T33" ca="1">IF($O33="Y",VLOOKUP($P33,INDIRECT($P$3),T$5,0)*INDIRECT($O$2),VLOOKUP($P33,INDIRECT($P$3),T$5,0))</f>
        <v>106416.80795686076</v>
      </c>
      <c r="U33" s="345" cm="1">
        <f t="array" aca="1" ref="U33" ca="1">IF($O33="Y",VLOOKUP($P33,INDIRECT($P$3),U$5,0)*INDIRECT($O$2),VLOOKUP($P33,INDIRECT($P$3),U$5,0))</f>
        <v>109609.31219556657</v>
      </c>
      <c r="V33" s="345" cm="1">
        <f t="array" aca="1" ref="V33" ca="1">IF($O33="Y",VLOOKUP($P33,INDIRECT($P$3),V$5,0)*INDIRECT($O$2),VLOOKUP($P33,INDIRECT($P$3),V$5,0))</f>
        <v>112897.59156143358</v>
      </c>
      <c r="W33" s="401">
        <f t="shared" ca="1" si="20"/>
        <v>116284.51930827659</v>
      </c>
      <c r="X33" s="218" t="str">
        <f t="shared" si="16"/>
        <v>Y</v>
      </c>
      <c r="Y33" s="366" t="str">
        <f t="shared" si="17"/>
        <v>09845C</v>
      </c>
      <c r="Z33" s="218" t="str">
        <f t="shared" si="21"/>
        <v>Supervisor Building Services</v>
      </c>
      <c r="AA33" s="367" t="str">
        <f t="shared" si="18"/>
        <v>E40</v>
      </c>
      <c r="AB33" s="368">
        <f t="shared" ca="1" si="22"/>
        <v>49.671999999999997</v>
      </c>
      <c r="AC33" s="368">
        <f t="shared" ca="1" si="23"/>
        <v>51.161999999999999</v>
      </c>
      <c r="AD33" s="368">
        <f t="shared" ca="1" si="24"/>
        <v>52.696999999999996</v>
      </c>
      <c r="AE33" s="368">
        <f t="shared" ca="1" si="25"/>
        <v>54.277999999999999</v>
      </c>
      <c r="AF33" s="368">
        <f t="shared" ca="1" si="26"/>
        <v>55.906999999999996</v>
      </c>
    </row>
    <row r="34" spans="1:32">
      <c r="A34" s="3" t="s">
        <v>62</v>
      </c>
      <c r="B34" s="47" t="s">
        <v>12</v>
      </c>
      <c r="C34" s="4">
        <v>453</v>
      </c>
      <c r="D34" s="35" t="s">
        <v>63</v>
      </c>
      <c r="E34" s="47">
        <v>10</v>
      </c>
      <c r="F34" s="47" t="s">
        <v>13</v>
      </c>
      <c r="G34" s="306" t="s">
        <v>43</v>
      </c>
      <c r="H34" s="178">
        <f t="shared" ca="1" si="19"/>
        <v>103317.28927850556</v>
      </c>
      <c r="I34" s="178">
        <f t="shared" ca="1" si="19"/>
        <v>106416.80795686076</v>
      </c>
      <c r="J34" s="178">
        <f t="shared" ca="1" si="19"/>
        <v>109609.31219556657</v>
      </c>
      <c r="K34" s="178">
        <f t="shared" ca="1" si="19"/>
        <v>112897.59156143358</v>
      </c>
      <c r="L34" s="178">
        <f t="shared" ca="1" si="19"/>
        <v>116284.51930827659</v>
      </c>
      <c r="O34" s="337" t="s">
        <v>611</v>
      </c>
      <c r="P34" s="337" t="str">
        <f t="shared" si="27"/>
        <v>09921C</v>
      </c>
      <c r="Q34" s="339" t="str">
        <f t="shared" si="28"/>
        <v>Supervisor Construction Projects and Maintenance Convention Center</v>
      </c>
      <c r="R34" s="344" t="str">
        <f t="shared" si="29"/>
        <v>E40</v>
      </c>
      <c r="S34" s="345" cm="1">
        <f t="array" aca="1" ref="S34" ca="1">IF($O34="Y",VLOOKUP($P34,INDIRECT($P$3),S$5,0)*INDIRECT($O$2),VLOOKUP($P34,INDIRECT($P$3),S$5,0))</f>
        <v>103317.28927850556</v>
      </c>
      <c r="T34" s="345" cm="1">
        <f t="array" aca="1" ref="T34" ca="1">IF($O34="Y",VLOOKUP($P34,INDIRECT($P$3),T$5,0)*INDIRECT($O$2),VLOOKUP($P34,INDIRECT($P$3),T$5,0))</f>
        <v>106416.80795686076</v>
      </c>
      <c r="U34" s="345" cm="1">
        <f t="array" aca="1" ref="U34" ca="1">IF($O34="Y",VLOOKUP($P34,INDIRECT($P$3),U$5,0)*INDIRECT($O$2),VLOOKUP($P34,INDIRECT($P$3),U$5,0))</f>
        <v>109609.31219556657</v>
      </c>
      <c r="V34" s="345" cm="1">
        <f t="array" aca="1" ref="V34" ca="1">IF($O34="Y",VLOOKUP($P34,INDIRECT($P$3),V$5,0)*INDIRECT($O$2),VLOOKUP($P34,INDIRECT($P$3),V$5,0))</f>
        <v>112897.59156143358</v>
      </c>
      <c r="W34" s="401">
        <f t="shared" ca="1" si="20"/>
        <v>116284.51930827659</v>
      </c>
      <c r="X34" s="218" t="str">
        <f t="shared" si="16"/>
        <v>Y</v>
      </c>
      <c r="Y34" s="366" t="str">
        <f t="shared" si="17"/>
        <v>09921C</v>
      </c>
      <c r="Z34" s="218" t="str">
        <f t="shared" si="21"/>
        <v>Supervisor Construction Projects and Maintenance Convention Center</v>
      </c>
      <c r="AA34" s="367" t="str">
        <f t="shared" si="18"/>
        <v>E40</v>
      </c>
      <c r="AB34" s="368">
        <f t="shared" ca="1" si="22"/>
        <v>49.671999999999997</v>
      </c>
      <c r="AC34" s="368">
        <f t="shared" ca="1" si="23"/>
        <v>51.161999999999999</v>
      </c>
      <c r="AD34" s="368">
        <f t="shared" ca="1" si="24"/>
        <v>52.696999999999996</v>
      </c>
      <c r="AE34" s="368">
        <f t="shared" ca="1" si="25"/>
        <v>54.277999999999999</v>
      </c>
      <c r="AF34" s="368">
        <f t="shared" ca="1" si="26"/>
        <v>55.906999999999996</v>
      </c>
    </row>
    <row r="35" spans="1:32">
      <c r="A35" s="34" t="s">
        <v>64</v>
      </c>
      <c r="B35" s="47" t="s">
        <v>12</v>
      </c>
      <c r="C35" s="4">
        <v>490</v>
      </c>
      <c r="D35" s="34" t="s">
        <v>65</v>
      </c>
      <c r="E35" s="47">
        <v>10</v>
      </c>
      <c r="F35" s="47" t="s">
        <v>13</v>
      </c>
      <c r="G35" s="306" t="s">
        <v>43</v>
      </c>
      <c r="H35" s="178">
        <f t="shared" ca="1" si="19"/>
        <v>103317.28927850556</v>
      </c>
      <c r="I35" s="178">
        <f t="shared" ca="1" si="19"/>
        <v>106416.80795686076</v>
      </c>
      <c r="J35" s="178">
        <f t="shared" ca="1" si="19"/>
        <v>109609.31219556657</v>
      </c>
      <c r="K35" s="178">
        <f t="shared" ca="1" si="19"/>
        <v>112897.59156143358</v>
      </c>
      <c r="L35" s="178">
        <f t="shared" ca="1" si="19"/>
        <v>116284.51930827659</v>
      </c>
      <c r="O35" s="337" t="s">
        <v>611</v>
      </c>
      <c r="P35" s="337" t="str">
        <f t="shared" si="27"/>
        <v>09985C</v>
      </c>
      <c r="Q35" s="339" t="str">
        <f t="shared" si="28"/>
        <v xml:space="preserve">Supervisor Environmental </v>
      </c>
      <c r="R35" s="344" t="str">
        <f t="shared" si="29"/>
        <v>E40</v>
      </c>
      <c r="S35" s="345" cm="1">
        <f t="array" aca="1" ref="S35" ca="1">IF($O35="Y",VLOOKUP($P35,INDIRECT($P$3),S$5,0)*INDIRECT($O$2),VLOOKUP($P35,INDIRECT($P$3),S$5,0))</f>
        <v>103317.28927850556</v>
      </c>
      <c r="T35" s="345" cm="1">
        <f t="array" aca="1" ref="T35" ca="1">IF($O35="Y",VLOOKUP($P35,INDIRECT($P$3),T$5,0)*INDIRECT($O$2),VLOOKUP($P35,INDIRECT($P$3),T$5,0))</f>
        <v>106416.80795686076</v>
      </c>
      <c r="U35" s="345" cm="1">
        <f t="array" aca="1" ref="U35" ca="1">IF($O35="Y",VLOOKUP($P35,INDIRECT($P$3),U$5,0)*INDIRECT($O$2),VLOOKUP($P35,INDIRECT($P$3),U$5,0))</f>
        <v>109609.31219556657</v>
      </c>
      <c r="V35" s="345" cm="1">
        <f t="array" aca="1" ref="V35" ca="1">IF($O35="Y",VLOOKUP($P35,INDIRECT($P$3),V$5,0)*INDIRECT($O$2),VLOOKUP($P35,INDIRECT($P$3),V$5,0))</f>
        <v>112897.59156143358</v>
      </c>
      <c r="W35" s="401">
        <f t="shared" ca="1" si="20"/>
        <v>116284.51930827659</v>
      </c>
      <c r="X35" s="218" t="str">
        <f t="shared" si="16"/>
        <v>Y</v>
      </c>
      <c r="Y35" s="366" t="str">
        <f t="shared" si="17"/>
        <v>09985C</v>
      </c>
      <c r="Z35" s="218" t="str">
        <f t="shared" si="21"/>
        <v xml:space="preserve">Supervisor Environmental </v>
      </c>
      <c r="AA35" s="367" t="str">
        <f t="shared" si="18"/>
        <v>E40</v>
      </c>
      <c r="AB35" s="368">
        <f t="shared" ca="1" si="22"/>
        <v>49.671999999999997</v>
      </c>
      <c r="AC35" s="368">
        <f t="shared" ca="1" si="23"/>
        <v>51.161999999999999</v>
      </c>
      <c r="AD35" s="368">
        <f t="shared" ca="1" si="24"/>
        <v>52.696999999999996</v>
      </c>
      <c r="AE35" s="368">
        <f t="shared" ca="1" si="25"/>
        <v>54.277999999999999</v>
      </c>
      <c r="AF35" s="368">
        <f t="shared" ca="1" si="26"/>
        <v>55.906999999999996</v>
      </c>
    </row>
    <row r="36" spans="1:32">
      <c r="A36" s="3" t="s">
        <v>66</v>
      </c>
      <c r="B36" s="47" t="s">
        <v>12</v>
      </c>
      <c r="C36" s="4">
        <v>455</v>
      </c>
      <c r="D36" s="35" t="s">
        <v>67</v>
      </c>
      <c r="E36" s="47">
        <v>10</v>
      </c>
      <c r="F36" s="47" t="s">
        <v>13</v>
      </c>
      <c r="G36" s="306" t="s">
        <v>43</v>
      </c>
      <c r="H36" s="178">
        <f t="shared" ca="1" si="19"/>
        <v>103317.28927850556</v>
      </c>
      <c r="I36" s="178">
        <f t="shared" ca="1" si="19"/>
        <v>106416.80795686076</v>
      </c>
      <c r="J36" s="178">
        <f t="shared" ca="1" si="19"/>
        <v>109609.31219556657</v>
      </c>
      <c r="K36" s="178">
        <f t="shared" ca="1" si="19"/>
        <v>112897.59156143358</v>
      </c>
      <c r="L36" s="178">
        <f t="shared" ca="1" si="19"/>
        <v>116284.51930827659</v>
      </c>
      <c r="O36" s="337" t="s">
        <v>611</v>
      </c>
      <c r="P36" s="337" t="str">
        <f t="shared" si="27"/>
        <v>09992C</v>
      </c>
      <c r="Q36" s="339" t="str">
        <f t="shared" si="28"/>
        <v>Supervisor Fire Inspection Services</v>
      </c>
      <c r="R36" s="344" t="str">
        <f t="shared" si="29"/>
        <v>E40</v>
      </c>
      <c r="S36" s="345" cm="1">
        <f t="array" aca="1" ref="S36" ca="1">IF($O36="Y",VLOOKUP($P36,INDIRECT($P$3),S$5,0)*INDIRECT($O$2),VLOOKUP($P36,INDIRECT($P$3),S$5,0))</f>
        <v>103317.28927850556</v>
      </c>
      <c r="T36" s="345" cm="1">
        <f t="array" aca="1" ref="T36" ca="1">IF($O36="Y",VLOOKUP($P36,INDIRECT($P$3),T$5,0)*INDIRECT($O$2),VLOOKUP($P36,INDIRECT($P$3),T$5,0))</f>
        <v>106416.80795686076</v>
      </c>
      <c r="U36" s="345" cm="1">
        <f t="array" aca="1" ref="U36" ca="1">IF($O36="Y",VLOOKUP($P36,INDIRECT($P$3),U$5,0)*INDIRECT($O$2),VLOOKUP($P36,INDIRECT($P$3),U$5,0))</f>
        <v>109609.31219556657</v>
      </c>
      <c r="V36" s="345" cm="1">
        <f t="array" aca="1" ref="V36" ca="1">IF($O36="Y",VLOOKUP($P36,INDIRECT($P$3),V$5,0)*INDIRECT($O$2),VLOOKUP($P36,INDIRECT($P$3),V$5,0))</f>
        <v>112897.59156143358</v>
      </c>
      <c r="W36" s="401">
        <f t="shared" ca="1" si="20"/>
        <v>116284.51930827659</v>
      </c>
      <c r="X36" s="218" t="str">
        <f t="shared" si="16"/>
        <v>Y</v>
      </c>
      <c r="Y36" s="366" t="str">
        <f t="shared" si="17"/>
        <v>09992C</v>
      </c>
      <c r="Z36" s="218" t="str">
        <f t="shared" si="21"/>
        <v>Supervisor Fire Inspection Services</v>
      </c>
      <c r="AA36" s="367" t="str">
        <f t="shared" si="18"/>
        <v>E40</v>
      </c>
      <c r="AB36" s="368">
        <f t="shared" ca="1" si="22"/>
        <v>49.671999999999997</v>
      </c>
      <c r="AC36" s="368">
        <f t="shared" ca="1" si="23"/>
        <v>51.161999999999999</v>
      </c>
      <c r="AD36" s="368">
        <f t="shared" ca="1" si="24"/>
        <v>52.696999999999996</v>
      </c>
      <c r="AE36" s="368">
        <f t="shared" ca="1" si="25"/>
        <v>54.277999999999999</v>
      </c>
      <c r="AF36" s="368">
        <f t="shared" ca="1" si="26"/>
        <v>55.906999999999996</v>
      </c>
    </row>
    <row r="37" spans="1:32">
      <c r="A37" s="34" t="s">
        <v>69</v>
      </c>
      <c r="B37" s="47" t="s">
        <v>12</v>
      </c>
      <c r="C37" s="4">
        <v>478</v>
      </c>
      <c r="D37" s="34" t="s">
        <v>70</v>
      </c>
      <c r="E37" s="47">
        <v>10</v>
      </c>
      <c r="F37" s="47" t="s">
        <v>13</v>
      </c>
      <c r="G37" s="306" t="s">
        <v>43</v>
      </c>
      <c r="H37" s="178">
        <f t="shared" ca="1" si="19"/>
        <v>103317.28927850556</v>
      </c>
      <c r="I37" s="178">
        <f t="shared" ca="1" si="19"/>
        <v>106416.80795686076</v>
      </c>
      <c r="J37" s="178">
        <f t="shared" ca="1" si="19"/>
        <v>109609.31219556657</v>
      </c>
      <c r="K37" s="178">
        <f t="shared" ca="1" si="19"/>
        <v>112897.59156143358</v>
      </c>
      <c r="L37" s="178">
        <f t="shared" ca="1" si="19"/>
        <v>116284.51930827659</v>
      </c>
      <c r="O37" s="337" t="s">
        <v>611</v>
      </c>
      <c r="P37" s="337" t="str">
        <f t="shared" si="27"/>
        <v>03621C</v>
      </c>
      <c r="Q37" s="339" t="str">
        <f t="shared" si="28"/>
        <v>Supervisor Health Inspections Services</v>
      </c>
      <c r="R37" s="344" t="str">
        <f t="shared" si="29"/>
        <v>E40</v>
      </c>
      <c r="S37" s="345" cm="1">
        <f t="array" aca="1" ref="S37" ca="1">IF($O37="Y",VLOOKUP($P37,INDIRECT($P$3),S$5,0)*INDIRECT($O$2),VLOOKUP($P37,INDIRECT($P$3),S$5,0))</f>
        <v>103317.28927850556</v>
      </c>
      <c r="T37" s="345" cm="1">
        <f t="array" aca="1" ref="T37" ca="1">IF($O37="Y",VLOOKUP($P37,INDIRECT($P$3),T$5,0)*INDIRECT($O$2),VLOOKUP($P37,INDIRECT($P$3),T$5,0))</f>
        <v>106416.80795686076</v>
      </c>
      <c r="U37" s="345" cm="1">
        <f t="array" aca="1" ref="U37" ca="1">IF($O37="Y",VLOOKUP($P37,INDIRECT($P$3),U$5,0)*INDIRECT($O$2),VLOOKUP($P37,INDIRECT($P$3),U$5,0))</f>
        <v>109609.31219556657</v>
      </c>
      <c r="V37" s="345" cm="1">
        <f t="array" aca="1" ref="V37" ca="1">IF($O37="Y",VLOOKUP($P37,INDIRECT($P$3),V$5,0)*INDIRECT($O$2),VLOOKUP($P37,INDIRECT($P$3),V$5,0))</f>
        <v>112897.59156143358</v>
      </c>
      <c r="W37" s="401">
        <f t="shared" ca="1" si="20"/>
        <v>116284.51930827659</v>
      </c>
      <c r="X37" s="218" t="str">
        <f t="shared" si="16"/>
        <v>Y</v>
      </c>
      <c r="Y37" s="366" t="str">
        <f t="shared" si="17"/>
        <v>03621C</v>
      </c>
      <c r="Z37" s="218" t="str">
        <f t="shared" si="21"/>
        <v>Supervisor Health Inspections Services</v>
      </c>
      <c r="AA37" s="367" t="str">
        <f t="shared" si="18"/>
        <v>E40</v>
      </c>
      <c r="AB37" s="368">
        <f t="shared" ca="1" si="22"/>
        <v>49.671999999999997</v>
      </c>
      <c r="AC37" s="368">
        <f t="shared" ca="1" si="23"/>
        <v>51.161999999999999</v>
      </c>
      <c r="AD37" s="368">
        <f t="shared" ca="1" si="24"/>
        <v>52.696999999999996</v>
      </c>
      <c r="AE37" s="368">
        <f t="shared" ca="1" si="25"/>
        <v>54.277999999999999</v>
      </c>
      <c r="AF37" s="368">
        <f t="shared" ca="1" si="26"/>
        <v>55.906999999999996</v>
      </c>
    </row>
    <row r="38" spans="1:32">
      <c r="A38" s="3" t="s">
        <v>71</v>
      </c>
      <c r="B38" s="47" t="s">
        <v>12</v>
      </c>
      <c r="C38" s="4">
        <v>455</v>
      </c>
      <c r="D38" s="34" t="s">
        <v>72</v>
      </c>
      <c r="E38" s="47">
        <v>10</v>
      </c>
      <c r="F38" s="47" t="s">
        <v>13</v>
      </c>
      <c r="G38" s="306" t="s">
        <v>43</v>
      </c>
      <c r="H38" s="178">
        <f t="shared" ca="1" si="19"/>
        <v>103317.28927850556</v>
      </c>
      <c r="I38" s="178">
        <f t="shared" ca="1" si="19"/>
        <v>106416.80795686076</v>
      </c>
      <c r="J38" s="178">
        <f t="shared" ca="1" si="19"/>
        <v>109609.31219556657</v>
      </c>
      <c r="K38" s="178">
        <f t="shared" ca="1" si="19"/>
        <v>112897.59156143358</v>
      </c>
      <c r="L38" s="178">
        <f t="shared" ca="1" si="19"/>
        <v>116284.51930827659</v>
      </c>
      <c r="O38" s="337" t="s">
        <v>611</v>
      </c>
      <c r="P38" s="337" t="str">
        <f t="shared" si="27"/>
        <v>10140C</v>
      </c>
      <c r="Q38" s="339" t="str">
        <f t="shared" si="28"/>
        <v xml:space="preserve">Supervisor Parking Management &amp; Traffic Control  </v>
      </c>
      <c r="R38" s="344" t="str">
        <f t="shared" si="29"/>
        <v>E40</v>
      </c>
      <c r="S38" s="345" cm="1">
        <f t="array" aca="1" ref="S38" ca="1">IF($O38="Y",VLOOKUP($P38,INDIRECT($P$3),S$5,0)*INDIRECT($O$2),VLOOKUP($P38,INDIRECT($P$3),S$5,0))</f>
        <v>103317.28927850556</v>
      </c>
      <c r="T38" s="345" cm="1">
        <f t="array" aca="1" ref="T38" ca="1">IF($O38="Y",VLOOKUP($P38,INDIRECT($P$3),T$5,0)*INDIRECT($O$2),VLOOKUP($P38,INDIRECT($P$3),T$5,0))</f>
        <v>106416.80795686076</v>
      </c>
      <c r="U38" s="345" cm="1">
        <f t="array" aca="1" ref="U38" ca="1">IF($O38="Y",VLOOKUP($P38,INDIRECT($P$3),U$5,0)*INDIRECT($O$2),VLOOKUP($P38,INDIRECT($P$3),U$5,0))</f>
        <v>109609.31219556657</v>
      </c>
      <c r="V38" s="345" cm="1">
        <f t="array" aca="1" ref="V38" ca="1">IF($O38="Y",VLOOKUP($P38,INDIRECT($P$3),V$5,0)*INDIRECT($O$2),VLOOKUP($P38,INDIRECT($P$3),V$5,0))</f>
        <v>112897.59156143358</v>
      </c>
      <c r="W38" s="401">
        <f t="shared" ca="1" si="20"/>
        <v>116284.51930827659</v>
      </c>
      <c r="X38" s="218" t="str">
        <f t="shared" si="16"/>
        <v>Y</v>
      </c>
      <c r="Y38" s="366" t="str">
        <f t="shared" si="17"/>
        <v>10140C</v>
      </c>
      <c r="Z38" s="218" t="str">
        <f t="shared" si="21"/>
        <v xml:space="preserve">Supervisor Parking Management &amp; Traffic Control  </v>
      </c>
      <c r="AA38" s="367" t="str">
        <f t="shared" si="18"/>
        <v>E40</v>
      </c>
      <c r="AB38" s="368">
        <f t="shared" ca="1" si="22"/>
        <v>49.671999999999997</v>
      </c>
      <c r="AC38" s="368">
        <f t="shared" ca="1" si="23"/>
        <v>51.161999999999999</v>
      </c>
      <c r="AD38" s="368">
        <f t="shared" ca="1" si="24"/>
        <v>52.696999999999996</v>
      </c>
      <c r="AE38" s="368">
        <f t="shared" ca="1" si="25"/>
        <v>54.277999999999999</v>
      </c>
      <c r="AF38" s="368">
        <f t="shared" ca="1" si="26"/>
        <v>55.906999999999996</v>
      </c>
    </row>
    <row r="39" spans="1:32">
      <c r="A39" s="3" t="s">
        <v>75</v>
      </c>
      <c r="B39" s="47" t="s">
        <v>12</v>
      </c>
      <c r="C39" s="4">
        <v>473</v>
      </c>
      <c r="D39" s="35" t="s">
        <v>76</v>
      </c>
      <c r="E39" s="47">
        <v>10</v>
      </c>
      <c r="F39" s="47" t="s">
        <v>13</v>
      </c>
      <c r="G39" s="306" t="s">
        <v>43</v>
      </c>
      <c r="H39" s="178">
        <f t="shared" ref="H39:L43" ca="1" si="35">S39</f>
        <v>103317.28927850556</v>
      </c>
      <c r="I39" s="178">
        <f t="shared" ca="1" si="35"/>
        <v>106416.80795686076</v>
      </c>
      <c r="J39" s="178">
        <f t="shared" ca="1" si="35"/>
        <v>109609.31219556657</v>
      </c>
      <c r="K39" s="178">
        <f t="shared" ca="1" si="35"/>
        <v>112897.59156143358</v>
      </c>
      <c r="L39" s="178">
        <f t="shared" ca="1" si="35"/>
        <v>116284.51930827659</v>
      </c>
      <c r="O39" s="337" t="s">
        <v>611</v>
      </c>
      <c r="P39" s="337" t="str">
        <f t="shared" si="27"/>
        <v>10220C</v>
      </c>
      <c r="Q39" s="339" t="str">
        <f t="shared" si="28"/>
        <v xml:space="preserve">Supervisor Pumping Stations  </v>
      </c>
      <c r="R39" s="344" t="str">
        <f t="shared" si="29"/>
        <v>E40</v>
      </c>
      <c r="S39" s="345" cm="1">
        <f t="array" aca="1" ref="S39" ca="1">IF($O39="Y",VLOOKUP($P39,INDIRECT($P$3),S$5,0)*INDIRECT($O$2),VLOOKUP($P39,INDIRECT($P$3),S$5,0))</f>
        <v>103317.28927850556</v>
      </c>
      <c r="T39" s="345" cm="1">
        <f t="array" aca="1" ref="T39" ca="1">IF($O39="Y",VLOOKUP($P39,INDIRECT($P$3),T$5,0)*INDIRECT($O$2),VLOOKUP($P39,INDIRECT($P$3),T$5,0))</f>
        <v>106416.80795686076</v>
      </c>
      <c r="U39" s="345" cm="1">
        <f t="array" aca="1" ref="U39" ca="1">IF($O39="Y",VLOOKUP($P39,INDIRECT($P$3),U$5,0)*INDIRECT($O$2),VLOOKUP($P39,INDIRECT($P$3),U$5,0))</f>
        <v>109609.31219556657</v>
      </c>
      <c r="V39" s="345" cm="1">
        <f t="array" aca="1" ref="V39" ca="1">IF($O39="Y",VLOOKUP($P39,INDIRECT($P$3),V$5,0)*INDIRECT($O$2),VLOOKUP($P39,INDIRECT($P$3),V$5,0))</f>
        <v>112897.59156143358</v>
      </c>
      <c r="W39" s="401">
        <f t="shared" ca="1" si="20"/>
        <v>116284.51930827659</v>
      </c>
      <c r="X39" s="218" t="str">
        <f t="shared" si="16"/>
        <v>Y</v>
      </c>
      <c r="Y39" s="366" t="str">
        <f t="shared" si="17"/>
        <v>10220C</v>
      </c>
      <c r="Z39" s="218" t="str">
        <f t="shared" si="21"/>
        <v xml:space="preserve">Supervisor Pumping Stations  </v>
      </c>
      <c r="AA39" s="367" t="str">
        <f t="shared" si="18"/>
        <v>E40</v>
      </c>
      <c r="AB39" s="368">
        <f t="shared" ca="1" si="22"/>
        <v>49.671999999999997</v>
      </c>
      <c r="AC39" s="368">
        <f t="shared" ca="1" si="23"/>
        <v>51.161999999999999</v>
      </c>
      <c r="AD39" s="368">
        <f t="shared" ca="1" si="24"/>
        <v>52.696999999999996</v>
      </c>
      <c r="AE39" s="368">
        <f t="shared" ca="1" si="25"/>
        <v>54.277999999999999</v>
      </c>
      <c r="AF39" s="368">
        <f t="shared" ca="1" si="26"/>
        <v>55.906999999999996</v>
      </c>
    </row>
    <row r="40" spans="1:32">
      <c r="A40" s="3" t="s">
        <v>717</v>
      </c>
      <c r="B40" s="47" t="s">
        <v>12</v>
      </c>
      <c r="C40" s="4">
        <v>453</v>
      </c>
      <c r="D40" s="35" t="s">
        <v>718</v>
      </c>
      <c r="E40" s="47">
        <v>10</v>
      </c>
      <c r="F40" s="47" t="s">
        <v>13</v>
      </c>
      <c r="G40" s="306" t="s">
        <v>43</v>
      </c>
      <c r="H40" s="178">
        <f t="shared" ca="1" si="35"/>
        <v>103317.28927850556</v>
      </c>
      <c r="I40" s="178">
        <f t="shared" ca="1" si="35"/>
        <v>106416.80795686076</v>
      </c>
      <c r="J40" s="178">
        <f t="shared" ca="1" si="35"/>
        <v>109609.31219556657</v>
      </c>
      <c r="K40" s="178">
        <f t="shared" ca="1" si="35"/>
        <v>112897.59156143358</v>
      </c>
      <c r="L40" s="178">
        <f t="shared" ca="1" si="35"/>
        <v>116284.51930827659</v>
      </c>
      <c r="O40" s="337" t="s">
        <v>611</v>
      </c>
      <c r="P40" s="337" t="str">
        <f t="shared" si="27"/>
        <v>53063C</v>
      </c>
      <c r="Q40" s="339" t="str">
        <f t="shared" si="28"/>
        <v>Supervisor Security Operations</v>
      </c>
      <c r="R40" s="344" t="str">
        <f t="shared" si="29"/>
        <v>E40</v>
      </c>
      <c r="S40" s="345" cm="1">
        <f t="array" aca="1" ref="S40" ca="1">IF($O40="Y",VLOOKUP($P40,INDIRECT($P$3),S$5,0)*INDIRECT($O$2),VLOOKUP($P40,INDIRECT($P$3),S$5,0))</f>
        <v>103317.28927850556</v>
      </c>
      <c r="T40" s="345" cm="1">
        <f t="array" aca="1" ref="T40" ca="1">IF($O40="Y",VLOOKUP($P40,INDIRECT($P$3),T$5,0)*INDIRECT($O$2),VLOOKUP($P40,INDIRECT($P$3),T$5,0))</f>
        <v>106416.80795686076</v>
      </c>
      <c r="U40" s="345" cm="1">
        <f t="array" aca="1" ref="U40" ca="1">IF($O40="Y",VLOOKUP($P40,INDIRECT($P$3),U$5,0)*INDIRECT($O$2),VLOOKUP($P40,INDIRECT($P$3),U$5,0))</f>
        <v>109609.31219556657</v>
      </c>
      <c r="V40" s="345" cm="1">
        <f t="array" aca="1" ref="V40" ca="1">IF($O40="Y",VLOOKUP($P40,INDIRECT($P$3),V$5,0)*INDIRECT($O$2),VLOOKUP($P40,INDIRECT($P$3),V$5,0))</f>
        <v>112897.59156143358</v>
      </c>
      <c r="W40" s="401">
        <f t="shared" ca="1" si="20"/>
        <v>116284.51930827659</v>
      </c>
      <c r="X40" s="218" t="str">
        <f t="shared" si="16"/>
        <v>Y</v>
      </c>
      <c r="Y40" s="366" t="str">
        <f t="shared" si="17"/>
        <v>53063C</v>
      </c>
      <c r="Z40" s="218" t="str">
        <f t="shared" si="21"/>
        <v>Supervisor Security Operations</v>
      </c>
      <c r="AA40" s="367" t="str">
        <f t="shared" si="18"/>
        <v>E40</v>
      </c>
      <c r="AB40" s="368">
        <f t="shared" ca="1" si="22"/>
        <v>49.671999999999997</v>
      </c>
      <c r="AC40" s="368">
        <f t="shared" ca="1" si="23"/>
        <v>51.161999999999999</v>
      </c>
      <c r="AD40" s="368">
        <f t="shared" ca="1" si="24"/>
        <v>52.696999999999996</v>
      </c>
      <c r="AE40" s="368">
        <f t="shared" ca="1" si="25"/>
        <v>54.277999999999999</v>
      </c>
      <c r="AF40" s="368">
        <f t="shared" ca="1" si="26"/>
        <v>55.906999999999996</v>
      </c>
    </row>
    <row r="41" spans="1:32">
      <c r="A41" s="3" t="s">
        <v>79</v>
      </c>
      <c r="B41" s="47" t="s">
        <v>12</v>
      </c>
      <c r="C41" s="4">
        <v>455</v>
      </c>
      <c r="D41" s="35" t="s">
        <v>80</v>
      </c>
      <c r="E41" s="47">
        <v>10</v>
      </c>
      <c r="F41" s="47" t="s">
        <v>13</v>
      </c>
      <c r="G41" s="306" t="s">
        <v>43</v>
      </c>
      <c r="H41" s="178">
        <f t="shared" ca="1" si="35"/>
        <v>103317.28927850556</v>
      </c>
      <c r="I41" s="178">
        <f t="shared" ca="1" si="35"/>
        <v>106416.80795686076</v>
      </c>
      <c r="J41" s="178">
        <f t="shared" ca="1" si="35"/>
        <v>109609.31219556657</v>
      </c>
      <c r="K41" s="178">
        <f t="shared" ca="1" si="35"/>
        <v>112897.59156143358</v>
      </c>
      <c r="L41" s="178">
        <f t="shared" ca="1" si="35"/>
        <v>116284.51930827659</v>
      </c>
      <c r="O41" s="337" t="s">
        <v>611</v>
      </c>
      <c r="P41" s="337" t="str">
        <f t="shared" si="27"/>
        <v>10320C</v>
      </c>
      <c r="Q41" s="339" t="str">
        <f t="shared" si="28"/>
        <v xml:space="preserve">Supervisor Traffic &amp; Equipment Maintenance  </v>
      </c>
      <c r="R41" s="344" t="str">
        <f t="shared" si="29"/>
        <v>E40</v>
      </c>
      <c r="S41" s="345" cm="1">
        <f t="array" aca="1" ref="S41" ca="1">IF($O41="Y",VLOOKUP($P41,INDIRECT($P$3),S$5,0)*INDIRECT($O$2),VLOOKUP($P41,INDIRECT($P$3),S$5,0))</f>
        <v>103317.28927850556</v>
      </c>
      <c r="T41" s="345" cm="1">
        <f t="array" aca="1" ref="T41" ca="1">IF($O41="Y",VLOOKUP($P41,INDIRECT($P$3),T$5,0)*INDIRECT($O$2),VLOOKUP($P41,INDIRECT($P$3),T$5,0))</f>
        <v>106416.80795686076</v>
      </c>
      <c r="U41" s="345" cm="1">
        <f t="array" aca="1" ref="U41" ca="1">IF($O41="Y",VLOOKUP($P41,INDIRECT($P$3),U$5,0)*INDIRECT($O$2),VLOOKUP($P41,INDIRECT($P$3),U$5,0))</f>
        <v>109609.31219556657</v>
      </c>
      <c r="V41" s="345" cm="1">
        <f t="array" aca="1" ref="V41" ca="1">IF($O41="Y",VLOOKUP($P41,INDIRECT($P$3),V$5,0)*INDIRECT($O$2),VLOOKUP($P41,INDIRECT($P$3),V$5,0))</f>
        <v>112897.59156143358</v>
      </c>
      <c r="W41" s="401">
        <f t="shared" ca="1" si="20"/>
        <v>116284.51930827659</v>
      </c>
      <c r="X41" s="218" t="str">
        <f t="shared" si="16"/>
        <v>Y</v>
      </c>
      <c r="Y41" s="366" t="str">
        <f t="shared" si="17"/>
        <v>10320C</v>
      </c>
      <c r="Z41" s="218" t="str">
        <f t="shared" si="21"/>
        <v xml:space="preserve">Supervisor Traffic &amp; Equipment Maintenance  </v>
      </c>
      <c r="AA41" s="367" t="str">
        <f t="shared" si="18"/>
        <v>E40</v>
      </c>
      <c r="AB41" s="368">
        <f t="shared" ca="1" si="22"/>
        <v>49.671999999999997</v>
      </c>
      <c r="AC41" s="368">
        <f t="shared" ca="1" si="23"/>
        <v>51.161999999999999</v>
      </c>
      <c r="AD41" s="368">
        <f t="shared" ca="1" si="24"/>
        <v>52.696999999999996</v>
      </c>
      <c r="AE41" s="368">
        <f t="shared" ca="1" si="25"/>
        <v>54.277999999999999</v>
      </c>
      <c r="AF41" s="368">
        <f t="shared" ca="1" si="26"/>
        <v>55.906999999999996</v>
      </c>
    </row>
    <row r="42" spans="1:32">
      <c r="A42" s="3" t="s">
        <v>282</v>
      </c>
      <c r="B42" s="47" t="s">
        <v>12</v>
      </c>
      <c r="C42" s="4">
        <v>453</v>
      </c>
      <c r="D42" s="35" t="s">
        <v>532</v>
      </c>
      <c r="E42" s="47">
        <v>10</v>
      </c>
      <c r="F42" s="47" t="s">
        <v>13</v>
      </c>
      <c r="G42" s="306" t="s">
        <v>43</v>
      </c>
      <c r="H42" s="178">
        <f t="shared" ca="1" si="35"/>
        <v>103317.28927850556</v>
      </c>
      <c r="I42" s="178">
        <f t="shared" ca="1" si="35"/>
        <v>106416.80795686076</v>
      </c>
      <c r="J42" s="178">
        <f t="shared" ca="1" si="35"/>
        <v>109609.31219556657</v>
      </c>
      <c r="K42" s="178">
        <f t="shared" ca="1" si="35"/>
        <v>112897.59156143358</v>
      </c>
      <c r="L42" s="178">
        <f t="shared" ca="1" si="35"/>
        <v>116284.51930827659</v>
      </c>
      <c r="O42" s="337" t="s">
        <v>611</v>
      </c>
      <c r="P42" s="337" t="str">
        <f t="shared" si="27"/>
        <v>59216C</v>
      </c>
      <c r="Q42" s="339" t="str">
        <f t="shared" si="28"/>
        <v>Supervisor Water Quality Lab</v>
      </c>
      <c r="R42" s="344" t="str">
        <f t="shared" si="29"/>
        <v>E40</v>
      </c>
      <c r="S42" s="345" cm="1">
        <f t="array" aca="1" ref="S42" ca="1">IF($O42="Y",VLOOKUP($P42,INDIRECT($P$3),S$5,0)*INDIRECT($O$2),VLOOKUP($P42,INDIRECT($P$3),S$5,0))</f>
        <v>103317.28927850556</v>
      </c>
      <c r="T42" s="345" cm="1">
        <f t="array" aca="1" ref="T42" ca="1">IF($O42="Y",VLOOKUP($P42,INDIRECT($P$3),T$5,0)*INDIRECT($O$2),VLOOKUP($P42,INDIRECT($P$3),T$5,0))</f>
        <v>106416.80795686076</v>
      </c>
      <c r="U42" s="345" cm="1">
        <f t="array" aca="1" ref="U42" ca="1">IF($O42="Y",VLOOKUP($P42,INDIRECT($P$3),U$5,0)*INDIRECT($O$2),VLOOKUP($P42,INDIRECT($P$3),U$5,0))</f>
        <v>109609.31219556657</v>
      </c>
      <c r="V42" s="345" cm="1">
        <f t="array" aca="1" ref="V42" ca="1">IF($O42="Y",VLOOKUP($P42,INDIRECT($P$3),V$5,0)*INDIRECT($O$2),VLOOKUP($P42,INDIRECT($P$3),V$5,0))</f>
        <v>112897.59156143358</v>
      </c>
      <c r="W42" s="401">
        <f t="shared" ca="1" si="20"/>
        <v>116284.51930827659</v>
      </c>
      <c r="X42" s="218" t="str">
        <f t="shared" si="16"/>
        <v>Y</v>
      </c>
      <c r="Y42" s="366" t="str">
        <f t="shared" si="17"/>
        <v>59216C</v>
      </c>
      <c r="Z42" s="218" t="str">
        <f t="shared" si="21"/>
        <v>Supervisor Water Quality Lab</v>
      </c>
      <c r="AA42" s="367" t="str">
        <f t="shared" si="18"/>
        <v>E40</v>
      </c>
      <c r="AB42" s="368">
        <f t="shared" ca="1" si="22"/>
        <v>49.671999999999997</v>
      </c>
      <c r="AC42" s="368">
        <f t="shared" ca="1" si="23"/>
        <v>51.161999999999999</v>
      </c>
      <c r="AD42" s="368">
        <f t="shared" ca="1" si="24"/>
        <v>52.696999999999996</v>
      </c>
      <c r="AE42" s="368">
        <f t="shared" ca="1" si="25"/>
        <v>54.277999999999999</v>
      </c>
      <c r="AF42" s="368">
        <f t="shared" ca="1" si="26"/>
        <v>55.906999999999996</v>
      </c>
    </row>
    <row r="43" spans="1:32">
      <c r="A43" s="3" t="s">
        <v>81</v>
      </c>
      <c r="B43" s="47" t="s">
        <v>12</v>
      </c>
      <c r="C43" s="4">
        <v>460</v>
      </c>
      <c r="D43" s="35" t="s">
        <v>82</v>
      </c>
      <c r="E43" s="47">
        <v>10</v>
      </c>
      <c r="F43" s="47" t="s">
        <v>13</v>
      </c>
      <c r="G43" s="306" t="s">
        <v>43</v>
      </c>
      <c r="H43" s="178">
        <f t="shared" ca="1" si="35"/>
        <v>103317.28927850556</v>
      </c>
      <c r="I43" s="178">
        <f t="shared" ca="1" si="35"/>
        <v>106416.80795686076</v>
      </c>
      <c r="J43" s="178">
        <f t="shared" ca="1" si="35"/>
        <v>109609.31219556657</v>
      </c>
      <c r="K43" s="178">
        <f t="shared" ca="1" si="35"/>
        <v>112897.59156143358</v>
      </c>
      <c r="L43" s="178">
        <f t="shared" ca="1" si="35"/>
        <v>116284.51930827659</v>
      </c>
      <c r="O43" s="337" t="s">
        <v>611</v>
      </c>
      <c r="P43" s="337" t="str">
        <f t="shared" si="27"/>
        <v>10370C</v>
      </c>
      <c r="Q43" s="339" t="str">
        <f t="shared" si="28"/>
        <v xml:space="preserve">Supervisor Water Treatment Plant  </v>
      </c>
      <c r="R43" s="344" t="str">
        <f t="shared" si="29"/>
        <v>E40</v>
      </c>
      <c r="S43" s="345" cm="1">
        <f t="array" aca="1" ref="S43" ca="1">IF($O43="Y",VLOOKUP($P43,INDIRECT($P$3),S$5,0)*INDIRECT($O$2),VLOOKUP($P43,INDIRECT($P$3),S$5,0))</f>
        <v>103317.28927850556</v>
      </c>
      <c r="T43" s="345" cm="1">
        <f t="array" aca="1" ref="T43" ca="1">IF($O43="Y",VLOOKUP($P43,INDIRECT($P$3),T$5,0)*INDIRECT($O$2),VLOOKUP($P43,INDIRECT($P$3),T$5,0))</f>
        <v>106416.80795686076</v>
      </c>
      <c r="U43" s="345" cm="1">
        <f t="array" aca="1" ref="U43" ca="1">IF($O43="Y",VLOOKUP($P43,INDIRECT($P$3),U$5,0)*INDIRECT($O$2),VLOOKUP($P43,INDIRECT($P$3),U$5,0))</f>
        <v>109609.31219556657</v>
      </c>
      <c r="V43" s="345" cm="1">
        <f t="array" aca="1" ref="V43" ca="1">IF($O43="Y",VLOOKUP($P43,INDIRECT($P$3),V$5,0)*INDIRECT($O$2),VLOOKUP($P43,INDIRECT($P$3),V$5,0))</f>
        <v>112897.59156143358</v>
      </c>
      <c r="W43" s="401">
        <f t="shared" ca="1" si="20"/>
        <v>116284.51930827659</v>
      </c>
      <c r="X43" s="218" t="str">
        <f t="shared" si="16"/>
        <v>Y</v>
      </c>
      <c r="Y43" s="366" t="str">
        <f t="shared" si="17"/>
        <v>10370C</v>
      </c>
      <c r="Z43" s="218" t="str">
        <f t="shared" si="21"/>
        <v xml:space="preserve">Supervisor Water Treatment Plant  </v>
      </c>
      <c r="AA43" s="367" t="str">
        <f t="shared" si="18"/>
        <v>E40</v>
      </c>
      <c r="AB43" s="368">
        <f t="shared" ca="1" si="22"/>
        <v>49.671999999999997</v>
      </c>
      <c r="AC43" s="368">
        <f t="shared" ca="1" si="23"/>
        <v>51.161999999999999</v>
      </c>
      <c r="AD43" s="368">
        <f t="shared" ca="1" si="24"/>
        <v>52.696999999999996</v>
      </c>
      <c r="AE43" s="368">
        <f t="shared" ca="1" si="25"/>
        <v>54.277999999999999</v>
      </c>
      <c r="AF43" s="368">
        <f t="shared" ca="1" si="26"/>
        <v>55.906999999999996</v>
      </c>
    </row>
    <row r="44" spans="1:32">
      <c r="D44" s="35"/>
      <c r="E44" s="20"/>
      <c r="F44" s="20"/>
      <c r="G44" s="30"/>
      <c r="I44" s="32"/>
      <c r="J44" s="32"/>
      <c r="K44" s="32"/>
      <c r="L44" s="32"/>
    </row>
    <row r="45" spans="1:32">
      <c r="D45" s="35"/>
      <c r="E45" s="20"/>
      <c r="F45" s="20"/>
      <c r="G45" s="30"/>
      <c r="I45" s="32"/>
      <c r="J45" s="32"/>
      <c r="K45" s="32"/>
      <c r="L45" s="32"/>
    </row>
    <row r="46" spans="1:32">
      <c r="A46" s="35" t="s">
        <v>83</v>
      </c>
      <c r="D46" s="35"/>
      <c r="E46" s="20"/>
      <c r="F46" s="20"/>
      <c r="G46" s="30"/>
      <c r="I46" s="32"/>
      <c r="J46" s="32"/>
      <c r="K46" s="32"/>
      <c r="L46" s="32"/>
    </row>
    <row r="47" spans="1:32">
      <c r="A47" s="188"/>
      <c r="B47" s="34" t="s">
        <v>84</v>
      </c>
      <c r="C47" s="34"/>
      <c r="D47" s="35"/>
      <c r="E47" s="34"/>
      <c r="G47" s="30"/>
      <c r="H47" s="76">
        <f ca="1">S47</f>
        <v>103.44202185118131</v>
      </c>
      <c r="I47" s="32" t="s">
        <v>85</v>
      </c>
      <c r="J47" s="32"/>
      <c r="K47" s="32"/>
      <c r="L47" s="32"/>
      <c r="O47" s="337" t="s">
        <v>611</v>
      </c>
      <c r="P47" s="348" t="s">
        <v>546</v>
      </c>
      <c r="Q47" s="349" t="s">
        <v>559</v>
      </c>
      <c r="S47" s="350" cm="1">
        <f t="array" aca="1" ref="S47" ca="1">IF($O47="Y",VLOOKUP($P47,INDIRECT($P$3),S$5,0)*INDIRECT($O$2),VLOOKUP($P47,INDIRECT($P$3),S$5,0))</f>
        <v>103.44202185118131</v>
      </c>
      <c r="T47" s="345"/>
      <c r="U47" s="345"/>
      <c r="V47" s="345"/>
      <c r="X47" s="213" t="str">
        <f t="shared" ref="X47:Z49" si="36">O47</f>
        <v>Y</v>
      </c>
      <c r="Y47" s="213" t="str">
        <f t="shared" si="36"/>
        <v>CSUAMA</v>
      </c>
      <c r="Z47" s="213" t="str">
        <f t="shared" si="36"/>
        <v>Accredited Minnesota Assessor</v>
      </c>
      <c r="AB47" s="221">
        <f ca="1">ROUND(S47/80,3)</f>
        <v>1.2929999999999999</v>
      </c>
    </row>
    <row r="48" spans="1:32">
      <c r="B48" s="34" t="s">
        <v>86</v>
      </c>
      <c r="C48" s="34"/>
      <c r="D48" s="35"/>
      <c r="E48" s="20"/>
      <c r="F48" s="20"/>
      <c r="G48" s="30"/>
      <c r="H48" s="76">
        <f ca="1">S48</f>
        <v>222.09610573930101</v>
      </c>
      <c r="I48" s="32" t="s">
        <v>85</v>
      </c>
      <c r="J48" s="32"/>
      <c r="K48" s="32"/>
      <c r="L48" s="32"/>
      <c r="O48" s="337" t="s">
        <v>611</v>
      </c>
      <c r="P48" s="348" t="s">
        <v>547</v>
      </c>
      <c r="Q48" s="349" t="s">
        <v>561</v>
      </c>
      <c r="S48" s="350" cm="1">
        <f t="array" aca="1" ref="S48" ca="1">IF($O48="Y",VLOOKUP($P48,INDIRECT($P$3),S$5,0)*INDIRECT($O$2),VLOOKUP($P48,INDIRECT($P$3),S$5,0))</f>
        <v>222.09610573930101</v>
      </c>
      <c r="T48" s="345"/>
      <c r="U48" s="345"/>
      <c r="V48" s="345"/>
      <c r="X48" s="213" t="str">
        <f t="shared" si="36"/>
        <v>Y</v>
      </c>
      <c r="Y48" s="213" t="str">
        <f t="shared" si="36"/>
        <v>CSUSAM</v>
      </c>
      <c r="Z48" s="213" t="str">
        <f t="shared" si="36"/>
        <v>Senior Accredited MN Assessor</v>
      </c>
      <c r="AB48" s="221">
        <f ca="1">ROUND(S48/80,3)</f>
        <v>2.7759999999999998</v>
      </c>
    </row>
    <row r="49" spans="1:32">
      <c r="B49" s="34" t="s">
        <v>87</v>
      </c>
      <c r="C49" s="34"/>
      <c r="D49" s="35"/>
      <c r="E49" s="20"/>
      <c r="F49" s="20"/>
      <c r="G49" s="30"/>
      <c r="H49" s="76">
        <f ca="1">S49</f>
        <v>222.09610573930101</v>
      </c>
      <c r="I49" s="32" t="s">
        <v>85</v>
      </c>
      <c r="O49" s="337" t="s">
        <v>611</v>
      </c>
      <c r="P49" s="348" t="s">
        <v>548</v>
      </c>
      <c r="Q49" s="349" t="s">
        <v>560</v>
      </c>
      <c r="S49" s="350" cm="1">
        <f t="array" aca="1" ref="S49" ca="1">IF($O49="Y",VLOOKUP($P49,INDIRECT($P$3),S$5,0)*INDIRECT($O$2),VLOOKUP($P49,INDIRECT($P$3),S$5,0))</f>
        <v>222.09610573930101</v>
      </c>
      <c r="T49" s="345"/>
      <c r="U49" s="345"/>
      <c r="V49" s="345"/>
      <c r="X49" s="213" t="str">
        <f t="shared" si="36"/>
        <v>Y</v>
      </c>
      <c r="Y49" s="213" t="str">
        <f t="shared" si="36"/>
        <v>CSUCAE</v>
      </c>
      <c r="Z49" s="213" t="str">
        <f t="shared" si="36"/>
        <v>Certified Assessment Evaluator</v>
      </c>
      <c r="AB49" s="221">
        <f ca="1">ROUND(S49/80,3)</f>
        <v>2.7759999999999998</v>
      </c>
    </row>
    <row r="50" spans="1:32">
      <c r="B50" s="34"/>
      <c r="C50" s="34"/>
      <c r="D50" s="35"/>
      <c r="E50" s="20"/>
      <c r="F50" s="20"/>
      <c r="G50" s="30"/>
      <c r="H50" s="282"/>
      <c r="I50" s="32"/>
    </row>
    <row r="51" spans="1:32" s="19" customFormat="1">
      <c r="A51" s="3"/>
      <c r="D51" s="100"/>
      <c r="H51" s="180"/>
      <c r="I51" s="180"/>
      <c r="J51" s="180"/>
      <c r="K51" s="181"/>
      <c r="L51" s="181"/>
      <c r="M51"/>
      <c r="N51"/>
      <c r="O51" s="347"/>
      <c r="P51" s="347"/>
      <c r="Q51" s="346"/>
      <c r="R51" s="346"/>
      <c r="S51" s="346"/>
      <c r="T51" s="346"/>
      <c r="U51" s="346"/>
      <c r="V51" s="346"/>
      <c r="W51" s="347"/>
      <c r="X51" s="214"/>
      <c r="Y51" s="214"/>
      <c r="Z51" s="214"/>
      <c r="AA51" s="214"/>
      <c r="AB51" s="214"/>
      <c r="AC51" s="214"/>
      <c r="AD51" s="214"/>
      <c r="AE51" s="214"/>
      <c r="AF51" s="214"/>
    </row>
    <row r="52" spans="1:32" s="19" customFormat="1">
      <c r="D52" s="100"/>
      <c r="H52" s="17"/>
      <c r="I52" s="17"/>
      <c r="J52" s="17"/>
      <c r="K52" s="18"/>
      <c r="L52" s="18"/>
      <c r="M52"/>
      <c r="N52"/>
      <c r="O52" s="347"/>
      <c r="P52" s="347"/>
      <c r="Q52" s="346"/>
      <c r="R52" s="346"/>
      <c r="S52" s="346"/>
      <c r="T52" s="346"/>
      <c r="U52" s="346"/>
      <c r="V52" s="346"/>
      <c r="W52" s="347"/>
      <c r="X52" s="214"/>
      <c r="Y52" s="214"/>
      <c r="Z52" s="214"/>
      <c r="AA52" s="214"/>
      <c r="AB52" s="214"/>
      <c r="AC52" s="214"/>
      <c r="AD52" s="214"/>
      <c r="AE52" s="214"/>
      <c r="AF52" s="214"/>
    </row>
    <row r="53" spans="1:32" s="19" customFormat="1" ht="26.25" thickBot="1">
      <c r="A53" s="280" t="s">
        <v>2</v>
      </c>
      <c r="B53" s="280" t="s">
        <v>3</v>
      </c>
      <c r="C53" s="280" t="s">
        <v>519</v>
      </c>
      <c r="D53" s="24" t="s">
        <v>626</v>
      </c>
      <c r="E53" s="280" t="s">
        <v>617</v>
      </c>
      <c r="F53" s="280" t="s">
        <v>6</v>
      </c>
      <c r="G53" s="280" t="s">
        <v>7</v>
      </c>
      <c r="H53" s="26" t="s">
        <v>8</v>
      </c>
      <c r="I53" s="26" t="s">
        <v>9</v>
      </c>
      <c r="J53" s="26" t="s">
        <v>10</v>
      </c>
      <c r="K53" s="27" t="s">
        <v>11</v>
      </c>
      <c r="L53" s="27" t="s">
        <v>744</v>
      </c>
      <c r="M53"/>
      <c r="N53"/>
      <c r="O53" s="340" t="s">
        <v>610</v>
      </c>
      <c r="P53" s="340" t="s">
        <v>2</v>
      </c>
      <c r="Q53" s="341" t="s">
        <v>612</v>
      </c>
      <c r="R53" s="341" t="s">
        <v>606</v>
      </c>
      <c r="S53" s="342" t="s">
        <v>8</v>
      </c>
      <c r="T53" s="342" t="s">
        <v>9</v>
      </c>
      <c r="U53" s="342" t="s">
        <v>10</v>
      </c>
      <c r="V53" s="340" t="s">
        <v>11</v>
      </c>
      <c r="W53" s="340" t="s">
        <v>744</v>
      </c>
      <c r="X53" s="358" t="str">
        <f t="shared" ref="X53:X80" si="37">O53</f>
        <v>Update</v>
      </c>
      <c r="Y53" s="359" t="str">
        <f t="shared" ref="Y53:Y80" si="38">A53</f>
        <v>Job Code</v>
      </c>
      <c r="Z53" s="358" t="s">
        <v>612</v>
      </c>
      <c r="AA53" s="360" t="str">
        <f t="shared" ref="AA53:AA80" si="39">G53</f>
        <v>Salary Grade</v>
      </c>
      <c r="AB53" s="361" t="str">
        <f>S53</f>
        <v>Step 1</v>
      </c>
      <c r="AC53" s="361" t="str">
        <f>T53</f>
        <v>Step 2</v>
      </c>
      <c r="AD53" s="361" t="str">
        <f>U53</f>
        <v>Step 3</v>
      </c>
      <c r="AE53" s="361" t="str">
        <f>V53</f>
        <v>Step 4</v>
      </c>
      <c r="AF53" s="358" t="s">
        <v>744</v>
      </c>
    </row>
    <row r="54" spans="1:32" s="19" customFormat="1">
      <c r="A54" s="3" t="s">
        <v>139</v>
      </c>
      <c r="B54" s="47" t="s">
        <v>12</v>
      </c>
      <c r="C54" s="4">
        <v>505</v>
      </c>
      <c r="D54" s="35" t="s">
        <v>736</v>
      </c>
      <c r="E54" s="47">
        <v>11</v>
      </c>
      <c r="F54" s="47" t="s">
        <v>13</v>
      </c>
      <c r="G54" s="306" t="s">
        <v>92</v>
      </c>
      <c r="H54" s="178">
        <f t="shared" ref="H54:H61" ca="1" si="40">S54</f>
        <v>111290.63383708462</v>
      </c>
      <c r="I54" s="178">
        <f t="shared" ref="I54:I61" ca="1" si="41">T54</f>
        <v>114629.35285219716</v>
      </c>
      <c r="J54" s="178">
        <f t="shared" ref="J54:J61" ca="1" si="42">U54</f>
        <v>118068.23343776308</v>
      </c>
      <c r="K54" s="178">
        <f t="shared" ref="K54:K61" ca="1" si="43">V54</f>
        <v>121610.28044089596</v>
      </c>
      <c r="L54" s="178">
        <f t="shared" ref="L54:L61" ca="1" si="44">W54</f>
        <v>125258.58885412285</v>
      </c>
      <c r="M54"/>
      <c r="N54"/>
      <c r="O54" s="343" t="s">
        <v>611</v>
      </c>
      <c r="P54" s="337" t="str">
        <f t="shared" ref="P54:P80" si="45">A54</f>
        <v>10095C</v>
      </c>
      <c r="Q54" s="339" t="str">
        <f t="shared" ref="Q54:Q80" si="46">D54</f>
        <v>Assistant Superintendent Water Distribution</v>
      </c>
      <c r="R54" s="344" t="str">
        <f t="shared" ref="R54:R80" si="47">G54</f>
        <v>E50</v>
      </c>
      <c r="S54" s="345" cm="1">
        <f t="array" aca="1" ref="S54" ca="1">IF($O54="Y",VLOOKUP($P54,INDIRECT($P$3),S$5,0)*INDIRECT($O$2),VLOOKUP($P54,INDIRECT($P$3),S$5,0))</f>
        <v>111290.63383708462</v>
      </c>
      <c r="T54" s="345" cm="1">
        <f t="array" aca="1" ref="T54" ca="1">IF($O54="Y",VLOOKUP($P54,INDIRECT($P$3),T$5,0)*INDIRECT($O$2),VLOOKUP($P54,INDIRECT($P$3),T$5,0))</f>
        <v>114629.35285219716</v>
      </c>
      <c r="U54" s="345" cm="1">
        <f t="array" aca="1" ref="U54" ca="1">IF($O54="Y",VLOOKUP($P54,INDIRECT($P$3),U$5,0)*INDIRECT($O$2),VLOOKUP($P54,INDIRECT($P$3),U$5,0))</f>
        <v>118068.23343776308</v>
      </c>
      <c r="V54" s="345" cm="1">
        <f t="array" aca="1" ref="V54" ca="1">IF($O54="Y",VLOOKUP($P54,INDIRECT($P$3),V$5,0)*INDIRECT($O$2),VLOOKUP($P54,INDIRECT($P$3),V$5,0))</f>
        <v>121610.28044089596</v>
      </c>
      <c r="W54" s="401">
        <f t="shared" ref="W54:W80" ca="1" si="48">V54*103%</f>
        <v>125258.58885412285</v>
      </c>
      <c r="X54" s="218" t="str">
        <f t="shared" si="37"/>
        <v>Y</v>
      </c>
      <c r="Y54" s="366" t="str">
        <f t="shared" si="38"/>
        <v>10095C</v>
      </c>
      <c r="Z54" s="218" t="str">
        <f t="shared" ref="Z54:Z80" si="49">D54</f>
        <v>Assistant Superintendent Water Distribution</v>
      </c>
      <c r="AA54" s="367" t="str">
        <f t="shared" si="39"/>
        <v>E50</v>
      </c>
      <c r="AB54" s="368">
        <f t="shared" ref="AB54:AB80" ca="1" si="50">ROUNDUP(S54/2080,3)</f>
        <v>53.506</v>
      </c>
      <c r="AC54" s="368">
        <f t="shared" ref="AC54:AC80" ca="1" si="51">ROUNDUP(T54/2080,3)</f>
        <v>55.110999999999997</v>
      </c>
      <c r="AD54" s="368">
        <f t="shared" ref="AD54:AD80" ca="1" si="52">ROUNDUP(U54/2080,3)</f>
        <v>56.763999999999996</v>
      </c>
      <c r="AE54" s="368">
        <f t="shared" ref="AE54:AE80" ca="1" si="53">ROUNDUP(V54/2080,3)</f>
        <v>58.466999999999999</v>
      </c>
      <c r="AF54" s="368">
        <f t="shared" ref="AF54:AF80" ca="1" si="54">ROUNDUP(W54/2080,3)</f>
        <v>60.220999999999997</v>
      </c>
    </row>
    <row r="55" spans="1:32" s="19" customFormat="1">
      <c r="A55" s="3" t="s">
        <v>95</v>
      </c>
      <c r="B55" s="47" t="s">
        <v>12</v>
      </c>
      <c r="C55" s="4">
        <v>515</v>
      </c>
      <c r="D55" s="35" t="s">
        <v>96</v>
      </c>
      <c r="E55" s="47">
        <v>11</v>
      </c>
      <c r="F55" s="47" t="s">
        <v>13</v>
      </c>
      <c r="G55" s="306" t="s">
        <v>92</v>
      </c>
      <c r="H55" s="178">
        <f t="shared" ca="1" si="40"/>
        <v>111290.63383708462</v>
      </c>
      <c r="I55" s="178">
        <f t="shared" ca="1" si="41"/>
        <v>114629.35285219716</v>
      </c>
      <c r="J55" s="178">
        <f t="shared" ca="1" si="42"/>
        <v>118068.23343776308</v>
      </c>
      <c r="K55" s="178">
        <f t="shared" ca="1" si="43"/>
        <v>121610.28044089596</v>
      </c>
      <c r="L55" s="178">
        <f t="shared" ca="1" si="44"/>
        <v>125258.58885412285</v>
      </c>
      <c r="M55"/>
      <c r="N55"/>
      <c r="O55" s="343" t="s">
        <v>611</v>
      </c>
      <c r="P55" s="337" t="str">
        <f t="shared" si="45"/>
        <v>00870C</v>
      </c>
      <c r="Q55" s="339" t="str">
        <f t="shared" si="46"/>
        <v>Assistant Superintendent Water Plant Operations</v>
      </c>
      <c r="R55" s="344" t="str">
        <f t="shared" si="47"/>
        <v>E50</v>
      </c>
      <c r="S55" s="345" cm="1">
        <f t="array" aca="1" ref="S55" ca="1">IF($O55="Y",VLOOKUP($P55,INDIRECT($P$3),S$5,0)*INDIRECT($O$2),VLOOKUP($P55,INDIRECT($P$3),S$5,0))</f>
        <v>111290.63383708462</v>
      </c>
      <c r="T55" s="345" cm="1">
        <f t="array" aca="1" ref="T55" ca="1">IF($O55="Y",VLOOKUP($P55,INDIRECT($P$3),T$5,0)*INDIRECT($O$2),VLOOKUP($P55,INDIRECT($P$3),T$5,0))</f>
        <v>114629.35285219716</v>
      </c>
      <c r="U55" s="345" cm="1">
        <f t="array" aca="1" ref="U55" ca="1">IF($O55="Y",VLOOKUP($P55,INDIRECT($P$3),U$5,0)*INDIRECT($O$2),VLOOKUP($P55,INDIRECT($P$3),U$5,0))</f>
        <v>118068.23343776308</v>
      </c>
      <c r="V55" s="345" cm="1">
        <f t="array" aca="1" ref="V55" ca="1">IF($O55="Y",VLOOKUP($P55,INDIRECT($P$3),V$5,0)*INDIRECT($O$2),VLOOKUP($P55,INDIRECT($P$3),V$5,0))</f>
        <v>121610.28044089596</v>
      </c>
      <c r="W55" s="401">
        <f t="shared" ca="1" si="48"/>
        <v>125258.58885412285</v>
      </c>
      <c r="X55" s="218" t="str">
        <f t="shared" si="37"/>
        <v>Y</v>
      </c>
      <c r="Y55" s="366" t="str">
        <f t="shared" si="38"/>
        <v>00870C</v>
      </c>
      <c r="Z55" s="218" t="str">
        <f t="shared" si="49"/>
        <v>Assistant Superintendent Water Plant Operations</v>
      </c>
      <c r="AA55" s="367" t="str">
        <f t="shared" si="39"/>
        <v>E50</v>
      </c>
      <c r="AB55" s="368">
        <f t="shared" ca="1" si="50"/>
        <v>53.506</v>
      </c>
      <c r="AC55" s="368">
        <f t="shared" ca="1" si="51"/>
        <v>55.110999999999997</v>
      </c>
      <c r="AD55" s="368">
        <f t="shared" ca="1" si="52"/>
        <v>56.763999999999996</v>
      </c>
      <c r="AE55" s="368">
        <f t="shared" ca="1" si="53"/>
        <v>58.466999999999999</v>
      </c>
      <c r="AF55" s="368">
        <f t="shared" ca="1" si="54"/>
        <v>60.220999999999997</v>
      </c>
    </row>
    <row r="56" spans="1:32" s="19" customFormat="1">
      <c r="A56" s="3" t="s">
        <v>677</v>
      </c>
      <c r="B56" s="47" t="s">
        <v>12</v>
      </c>
      <c r="C56" s="4">
        <v>523</v>
      </c>
      <c r="D56" s="35" t="s">
        <v>676</v>
      </c>
      <c r="E56" s="47">
        <v>11</v>
      </c>
      <c r="F56" s="47" t="s">
        <v>13</v>
      </c>
      <c r="G56" s="306" t="s">
        <v>92</v>
      </c>
      <c r="H56" s="178">
        <f t="shared" ca="1" si="40"/>
        <v>111290.63383708462</v>
      </c>
      <c r="I56" s="178">
        <f t="shared" ca="1" si="41"/>
        <v>114629.35285219716</v>
      </c>
      <c r="J56" s="178">
        <f t="shared" ca="1" si="42"/>
        <v>118068.23343776308</v>
      </c>
      <c r="K56" s="178">
        <f t="shared" ca="1" si="43"/>
        <v>121610.28044089596</v>
      </c>
      <c r="L56" s="178">
        <f t="shared" ca="1" si="44"/>
        <v>125258.58885412285</v>
      </c>
      <c r="M56"/>
      <c r="N56"/>
      <c r="O56" s="343" t="s">
        <v>611</v>
      </c>
      <c r="P56" s="337" t="str">
        <f t="shared" si="45"/>
        <v>53016C</v>
      </c>
      <c r="Q56" s="339" t="str">
        <f t="shared" si="46"/>
        <v>Carbon Sequestration Program Manager</v>
      </c>
      <c r="R56" s="344" t="str">
        <f t="shared" si="47"/>
        <v>E50</v>
      </c>
      <c r="S56" s="345" cm="1">
        <f t="array" aca="1" ref="S56" ca="1">IF($O56="Y",VLOOKUP($P56,INDIRECT($P$3),S$5,0)*INDIRECT($O$2),VLOOKUP($P56,INDIRECT($P$3),S$5,0))</f>
        <v>111290.63383708462</v>
      </c>
      <c r="T56" s="345" cm="1">
        <f t="array" aca="1" ref="T56" ca="1">IF($O56="Y",VLOOKUP($P56,INDIRECT($P$3),T$5,0)*INDIRECT($O$2),VLOOKUP($P56,INDIRECT($P$3),T$5,0))</f>
        <v>114629.35285219716</v>
      </c>
      <c r="U56" s="345" cm="1">
        <f t="array" aca="1" ref="U56" ca="1">IF($O56="Y",VLOOKUP($P56,INDIRECT($P$3),U$5,0)*INDIRECT($O$2),VLOOKUP($P56,INDIRECT($P$3),U$5,0))</f>
        <v>118068.23343776308</v>
      </c>
      <c r="V56" s="345" cm="1">
        <f t="array" aca="1" ref="V56" ca="1">IF($O56="Y",VLOOKUP($P56,INDIRECT($P$3),V$5,0)*INDIRECT($O$2),VLOOKUP($P56,INDIRECT($P$3),V$5,0))</f>
        <v>121610.28044089596</v>
      </c>
      <c r="W56" s="401">
        <f t="shared" ca="1" si="48"/>
        <v>125258.58885412285</v>
      </c>
      <c r="X56" s="218" t="str">
        <f t="shared" si="37"/>
        <v>Y</v>
      </c>
      <c r="Y56" s="366" t="str">
        <f t="shared" si="38"/>
        <v>53016C</v>
      </c>
      <c r="Z56" s="218" t="str">
        <f t="shared" si="49"/>
        <v>Carbon Sequestration Program Manager</v>
      </c>
      <c r="AA56" s="367" t="str">
        <f t="shared" si="39"/>
        <v>E50</v>
      </c>
      <c r="AB56" s="368">
        <f t="shared" ca="1" si="50"/>
        <v>53.506</v>
      </c>
      <c r="AC56" s="368">
        <f t="shared" ca="1" si="51"/>
        <v>55.110999999999997</v>
      </c>
      <c r="AD56" s="368">
        <f t="shared" ca="1" si="52"/>
        <v>56.763999999999996</v>
      </c>
      <c r="AE56" s="368">
        <f t="shared" ca="1" si="53"/>
        <v>58.466999999999999</v>
      </c>
      <c r="AF56" s="368">
        <f t="shared" ca="1" si="54"/>
        <v>60.220999999999997</v>
      </c>
    </row>
    <row r="57" spans="1:32" s="19" customFormat="1">
      <c r="A57" s="3" t="s">
        <v>246</v>
      </c>
      <c r="B57" s="47" t="s">
        <v>12</v>
      </c>
      <c r="C57" s="4">
        <v>498</v>
      </c>
      <c r="D57" s="35" t="s">
        <v>234</v>
      </c>
      <c r="E57" s="47">
        <v>11</v>
      </c>
      <c r="F57" s="47" t="s">
        <v>13</v>
      </c>
      <c r="G57" s="306" t="s">
        <v>92</v>
      </c>
      <c r="H57" s="178">
        <f t="shared" ca="1" si="40"/>
        <v>111290.63383708462</v>
      </c>
      <c r="I57" s="178">
        <f t="shared" ca="1" si="41"/>
        <v>114629.35285219716</v>
      </c>
      <c r="J57" s="178">
        <f t="shared" ca="1" si="42"/>
        <v>118068.23343776308</v>
      </c>
      <c r="K57" s="178">
        <f t="shared" ca="1" si="43"/>
        <v>121610.28044089596</v>
      </c>
      <c r="L57" s="178">
        <f t="shared" ca="1" si="44"/>
        <v>125258.58885412285</v>
      </c>
      <c r="M57"/>
      <c r="N57"/>
      <c r="O57" s="343" t="s">
        <v>611</v>
      </c>
      <c r="P57" s="337" t="str">
        <f t="shared" si="45"/>
        <v>59215C</v>
      </c>
      <c r="Q57" s="339" t="str">
        <f t="shared" si="46"/>
        <v>Crime Lab Quality Administrator</v>
      </c>
      <c r="R57" s="344" t="str">
        <f t="shared" si="47"/>
        <v>E50</v>
      </c>
      <c r="S57" s="345" cm="1">
        <f t="array" aca="1" ref="S57" ca="1">IF($O57="Y",VLOOKUP($P57,INDIRECT($P$3),S$5,0)*INDIRECT($O$2),VLOOKUP($P57,INDIRECT($P$3),S$5,0))</f>
        <v>111290.63383708462</v>
      </c>
      <c r="T57" s="345" cm="1">
        <f t="array" aca="1" ref="T57" ca="1">IF($O57="Y",VLOOKUP($P57,INDIRECT($P$3),T$5,0)*INDIRECT($O$2),VLOOKUP($P57,INDIRECT($P$3),T$5,0))</f>
        <v>114629.35285219716</v>
      </c>
      <c r="U57" s="345" cm="1">
        <f t="array" aca="1" ref="U57" ca="1">IF($O57="Y",VLOOKUP($P57,INDIRECT($P$3),U$5,0)*INDIRECT($O$2),VLOOKUP($P57,INDIRECT($P$3),U$5,0))</f>
        <v>118068.23343776308</v>
      </c>
      <c r="V57" s="345" cm="1">
        <f t="array" aca="1" ref="V57" ca="1">IF($O57="Y",VLOOKUP($P57,INDIRECT($P$3),V$5,0)*INDIRECT($O$2),VLOOKUP($P57,INDIRECT($P$3),V$5,0))</f>
        <v>121610.28044089596</v>
      </c>
      <c r="W57" s="401">
        <f t="shared" ca="1" si="48"/>
        <v>125258.58885412285</v>
      </c>
      <c r="X57" s="218" t="str">
        <f t="shared" si="37"/>
        <v>Y</v>
      </c>
      <c r="Y57" s="366" t="str">
        <f t="shared" si="38"/>
        <v>59215C</v>
      </c>
      <c r="Z57" s="218" t="str">
        <f t="shared" si="49"/>
        <v>Crime Lab Quality Administrator</v>
      </c>
      <c r="AA57" s="367" t="str">
        <f t="shared" si="39"/>
        <v>E50</v>
      </c>
      <c r="AB57" s="368">
        <f t="shared" ca="1" si="50"/>
        <v>53.506</v>
      </c>
      <c r="AC57" s="368">
        <f t="shared" ca="1" si="51"/>
        <v>55.110999999999997</v>
      </c>
      <c r="AD57" s="368">
        <f t="shared" ca="1" si="52"/>
        <v>56.763999999999996</v>
      </c>
      <c r="AE57" s="368">
        <f t="shared" ca="1" si="53"/>
        <v>58.466999999999999</v>
      </c>
      <c r="AF57" s="368">
        <f t="shared" ca="1" si="54"/>
        <v>60.220999999999997</v>
      </c>
    </row>
    <row r="58" spans="1:32" s="19" customFormat="1">
      <c r="A58" s="3" t="s">
        <v>98</v>
      </c>
      <c r="B58" s="47" t="s">
        <v>12</v>
      </c>
      <c r="C58" s="4">
        <v>503</v>
      </c>
      <c r="D58" s="35" t="s">
        <v>99</v>
      </c>
      <c r="E58" s="47">
        <v>11</v>
      </c>
      <c r="F58" s="47" t="s">
        <v>13</v>
      </c>
      <c r="G58" s="306" t="s">
        <v>92</v>
      </c>
      <c r="H58" s="178">
        <f t="shared" ca="1" si="40"/>
        <v>111290.63383708462</v>
      </c>
      <c r="I58" s="178">
        <f t="shared" ca="1" si="41"/>
        <v>114629.35285219716</v>
      </c>
      <c r="J58" s="178">
        <f t="shared" ca="1" si="42"/>
        <v>118068.23343776308</v>
      </c>
      <c r="K58" s="178">
        <f t="shared" ca="1" si="43"/>
        <v>121610.28044089596</v>
      </c>
      <c r="L58" s="178">
        <f t="shared" ca="1" si="44"/>
        <v>125258.58885412285</v>
      </c>
      <c r="M58"/>
      <c r="N58"/>
      <c r="O58" s="343" t="s">
        <v>611</v>
      </c>
      <c r="P58" s="337" t="str">
        <f t="shared" si="45"/>
        <v>03610C</v>
      </c>
      <c r="Q58" s="339" t="str">
        <f t="shared" si="46"/>
        <v xml:space="preserve">District Street Supervisor II  </v>
      </c>
      <c r="R58" s="344" t="str">
        <f t="shared" si="47"/>
        <v>E50</v>
      </c>
      <c r="S58" s="345" cm="1">
        <f t="array" aca="1" ref="S58" ca="1">IF($O58="Y",VLOOKUP($P58,INDIRECT($P$3),S$5,0)*INDIRECT($O$2),VLOOKUP($P58,INDIRECT($P$3),S$5,0))</f>
        <v>111290.63383708462</v>
      </c>
      <c r="T58" s="345" cm="1">
        <f t="array" aca="1" ref="T58" ca="1">IF($O58="Y",VLOOKUP($P58,INDIRECT($P$3),T$5,0)*INDIRECT($O$2),VLOOKUP($P58,INDIRECT($P$3),T$5,0))</f>
        <v>114629.35285219716</v>
      </c>
      <c r="U58" s="345" cm="1">
        <f t="array" aca="1" ref="U58" ca="1">IF($O58="Y",VLOOKUP($P58,INDIRECT($P$3),U$5,0)*INDIRECT($O$2),VLOOKUP($P58,INDIRECT($P$3),U$5,0))</f>
        <v>118068.23343776308</v>
      </c>
      <c r="V58" s="345" cm="1">
        <f t="array" aca="1" ref="V58" ca="1">IF($O58="Y",VLOOKUP($P58,INDIRECT($P$3),V$5,0)*INDIRECT($O$2),VLOOKUP($P58,INDIRECT($P$3),V$5,0))</f>
        <v>121610.28044089596</v>
      </c>
      <c r="W58" s="401">
        <f t="shared" ca="1" si="48"/>
        <v>125258.58885412285</v>
      </c>
      <c r="X58" s="218" t="str">
        <f t="shared" si="37"/>
        <v>Y</v>
      </c>
      <c r="Y58" s="366" t="str">
        <f t="shared" si="38"/>
        <v>03610C</v>
      </c>
      <c r="Z58" s="218" t="str">
        <f t="shared" si="49"/>
        <v xml:space="preserve">District Street Supervisor II  </v>
      </c>
      <c r="AA58" s="367" t="str">
        <f t="shared" si="39"/>
        <v>E50</v>
      </c>
      <c r="AB58" s="368">
        <f t="shared" ca="1" si="50"/>
        <v>53.506</v>
      </c>
      <c r="AC58" s="368">
        <f t="shared" ca="1" si="51"/>
        <v>55.110999999999997</v>
      </c>
      <c r="AD58" s="368">
        <f t="shared" ca="1" si="52"/>
        <v>56.763999999999996</v>
      </c>
      <c r="AE58" s="368">
        <f t="shared" ca="1" si="53"/>
        <v>58.466999999999999</v>
      </c>
      <c r="AF58" s="368">
        <f t="shared" ca="1" si="54"/>
        <v>60.220999999999997</v>
      </c>
    </row>
    <row r="59" spans="1:32" s="19" customFormat="1">
      <c r="A59" s="3" t="s">
        <v>88</v>
      </c>
      <c r="B59" s="47" t="s">
        <v>12</v>
      </c>
      <c r="C59" s="4">
        <v>513</v>
      </c>
      <c r="D59" s="35" t="s">
        <v>265</v>
      </c>
      <c r="E59" s="47">
        <v>11</v>
      </c>
      <c r="F59" s="47" t="s">
        <v>13</v>
      </c>
      <c r="G59" s="306" t="s">
        <v>92</v>
      </c>
      <c r="H59" s="178">
        <f t="shared" ca="1" si="40"/>
        <v>111290.63383708462</v>
      </c>
      <c r="I59" s="178">
        <f t="shared" ca="1" si="41"/>
        <v>114629.35285219716</v>
      </c>
      <c r="J59" s="178">
        <f t="shared" ca="1" si="42"/>
        <v>118068.23343776308</v>
      </c>
      <c r="K59" s="178">
        <f t="shared" ca="1" si="43"/>
        <v>121610.28044089596</v>
      </c>
      <c r="L59" s="178">
        <f t="shared" ca="1" si="44"/>
        <v>125258.58885412285</v>
      </c>
      <c r="M59"/>
      <c r="N59"/>
      <c r="O59" s="343" t="s">
        <v>611</v>
      </c>
      <c r="P59" s="337" t="str">
        <f t="shared" si="45"/>
        <v>03623C</v>
      </c>
      <c r="Q59" s="339" t="str">
        <f t="shared" si="46"/>
        <v>District Supervisor Construction Code Services</v>
      </c>
      <c r="R59" s="344" t="str">
        <f t="shared" si="47"/>
        <v>E50</v>
      </c>
      <c r="S59" s="345" cm="1">
        <f t="array" aca="1" ref="S59" ca="1">IF($O59="Y",VLOOKUP($P59,INDIRECT($P$3),S$5,0)*INDIRECT($O$2),VLOOKUP($P59,INDIRECT($P$3),S$5,0))</f>
        <v>111290.63383708462</v>
      </c>
      <c r="T59" s="345" cm="1">
        <f t="array" aca="1" ref="T59" ca="1">IF($O59="Y",VLOOKUP($P59,INDIRECT($P$3),T$5,0)*INDIRECT($O$2),VLOOKUP($P59,INDIRECT($P$3),T$5,0))</f>
        <v>114629.35285219716</v>
      </c>
      <c r="U59" s="345" cm="1">
        <f t="array" aca="1" ref="U59" ca="1">IF($O59="Y",VLOOKUP($P59,INDIRECT($P$3),U$5,0)*INDIRECT($O$2),VLOOKUP($P59,INDIRECT($P$3),U$5,0))</f>
        <v>118068.23343776308</v>
      </c>
      <c r="V59" s="345" cm="1">
        <f t="array" aca="1" ref="V59" ca="1">IF($O59="Y",VLOOKUP($P59,INDIRECT($P$3),V$5,0)*INDIRECT($O$2),VLOOKUP($P59,INDIRECT($P$3),V$5,0))</f>
        <v>121610.28044089596</v>
      </c>
      <c r="W59" s="401">
        <f t="shared" ca="1" si="48"/>
        <v>125258.58885412285</v>
      </c>
      <c r="X59" s="218" t="str">
        <f t="shared" si="37"/>
        <v>Y</v>
      </c>
      <c r="Y59" s="366" t="str">
        <f t="shared" si="38"/>
        <v>03623C</v>
      </c>
      <c r="Z59" s="218" t="str">
        <f t="shared" si="49"/>
        <v>District Supervisor Construction Code Services</v>
      </c>
      <c r="AA59" s="367" t="str">
        <f t="shared" si="39"/>
        <v>E50</v>
      </c>
      <c r="AB59" s="368">
        <f t="shared" ca="1" si="50"/>
        <v>53.506</v>
      </c>
      <c r="AC59" s="368">
        <f t="shared" ca="1" si="51"/>
        <v>55.110999999999997</v>
      </c>
      <c r="AD59" s="368">
        <f t="shared" ca="1" si="52"/>
        <v>56.763999999999996</v>
      </c>
      <c r="AE59" s="368">
        <f t="shared" ca="1" si="53"/>
        <v>58.466999999999999</v>
      </c>
      <c r="AF59" s="368">
        <f t="shared" ca="1" si="54"/>
        <v>60.220999999999997</v>
      </c>
    </row>
    <row r="60" spans="1:32" s="19" customFormat="1">
      <c r="A60" s="3" t="s">
        <v>100</v>
      </c>
      <c r="B60" s="47" t="s">
        <v>12</v>
      </c>
      <c r="C60" s="4">
        <v>520</v>
      </c>
      <c r="D60" s="35" t="s">
        <v>101</v>
      </c>
      <c r="E60" s="47">
        <v>11</v>
      </c>
      <c r="F60" s="47" t="s">
        <v>13</v>
      </c>
      <c r="G60" s="306" t="s">
        <v>92</v>
      </c>
      <c r="H60" s="178">
        <f t="shared" ca="1" si="40"/>
        <v>111290.63383708462</v>
      </c>
      <c r="I60" s="178">
        <f t="shared" ca="1" si="41"/>
        <v>114629.35285219716</v>
      </c>
      <c r="J60" s="178">
        <f t="shared" ca="1" si="42"/>
        <v>118068.23343776308</v>
      </c>
      <c r="K60" s="178">
        <f t="shared" ca="1" si="43"/>
        <v>121610.28044089596</v>
      </c>
      <c r="L60" s="178">
        <f t="shared" ca="1" si="44"/>
        <v>125258.58885412285</v>
      </c>
      <c r="M60"/>
      <c r="N60"/>
      <c r="O60" s="343" t="s">
        <v>611</v>
      </c>
      <c r="P60" s="337" t="str">
        <f t="shared" si="45"/>
        <v>04299C</v>
      </c>
      <c r="Q60" s="339" t="str">
        <f t="shared" si="46"/>
        <v>Facility Supervisor, Property Services</v>
      </c>
      <c r="R60" s="344" t="str">
        <f t="shared" si="47"/>
        <v>E50</v>
      </c>
      <c r="S60" s="345" cm="1">
        <f t="array" aca="1" ref="S60" ca="1">IF($O60="Y",VLOOKUP($P60,INDIRECT($P$3),S$5,0)*INDIRECT($O$2),VLOOKUP($P60,INDIRECT($P$3),S$5,0))</f>
        <v>111290.63383708462</v>
      </c>
      <c r="T60" s="345" cm="1">
        <f t="array" aca="1" ref="T60" ca="1">IF($O60="Y",VLOOKUP($P60,INDIRECT($P$3),T$5,0)*INDIRECT($O$2),VLOOKUP($P60,INDIRECT($P$3),T$5,0))</f>
        <v>114629.35285219716</v>
      </c>
      <c r="U60" s="345" cm="1">
        <f t="array" aca="1" ref="U60" ca="1">IF($O60="Y",VLOOKUP($P60,INDIRECT($P$3),U$5,0)*INDIRECT($O$2),VLOOKUP($P60,INDIRECT($P$3),U$5,0))</f>
        <v>118068.23343776308</v>
      </c>
      <c r="V60" s="345" cm="1">
        <f t="array" aca="1" ref="V60" ca="1">IF($O60="Y",VLOOKUP($P60,INDIRECT($P$3),V$5,0)*INDIRECT($O$2),VLOOKUP($P60,INDIRECT($P$3),V$5,0))</f>
        <v>121610.28044089596</v>
      </c>
      <c r="W60" s="401">
        <f t="shared" ca="1" si="48"/>
        <v>125258.58885412285</v>
      </c>
      <c r="X60" s="218" t="str">
        <f t="shared" si="37"/>
        <v>Y</v>
      </c>
      <c r="Y60" s="366" t="str">
        <f t="shared" si="38"/>
        <v>04299C</v>
      </c>
      <c r="Z60" s="218" t="str">
        <f t="shared" si="49"/>
        <v>Facility Supervisor, Property Services</v>
      </c>
      <c r="AA60" s="367" t="str">
        <f t="shared" si="39"/>
        <v>E50</v>
      </c>
      <c r="AB60" s="368">
        <f t="shared" ca="1" si="50"/>
        <v>53.506</v>
      </c>
      <c r="AC60" s="368">
        <f t="shared" ca="1" si="51"/>
        <v>55.110999999999997</v>
      </c>
      <c r="AD60" s="368">
        <f t="shared" ca="1" si="52"/>
        <v>56.763999999999996</v>
      </c>
      <c r="AE60" s="368">
        <f t="shared" ca="1" si="53"/>
        <v>58.466999999999999</v>
      </c>
      <c r="AF60" s="368">
        <f t="shared" ca="1" si="54"/>
        <v>60.220999999999997</v>
      </c>
    </row>
    <row r="61" spans="1:32" s="19" customFormat="1" ht="12" customHeight="1">
      <c r="A61" s="3" t="s">
        <v>23</v>
      </c>
      <c r="B61" s="47" t="s">
        <v>12</v>
      </c>
      <c r="C61" s="2">
        <v>498</v>
      </c>
      <c r="D61" s="35" t="s">
        <v>577</v>
      </c>
      <c r="E61" s="47">
        <v>11</v>
      </c>
      <c r="F61" s="47" t="s">
        <v>13</v>
      </c>
      <c r="G61" s="306" t="s">
        <v>92</v>
      </c>
      <c r="H61" s="178">
        <f t="shared" ca="1" si="40"/>
        <v>111290.63383708462</v>
      </c>
      <c r="I61" s="178">
        <f t="shared" ca="1" si="41"/>
        <v>114629.35285219716</v>
      </c>
      <c r="J61" s="178">
        <f t="shared" ca="1" si="42"/>
        <v>118068.23343776308</v>
      </c>
      <c r="K61" s="178">
        <f t="shared" ca="1" si="43"/>
        <v>121610.28044089596</v>
      </c>
      <c r="L61" s="178">
        <f t="shared" ca="1" si="44"/>
        <v>125258.58885412285</v>
      </c>
      <c r="M61" s="30"/>
      <c r="O61" s="343" t="s">
        <v>611</v>
      </c>
      <c r="P61" s="337" t="str">
        <f t="shared" si="45"/>
        <v>04308C</v>
      </c>
      <c r="Q61" s="339" t="str">
        <f t="shared" si="46"/>
        <v>Field Operations and Investigations Manager</v>
      </c>
      <c r="R61" s="344" t="str">
        <f t="shared" si="47"/>
        <v>E50</v>
      </c>
      <c r="S61" s="345" cm="1">
        <f t="array" aca="1" ref="S61" ca="1">IF($O61="Y",VLOOKUP($P61,INDIRECT($P$3),S$5,0)*INDIRECT($O$2),VLOOKUP($P61,INDIRECT($P$3),S$5,0))</f>
        <v>111290.63383708462</v>
      </c>
      <c r="T61" s="345" cm="1">
        <f t="array" aca="1" ref="T61" ca="1">IF($O61="Y",VLOOKUP($P61,INDIRECT($P$3),T$5,0)*INDIRECT($O$2),VLOOKUP($P61,INDIRECT($P$3),T$5,0))</f>
        <v>114629.35285219716</v>
      </c>
      <c r="U61" s="345" cm="1">
        <f t="array" aca="1" ref="U61" ca="1">IF($O61="Y",VLOOKUP($P61,INDIRECT($P$3),U$5,0)*INDIRECT($O$2),VLOOKUP($P61,INDIRECT($P$3),U$5,0))</f>
        <v>118068.23343776308</v>
      </c>
      <c r="V61" s="345" cm="1">
        <f t="array" aca="1" ref="V61" ca="1">IF($O61="Y",VLOOKUP($P61,INDIRECT($P$3),V$5,0)*INDIRECT($O$2),VLOOKUP($P61,INDIRECT($P$3),V$5,0))</f>
        <v>121610.28044089596</v>
      </c>
      <c r="W61" s="401">
        <f t="shared" ca="1" si="48"/>
        <v>125258.58885412285</v>
      </c>
      <c r="X61" s="218" t="str">
        <f t="shared" si="37"/>
        <v>Y</v>
      </c>
      <c r="Y61" s="366" t="str">
        <f t="shared" si="38"/>
        <v>04308C</v>
      </c>
      <c r="Z61" s="218" t="str">
        <f t="shared" si="49"/>
        <v>Field Operations and Investigations Manager</v>
      </c>
      <c r="AA61" s="367" t="str">
        <f t="shared" si="39"/>
        <v>E50</v>
      </c>
      <c r="AB61" s="368">
        <f t="shared" ca="1" si="50"/>
        <v>53.506</v>
      </c>
      <c r="AC61" s="368">
        <f t="shared" ca="1" si="51"/>
        <v>55.110999999999997</v>
      </c>
      <c r="AD61" s="368">
        <f t="shared" ca="1" si="52"/>
        <v>56.763999999999996</v>
      </c>
      <c r="AE61" s="368">
        <f t="shared" ca="1" si="53"/>
        <v>58.466999999999999</v>
      </c>
      <c r="AF61" s="368">
        <f t="shared" ca="1" si="54"/>
        <v>60.220999999999997</v>
      </c>
    </row>
    <row r="62" spans="1:32" s="19" customFormat="1">
      <c r="A62" s="3" t="s">
        <v>102</v>
      </c>
      <c r="B62" s="47" t="s">
        <v>12</v>
      </c>
      <c r="C62" s="4">
        <v>520</v>
      </c>
      <c r="D62" s="35" t="s">
        <v>103</v>
      </c>
      <c r="E62" s="47">
        <v>11</v>
      </c>
      <c r="F62" s="47" t="s">
        <v>13</v>
      </c>
      <c r="G62" s="306" t="s">
        <v>92</v>
      </c>
      <c r="H62" s="178">
        <f t="shared" ref="H62:L78" ca="1" si="55">S62</f>
        <v>111290.63383708462</v>
      </c>
      <c r="I62" s="178">
        <f t="shared" ca="1" si="55"/>
        <v>114629.35285219716</v>
      </c>
      <c r="J62" s="178">
        <f t="shared" ca="1" si="55"/>
        <v>118068.23343776308</v>
      </c>
      <c r="K62" s="178">
        <f t="shared" ca="1" si="55"/>
        <v>121610.28044089596</v>
      </c>
      <c r="L62" s="178">
        <f t="shared" ref="L62:L68" ca="1" si="56">W62</f>
        <v>125258.58885412285</v>
      </c>
      <c r="M62"/>
      <c r="N62"/>
      <c r="O62" s="343" t="s">
        <v>611</v>
      </c>
      <c r="P62" s="337" t="str">
        <f t="shared" si="45"/>
        <v>05120C</v>
      </c>
      <c r="Q62" s="339" t="str">
        <f t="shared" si="46"/>
        <v xml:space="preserve">General Foreman Bridge Maintenance &amp; Repair  </v>
      </c>
      <c r="R62" s="344" t="str">
        <f t="shared" si="47"/>
        <v>E50</v>
      </c>
      <c r="S62" s="345" cm="1">
        <f t="array" aca="1" ref="S62" ca="1">IF($O62="Y",VLOOKUP($P62,INDIRECT($P$3),S$5,0)*INDIRECT($O$2),VLOOKUP($P62,INDIRECT($P$3),S$5,0))</f>
        <v>111290.63383708462</v>
      </c>
      <c r="T62" s="345" cm="1">
        <f t="array" aca="1" ref="T62" ca="1">IF($O62="Y",VLOOKUP($P62,INDIRECT($P$3),T$5,0)*INDIRECT($O$2),VLOOKUP($P62,INDIRECT($P$3),T$5,0))</f>
        <v>114629.35285219716</v>
      </c>
      <c r="U62" s="345" cm="1">
        <f t="array" aca="1" ref="U62" ca="1">IF($O62="Y",VLOOKUP($P62,INDIRECT($P$3),U$5,0)*INDIRECT($O$2),VLOOKUP($P62,INDIRECT($P$3),U$5,0))</f>
        <v>118068.23343776308</v>
      </c>
      <c r="V62" s="345" cm="1">
        <f t="array" aca="1" ref="V62" ca="1">IF($O62="Y",VLOOKUP($P62,INDIRECT($P$3),V$5,0)*INDIRECT($O$2),VLOOKUP($P62,INDIRECT($P$3),V$5,0))</f>
        <v>121610.28044089596</v>
      </c>
      <c r="W62" s="401">
        <f t="shared" ca="1" si="48"/>
        <v>125258.58885412285</v>
      </c>
      <c r="X62" s="218" t="str">
        <f t="shared" si="37"/>
        <v>Y</v>
      </c>
      <c r="Y62" s="366" t="str">
        <f t="shared" si="38"/>
        <v>05120C</v>
      </c>
      <c r="Z62" s="218" t="str">
        <f t="shared" si="49"/>
        <v xml:space="preserve">General Foreman Bridge Maintenance &amp; Repair  </v>
      </c>
      <c r="AA62" s="367" t="str">
        <f t="shared" si="39"/>
        <v>E50</v>
      </c>
      <c r="AB62" s="368">
        <f t="shared" ca="1" si="50"/>
        <v>53.506</v>
      </c>
      <c r="AC62" s="368">
        <f t="shared" ca="1" si="51"/>
        <v>55.110999999999997</v>
      </c>
      <c r="AD62" s="368">
        <f t="shared" ca="1" si="52"/>
        <v>56.763999999999996</v>
      </c>
      <c r="AE62" s="368">
        <f t="shared" ca="1" si="53"/>
        <v>58.466999999999999</v>
      </c>
      <c r="AF62" s="368">
        <f t="shared" ca="1" si="54"/>
        <v>60.220999999999997</v>
      </c>
    </row>
    <row r="63" spans="1:32" s="19" customFormat="1">
      <c r="A63" s="3" t="s">
        <v>104</v>
      </c>
      <c r="B63" s="47" t="s">
        <v>12</v>
      </c>
      <c r="C63" s="4">
        <v>510</v>
      </c>
      <c r="D63" s="35" t="s">
        <v>105</v>
      </c>
      <c r="E63" s="47">
        <v>11</v>
      </c>
      <c r="F63" s="47" t="s">
        <v>13</v>
      </c>
      <c r="G63" s="306" t="s">
        <v>92</v>
      </c>
      <c r="H63" s="178">
        <f t="shared" ca="1" si="55"/>
        <v>111290.63383708462</v>
      </c>
      <c r="I63" s="178">
        <f t="shared" ca="1" si="55"/>
        <v>114629.35285219716</v>
      </c>
      <c r="J63" s="178">
        <f t="shared" ca="1" si="55"/>
        <v>118068.23343776308</v>
      </c>
      <c r="K63" s="178">
        <f t="shared" ca="1" si="55"/>
        <v>121610.28044089596</v>
      </c>
      <c r="L63" s="178">
        <f t="shared" ca="1" si="56"/>
        <v>125258.58885412285</v>
      </c>
      <c r="M63"/>
      <c r="N63"/>
      <c r="O63" s="343" t="s">
        <v>611</v>
      </c>
      <c r="P63" s="337" t="str">
        <f t="shared" si="45"/>
        <v>05180C</v>
      </c>
      <c r="Q63" s="339" t="str">
        <f t="shared" si="46"/>
        <v xml:space="preserve">General Foreman Paving Construction  </v>
      </c>
      <c r="R63" s="344" t="str">
        <f t="shared" si="47"/>
        <v>E50</v>
      </c>
      <c r="S63" s="345" cm="1">
        <f t="array" aca="1" ref="S63" ca="1">IF($O63="Y",VLOOKUP($P63,INDIRECT($P$3),S$5,0)*INDIRECT($O$2),VLOOKUP($P63,INDIRECT($P$3),S$5,0))</f>
        <v>111290.63383708462</v>
      </c>
      <c r="T63" s="345" cm="1">
        <f t="array" aca="1" ref="T63" ca="1">IF($O63="Y",VLOOKUP($P63,INDIRECT($P$3),T$5,0)*INDIRECT($O$2),VLOOKUP($P63,INDIRECT($P$3),T$5,0))</f>
        <v>114629.35285219716</v>
      </c>
      <c r="U63" s="345" cm="1">
        <f t="array" aca="1" ref="U63" ca="1">IF($O63="Y",VLOOKUP($P63,INDIRECT($P$3),U$5,0)*INDIRECT($O$2),VLOOKUP($P63,INDIRECT($P$3),U$5,0))</f>
        <v>118068.23343776308</v>
      </c>
      <c r="V63" s="345" cm="1">
        <f t="array" aca="1" ref="V63" ca="1">IF($O63="Y",VLOOKUP($P63,INDIRECT($P$3),V$5,0)*INDIRECT($O$2),VLOOKUP($P63,INDIRECT($P$3),V$5,0))</f>
        <v>121610.28044089596</v>
      </c>
      <c r="W63" s="401">
        <f t="shared" ca="1" si="48"/>
        <v>125258.58885412285</v>
      </c>
      <c r="X63" s="218" t="str">
        <f t="shared" si="37"/>
        <v>Y</v>
      </c>
      <c r="Y63" s="366" t="str">
        <f t="shared" si="38"/>
        <v>05180C</v>
      </c>
      <c r="Z63" s="218" t="str">
        <f t="shared" si="49"/>
        <v xml:space="preserve">General Foreman Paving Construction  </v>
      </c>
      <c r="AA63" s="367" t="str">
        <f t="shared" si="39"/>
        <v>E50</v>
      </c>
      <c r="AB63" s="368">
        <f t="shared" ca="1" si="50"/>
        <v>53.506</v>
      </c>
      <c r="AC63" s="368">
        <f t="shared" ca="1" si="51"/>
        <v>55.110999999999997</v>
      </c>
      <c r="AD63" s="368">
        <f t="shared" ca="1" si="52"/>
        <v>56.763999999999996</v>
      </c>
      <c r="AE63" s="368">
        <f t="shared" ca="1" si="53"/>
        <v>58.466999999999999</v>
      </c>
      <c r="AF63" s="368">
        <f t="shared" ca="1" si="54"/>
        <v>60.220999999999997</v>
      </c>
    </row>
    <row r="64" spans="1:32" s="19" customFormat="1">
      <c r="A64" s="3" t="s">
        <v>106</v>
      </c>
      <c r="B64" s="47" t="s">
        <v>12</v>
      </c>
      <c r="C64" s="4">
        <v>520</v>
      </c>
      <c r="D64" s="35" t="s">
        <v>107</v>
      </c>
      <c r="E64" s="47">
        <v>11</v>
      </c>
      <c r="F64" s="47" t="s">
        <v>13</v>
      </c>
      <c r="G64" s="306" t="s">
        <v>92</v>
      </c>
      <c r="H64" s="178">
        <f t="shared" ca="1" si="55"/>
        <v>111290.63383708462</v>
      </c>
      <c r="I64" s="178">
        <f t="shared" ca="1" si="55"/>
        <v>114629.35285219716</v>
      </c>
      <c r="J64" s="178">
        <f t="shared" ca="1" si="55"/>
        <v>118068.23343776308</v>
      </c>
      <c r="K64" s="178">
        <f t="shared" ca="1" si="55"/>
        <v>121610.28044089596</v>
      </c>
      <c r="L64" s="178">
        <f t="shared" ca="1" si="56"/>
        <v>125258.58885412285</v>
      </c>
      <c r="M64"/>
      <c r="N64"/>
      <c r="O64" s="343" t="s">
        <v>611</v>
      </c>
      <c r="P64" s="337" t="str">
        <f t="shared" si="45"/>
        <v>05200C</v>
      </c>
      <c r="Q64" s="339" t="str">
        <f t="shared" si="46"/>
        <v xml:space="preserve">General Foreman Plant Maintenance &amp; New Construction </v>
      </c>
      <c r="R64" s="344" t="str">
        <f t="shared" si="47"/>
        <v>E50</v>
      </c>
      <c r="S64" s="345" cm="1">
        <f t="array" aca="1" ref="S64" ca="1">IF($O64="Y",VLOOKUP($P64,INDIRECT($P$3),S$5,0)*INDIRECT($O$2),VLOOKUP($P64,INDIRECT($P$3),S$5,0))</f>
        <v>111290.63383708462</v>
      </c>
      <c r="T64" s="345" cm="1">
        <f t="array" aca="1" ref="T64" ca="1">IF($O64="Y",VLOOKUP($P64,INDIRECT($P$3),T$5,0)*INDIRECT($O$2),VLOOKUP($P64,INDIRECT($P$3),T$5,0))</f>
        <v>114629.35285219716</v>
      </c>
      <c r="U64" s="345" cm="1">
        <f t="array" aca="1" ref="U64" ca="1">IF($O64="Y",VLOOKUP($P64,INDIRECT($P$3),U$5,0)*INDIRECT($O$2),VLOOKUP($P64,INDIRECT($P$3),U$5,0))</f>
        <v>118068.23343776308</v>
      </c>
      <c r="V64" s="345" cm="1">
        <f t="array" aca="1" ref="V64" ca="1">IF($O64="Y",VLOOKUP($P64,INDIRECT($P$3),V$5,0)*INDIRECT($O$2),VLOOKUP($P64,INDIRECT($P$3),V$5,0))</f>
        <v>121610.28044089596</v>
      </c>
      <c r="W64" s="401">
        <f t="shared" ca="1" si="48"/>
        <v>125258.58885412285</v>
      </c>
      <c r="X64" s="218" t="str">
        <f t="shared" si="37"/>
        <v>Y</v>
      </c>
      <c r="Y64" s="366" t="str">
        <f t="shared" si="38"/>
        <v>05200C</v>
      </c>
      <c r="Z64" s="218" t="str">
        <f t="shared" si="49"/>
        <v xml:space="preserve">General Foreman Plant Maintenance &amp; New Construction </v>
      </c>
      <c r="AA64" s="367" t="str">
        <f t="shared" si="39"/>
        <v>E50</v>
      </c>
      <c r="AB64" s="368">
        <f t="shared" ca="1" si="50"/>
        <v>53.506</v>
      </c>
      <c r="AC64" s="368">
        <f t="shared" ca="1" si="51"/>
        <v>55.110999999999997</v>
      </c>
      <c r="AD64" s="368">
        <f t="shared" ca="1" si="52"/>
        <v>56.763999999999996</v>
      </c>
      <c r="AE64" s="368">
        <f t="shared" ca="1" si="53"/>
        <v>58.466999999999999</v>
      </c>
      <c r="AF64" s="368">
        <f t="shared" ca="1" si="54"/>
        <v>60.220999999999997</v>
      </c>
    </row>
    <row r="65" spans="1:32" s="19" customFormat="1">
      <c r="A65" s="3" t="s">
        <v>108</v>
      </c>
      <c r="B65" s="47" t="s">
        <v>12</v>
      </c>
      <c r="C65" s="4">
        <v>505</v>
      </c>
      <c r="D65" s="35" t="s">
        <v>109</v>
      </c>
      <c r="E65" s="47">
        <v>11</v>
      </c>
      <c r="F65" s="47" t="s">
        <v>13</v>
      </c>
      <c r="G65" s="306" t="s">
        <v>92</v>
      </c>
      <c r="H65" s="178">
        <f t="shared" ca="1" si="55"/>
        <v>111290.63383708462</v>
      </c>
      <c r="I65" s="178">
        <f t="shared" ca="1" si="55"/>
        <v>114629.35285219716</v>
      </c>
      <c r="J65" s="178">
        <f t="shared" ca="1" si="55"/>
        <v>118068.23343776308</v>
      </c>
      <c r="K65" s="178">
        <f t="shared" ca="1" si="55"/>
        <v>121610.28044089596</v>
      </c>
      <c r="L65" s="178">
        <f t="shared" ca="1" si="56"/>
        <v>125258.58885412285</v>
      </c>
      <c r="M65"/>
      <c r="N65"/>
      <c r="O65" s="343" t="s">
        <v>611</v>
      </c>
      <c r="P65" s="337" t="str">
        <f t="shared" si="45"/>
        <v>05220C</v>
      </c>
      <c r="Q65" s="339" t="str">
        <f t="shared" si="46"/>
        <v xml:space="preserve">General Foreman Sewer Construction  </v>
      </c>
      <c r="R65" s="344" t="str">
        <f t="shared" si="47"/>
        <v>E50</v>
      </c>
      <c r="S65" s="345" cm="1">
        <f t="array" aca="1" ref="S65" ca="1">IF($O65="Y",VLOOKUP($P65,INDIRECT($P$3),S$5,0)*INDIRECT($O$2),VLOOKUP($P65,INDIRECT($P$3),S$5,0))</f>
        <v>111290.63383708462</v>
      </c>
      <c r="T65" s="345" cm="1">
        <f t="array" aca="1" ref="T65" ca="1">IF($O65="Y",VLOOKUP($P65,INDIRECT($P$3),T$5,0)*INDIRECT($O$2),VLOOKUP($P65,INDIRECT($P$3),T$5,0))</f>
        <v>114629.35285219716</v>
      </c>
      <c r="U65" s="345" cm="1">
        <f t="array" aca="1" ref="U65" ca="1">IF($O65="Y",VLOOKUP($P65,INDIRECT($P$3),U$5,0)*INDIRECT($O$2),VLOOKUP($P65,INDIRECT($P$3),U$5,0))</f>
        <v>118068.23343776308</v>
      </c>
      <c r="V65" s="345" cm="1">
        <f t="array" aca="1" ref="V65" ca="1">IF($O65="Y",VLOOKUP($P65,INDIRECT($P$3),V$5,0)*INDIRECT($O$2),VLOOKUP($P65,INDIRECT($P$3),V$5,0))</f>
        <v>121610.28044089596</v>
      </c>
      <c r="W65" s="401">
        <f t="shared" ca="1" si="48"/>
        <v>125258.58885412285</v>
      </c>
      <c r="X65" s="218" t="str">
        <f t="shared" si="37"/>
        <v>Y</v>
      </c>
      <c r="Y65" s="366" t="str">
        <f t="shared" si="38"/>
        <v>05220C</v>
      </c>
      <c r="Z65" s="218" t="str">
        <f t="shared" si="49"/>
        <v xml:space="preserve">General Foreman Sewer Construction  </v>
      </c>
      <c r="AA65" s="367" t="str">
        <f t="shared" si="39"/>
        <v>E50</v>
      </c>
      <c r="AB65" s="368">
        <f t="shared" ca="1" si="50"/>
        <v>53.506</v>
      </c>
      <c r="AC65" s="368">
        <f t="shared" ca="1" si="51"/>
        <v>55.110999999999997</v>
      </c>
      <c r="AD65" s="368">
        <f t="shared" ca="1" si="52"/>
        <v>56.763999999999996</v>
      </c>
      <c r="AE65" s="368">
        <f t="shared" ca="1" si="53"/>
        <v>58.466999999999999</v>
      </c>
      <c r="AF65" s="368">
        <f t="shared" ca="1" si="54"/>
        <v>60.220999999999997</v>
      </c>
    </row>
    <row r="66" spans="1:32" s="19" customFormat="1">
      <c r="A66" s="3" t="s">
        <v>110</v>
      </c>
      <c r="B66" s="47" t="s">
        <v>12</v>
      </c>
      <c r="C66" s="4">
        <v>520</v>
      </c>
      <c r="D66" s="35" t="s">
        <v>111</v>
      </c>
      <c r="E66" s="47">
        <v>11</v>
      </c>
      <c r="F66" s="47" t="s">
        <v>13</v>
      </c>
      <c r="G66" s="306" t="s">
        <v>92</v>
      </c>
      <c r="H66" s="178">
        <f t="shared" ca="1" si="55"/>
        <v>111290.63383708462</v>
      </c>
      <c r="I66" s="178">
        <f t="shared" ca="1" si="55"/>
        <v>114629.35285219716</v>
      </c>
      <c r="J66" s="178">
        <f t="shared" ca="1" si="55"/>
        <v>118068.23343776308</v>
      </c>
      <c r="K66" s="178">
        <f t="shared" ca="1" si="55"/>
        <v>121610.28044089596</v>
      </c>
      <c r="L66" s="178">
        <f t="shared" ca="1" si="56"/>
        <v>125258.58885412285</v>
      </c>
      <c r="M66"/>
      <c r="N66"/>
      <c r="O66" s="343" t="s">
        <v>611</v>
      </c>
      <c r="P66" s="337" t="str">
        <f t="shared" si="45"/>
        <v>05250C</v>
      </c>
      <c r="Q66" s="339" t="str">
        <f t="shared" si="46"/>
        <v xml:space="preserve">General Foreman Water Service Maintenance </v>
      </c>
      <c r="R66" s="344" t="str">
        <f t="shared" si="47"/>
        <v>E50</v>
      </c>
      <c r="S66" s="345" cm="1">
        <f t="array" aca="1" ref="S66" ca="1">IF($O66="Y",VLOOKUP($P66,INDIRECT($P$3),S$5,0)*INDIRECT($O$2),VLOOKUP($P66,INDIRECT($P$3),S$5,0))</f>
        <v>111290.63383708462</v>
      </c>
      <c r="T66" s="345" cm="1">
        <f t="array" aca="1" ref="T66" ca="1">IF($O66="Y",VLOOKUP($P66,INDIRECT($P$3),T$5,0)*INDIRECT($O$2),VLOOKUP($P66,INDIRECT($P$3),T$5,0))</f>
        <v>114629.35285219716</v>
      </c>
      <c r="U66" s="345" cm="1">
        <f t="array" aca="1" ref="U66" ca="1">IF($O66="Y",VLOOKUP($P66,INDIRECT($P$3),U$5,0)*INDIRECT($O$2),VLOOKUP($P66,INDIRECT($P$3),U$5,0))</f>
        <v>118068.23343776308</v>
      </c>
      <c r="V66" s="345" cm="1">
        <f t="array" aca="1" ref="V66" ca="1">IF($O66="Y",VLOOKUP($P66,INDIRECT($P$3),V$5,0)*INDIRECT($O$2),VLOOKUP($P66,INDIRECT($P$3),V$5,0))</f>
        <v>121610.28044089596</v>
      </c>
      <c r="W66" s="401">
        <f t="shared" ca="1" si="48"/>
        <v>125258.58885412285</v>
      </c>
      <c r="X66" s="218" t="str">
        <f t="shared" si="37"/>
        <v>Y</v>
      </c>
      <c r="Y66" s="366" t="str">
        <f t="shared" si="38"/>
        <v>05250C</v>
      </c>
      <c r="Z66" s="218" t="str">
        <f t="shared" si="49"/>
        <v xml:space="preserve">General Foreman Water Service Maintenance </v>
      </c>
      <c r="AA66" s="367" t="str">
        <f t="shared" si="39"/>
        <v>E50</v>
      </c>
      <c r="AB66" s="368">
        <f t="shared" ca="1" si="50"/>
        <v>53.506</v>
      </c>
      <c r="AC66" s="368">
        <f t="shared" ca="1" si="51"/>
        <v>55.110999999999997</v>
      </c>
      <c r="AD66" s="368">
        <f t="shared" ca="1" si="52"/>
        <v>56.763999999999996</v>
      </c>
      <c r="AE66" s="368">
        <f t="shared" ca="1" si="53"/>
        <v>58.466999999999999</v>
      </c>
      <c r="AF66" s="368">
        <f t="shared" ca="1" si="54"/>
        <v>60.220999999999997</v>
      </c>
    </row>
    <row r="67" spans="1:32" s="19" customFormat="1">
      <c r="A67" s="111" t="s">
        <v>112</v>
      </c>
      <c r="B67" s="47" t="s">
        <v>12</v>
      </c>
      <c r="C67" s="4">
        <v>510</v>
      </c>
      <c r="D67" s="112" t="s">
        <v>113</v>
      </c>
      <c r="E67" s="47">
        <v>11</v>
      </c>
      <c r="F67" s="47" t="s">
        <v>13</v>
      </c>
      <c r="G67" s="306" t="s">
        <v>92</v>
      </c>
      <c r="H67" s="178">
        <f t="shared" ca="1" si="55"/>
        <v>111290.63383708462</v>
      </c>
      <c r="I67" s="178">
        <f t="shared" ca="1" si="55"/>
        <v>114629.35285219716</v>
      </c>
      <c r="J67" s="178">
        <f t="shared" ca="1" si="55"/>
        <v>118068.23343776308</v>
      </c>
      <c r="K67" s="178">
        <f t="shared" ca="1" si="55"/>
        <v>121610.28044089596</v>
      </c>
      <c r="L67" s="178">
        <f t="shared" ca="1" si="56"/>
        <v>125258.58885412285</v>
      </c>
      <c r="M67"/>
      <c r="N67"/>
      <c r="O67" s="343" t="s">
        <v>611</v>
      </c>
      <c r="P67" s="337" t="str">
        <f t="shared" si="45"/>
        <v>05235C</v>
      </c>
      <c r="Q67" s="339" t="str">
        <f t="shared" si="46"/>
        <v>General Foreman, Solid Waste &amp; Recycling</v>
      </c>
      <c r="R67" s="344" t="str">
        <f t="shared" si="47"/>
        <v>E50</v>
      </c>
      <c r="S67" s="345" cm="1">
        <f t="array" aca="1" ref="S67" ca="1">IF($O67="Y",VLOOKUP($P67,INDIRECT($P$3),S$5,0)*INDIRECT($O$2),VLOOKUP($P67,INDIRECT($P$3),S$5,0))</f>
        <v>111290.63383708462</v>
      </c>
      <c r="T67" s="345" cm="1">
        <f t="array" aca="1" ref="T67" ca="1">IF($O67="Y",VLOOKUP($P67,INDIRECT($P$3),T$5,0)*INDIRECT($O$2),VLOOKUP($P67,INDIRECT($P$3),T$5,0))</f>
        <v>114629.35285219716</v>
      </c>
      <c r="U67" s="345" cm="1">
        <f t="array" aca="1" ref="U67" ca="1">IF($O67="Y",VLOOKUP($P67,INDIRECT($P$3),U$5,0)*INDIRECT($O$2),VLOOKUP($P67,INDIRECT($P$3),U$5,0))</f>
        <v>118068.23343776308</v>
      </c>
      <c r="V67" s="345" cm="1">
        <f t="array" aca="1" ref="V67" ca="1">IF($O67="Y",VLOOKUP($P67,INDIRECT($P$3),V$5,0)*INDIRECT($O$2),VLOOKUP($P67,INDIRECT($P$3),V$5,0))</f>
        <v>121610.28044089596</v>
      </c>
      <c r="W67" s="401">
        <f t="shared" ca="1" si="48"/>
        <v>125258.58885412285</v>
      </c>
      <c r="X67" s="218" t="str">
        <f t="shared" si="37"/>
        <v>Y</v>
      </c>
      <c r="Y67" s="366" t="str">
        <f t="shared" si="38"/>
        <v>05235C</v>
      </c>
      <c r="Z67" s="218" t="str">
        <f t="shared" si="49"/>
        <v>General Foreman, Solid Waste &amp; Recycling</v>
      </c>
      <c r="AA67" s="367" t="str">
        <f t="shared" si="39"/>
        <v>E50</v>
      </c>
      <c r="AB67" s="368">
        <f t="shared" ca="1" si="50"/>
        <v>53.506</v>
      </c>
      <c r="AC67" s="368">
        <f t="shared" ca="1" si="51"/>
        <v>55.110999999999997</v>
      </c>
      <c r="AD67" s="368">
        <f t="shared" ca="1" si="52"/>
        <v>56.763999999999996</v>
      </c>
      <c r="AE67" s="368">
        <f t="shared" ca="1" si="53"/>
        <v>58.466999999999999</v>
      </c>
      <c r="AF67" s="368">
        <f t="shared" ca="1" si="54"/>
        <v>60.220999999999997</v>
      </c>
    </row>
    <row r="68" spans="1:32" s="19" customFormat="1">
      <c r="A68" s="111" t="s">
        <v>600</v>
      </c>
      <c r="B68" s="47" t="s">
        <v>12</v>
      </c>
      <c r="C68" s="4">
        <v>498</v>
      </c>
      <c r="D68" s="112" t="s">
        <v>599</v>
      </c>
      <c r="E68" s="47">
        <v>11</v>
      </c>
      <c r="F68" s="47" t="s">
        <v>13</v>
      </c>
      <c r="G68" s="306" t="s">
        <v>92</v>
      </c>
      <c r="H68" s="178">
        <f t="shared" ca="1" si="55"/>
        <v>111290.63383708462</v>
      </c>
      <c r="I68" s="178">
        <f t="shared" ca="1" si="55"/>
        <v>114629.35285219716</v>
      </c>
      <c r="J68" s="178">
        <f t="shared" ca="1" si="55"/>
        <v>118068.23343776308</v>
      </c>
      <c r="K68" s="178">
        <f t="shared" ca="1" si="55"/>
        <v>121610.28044089596</v>
      </c>
      <c r="L68" s="178">
        <f t="shared" ca="1" si="56"/>
        <v>125258.58885412285</v>
      </c>
      <c r="M68"/>
      <c r="N68"/>
      <c r="O68" s="343" t="s">
        <v>611</v>
      </c>
      <c r="P68" s="337" t="str">
        <f t="shared" si="45"/>
        <v>52998C</v>
      </c>
      <c r="Q68" s="339" t="str">
        <f t="shared" si="46"/>
        <v>Housing Liaisons Manager</v>
      </c>
      <c r="R68" s="344" t="str">
        <f t="shared" si="47"/>
        <v>E50</v>
      </c>
      <c r="S68" s="345" cm="1">
        <f t="array" aca="1" ref="S68" ca="1">IF($O68="Y",VLOOKUP($P68,INDIRECT($P$3),S$5,0)*INDIRECT($O$2),VLOOKUP($P68,INDIRECT($P$3),S$5,0))</f>
        <v>111290.63383708462</v>
      </c>
      <c r="T68" s="345" cm="1">
        <f t="array" aca="1" ref="T68" ca="1">IF($O68="Y",VLOOKUP($P68,INDIRECT($P$3),T$5,0)*INDIRECT($O$2),VLOOKUP($P68,INDIRECT($P$3),T$5,0))</f>
        <v>114629.35285219716</v>
      </c>
      <c r="U68" s="345" cm="1">
        <f t="array" aca="1" ref="U68" ca="1">IF($O68="Y",VLOOKUP($P68,INDIRECT($P$3),U$5,0)*INDIRECT($O$2),VLOOKUP($P68,INDIRECT($P$3),U$5,0))</f>
        <v>118068.23343776308</v>
      </c>
      <c r="V68" s="345" cm="1">
        <f t="array" aca="1" ref="V68" ca="1">IF($O68="Y",VLOOKUP($P68,INDIRECT($P$3),V$5,0)*INDIRECT($O$2),VLOOKUP($P68,INDIRECT($P$3),V$5,0))</f>
        <v>121610.28044089596</v>
      </c>
      <c r="W68" s="401">
        <f t="shared" ca="1" si="48"/>
        <v>125258.58885412285</v>
      </c>
      <c r="X68" s="218" t="str">
        <f t="shared" si="37"/>
        <v>Y</v>
      </c>
      <c r="Y68" s="366" t="str">
        <f t="shared" si="38"/>
        <v>52998C</v>
      </c>
      <c r="Z68" s="218" t="str">
        <f t="shared" si="49"/>
        <v>Housing Liaisons Manager</v>
      </c>
      <c r="AA68" s="367" t="str">
        <f t="shared" si="39"/>
        <v>E50</v>
      </c>
      <c r="AB68" s="368">
        <f t="shared" ca="1" si="50"/>
        <v>53.506</v>
      </c>
      <c r="AC68" s="368">
        <f t="shared" ca="1" si="51"/>
        <v>55.110999999999997</v>
      </c>
      <c r="AD68" s="368">
        <f t="shared" ca="1" si="52"/>
        <v>56.763999999999996</v>
      </c>
      <c r="AE68" s="368">
        <f t="shared" ca="1" si="53"/>
        <v>58.466999999999999</v>
      </c>
      <c r="AF68" s="368">
        <f t="shared" ca="1" si="54"/>
        <v>60.220999999999997</v>
      </c>
    </row>
    <row r="69" spans="1:32" s="19" customFormat="1">
      <c r="A69" s="111" t="s">
        <v>733</v>
      </c>
      <c r="B69" s="47" t="s">
        <v>12</v>
      </c>
      <c r="C69" s="4">
        <v>508</v>
      </c>
      <c r="D69" s="112" t="s">
        <v>735</v>
      </c>
      <c r="E69" s="47">
        <v>11</v>
      </c>
      <c r="F69" s="47" t="s">
        <v>13</v>
      </c>
      <c r="G69" s="306" t="s">
        <v>92</v>
      </c>
      <c r="H69" s="178">
        <f t="shared" ca="1" si="55"/>
        <v>111290.63383708462</v>
      </c>
      <c r="I69" s="178">
        <f t="shared" ca="1" si="55"/>
        <v>114629.35285219716</v>
      </c>
      <c r="J69" s="178">
        <f t="shared" ca="1" si="55"/>
        <v>118068.23343776308</v>
      </c>
      <c r="K69" s="178">
        <f t="shared" ca="1" si="55"/>
        <v>121610.28044089596</v>
      </c>
      <c r="L69" s="178">
        <f t="shared" ca="1" si="55"/>
        <v>125258.58885412285</v>
      </c>
      <c r="M69"/>
      <c r="N69"/>
      <c r="O69" s="343" t="s">
        <v>611</v>
      </c>
      <c r="P69" s="337" t="str">
        <f t="shared" si="45"/>
        <v>59484C</v>
      </c>
      <c r="Q69" s="339" t="str">
        <f t="shared" si="46"/>
        <v>Manager Environmenatl Health - Food, Lodging &amp; Pools</v>
      </c>
      <c r="R69" s="344" t="str">
        <f t="shared" si="47"/>
        <v>E50</v>
      </c>
      <c r="S69" s="345" cm="1">
        <f t="array" aca="1" ref="S69" ca="1">IF($O69="Y",VLOOKUP($P69,INDIRECT($P$3),S$5,0)*INDIRECT($O$2),VLOOKUP($P69,INDIRECT($P$3),S$5,0))</f>
        <v>111290.63383708462</v>
      </c>
      <c r="T69" s="345" cm="1">
        <f t="array" aca="1" ref="T69" ca="1">IF($O69="Y",VLOOKUP($P69,INDIRECT($P$3),T$5,0)*INDIRECT($O$2),VLOOKUP($P69,INDIRECT($P$3),T$5,0))</f>
        <v>114629.35285219716</v>
      </c>
      <c r="U69" s="345" cm="1">
        <f t="array" aca="1" ref="U69" ca="1">IF($O69="Y",VLOOKUP($P69,INDIRECT($P$3),U$5,0)*INDIRECT($O$2),VLOOKUP($P69,INDIRECT($P$3),U$5,0))</f>
        <v>118068.23343776308</v>
      </c>
      <c r="V69" s="345" cm="1">
        <f t="array" aca="1" ref="V69" ca="1">IF($O69="Y",VLOOKUP($P69,INDIRECT($P$3),V$5,0)*INDIRECT($O$2),VLOOKUP($P69,INDIRECT($P$3),V$5,0))</f>
        <v>121610.28044089596</v>
      </c>
      <c r="W69" s="401">
        <f t="shared" ca="1" si="48"/>
        <v>125258.58885412285</v>
      </c>
      <c r="X69" s="218" t="str">
        <f t="shared" si="37"/>
        <v>Y</v>
      </c>
      <c r="Y69" s="366" t="str">
        <f t="shared" si="38"/>
        <v>59484C</v>
      </c>
      <c r="Z69" s="218" t="str">
        <f t="shared" si="49"/>
        <v>Manager Environmenatl Health - Food, Lodging &amp; Pools</v>
      </c>
      <c r="AA69" s="367" t="str">
        <f t="shared" si="39"/>
        <v>E50</v>
      </c>
      <c r="AB69" s="368">
        <f t="shared" ca="1" si="50"/>
        <v>53.506</v>
      </c>
      <c r="AC69" s="368">
        <f t="shared" ca="1" si="51"/>
        <v>55.110999999999997</v>
      </c>
      <c r="AD69" s="368">
        <f t="shared" ca="1" si="52"/>
        <v>56.763999999999996</v>
      </c>
      <c r="AE69" s="368">
        <f t="shared" ca="1" si="53"/>
        <v>58.466999999999999</v>
      </c>
      <c r="AF69" s="368">
        <f t="shared" ca="1" si="54"/>
        <v>60.220999999999997</v>
      </c>
    </row>
    <row r="70" spans="1:32" s="19" customFormat="1">
      <c r="A70" s="3" t="s">
        <v>114</v>
      </c>
      <c r="B70" s="47" t="s">
        <v>12</v>
      </c>
      <c r="C70" s="4">
        <v>523</v>
      </c>
      <c r="D70" s="35" t="s">
        <v>115</v>
      </c>
      <c r="E70" s="47">
        <v>11</v>
      </c>
      <c r="F70" s="47" t="s">
        <v>13</v>
      </c>
      <c r="G70" s="306" t="s">
        <v>92</v>
      </c>
      <c r="H70" s="178">
        <f t="shared" ca="1" si="55"/>
        <v>111290.63383708462</v>
      </c>
      <c r="I70" s="178">
        <f t="shared" ca="1" si="55"/>
        <v>114629.35285219716</v>
      </c>
      <c r="J70" s="178">
        <f t="shared" ca="1" si="55"/>
        <v>118068.23343776308</v>
      </c>
      <c r="K70" s="178">
        <f t="shared" ca="1" si="55"/>
        <v>121610.28044089596</v>
      </c>
      <c r="L70" s="178">
        <f t="shared" ca="1" si="55"/>
        <v>125258.58885412285</v>
      </c>
      <c r="M70"/>
      <c r="N70"/>
      <c r="O70" s="343" t="s">
        <v>611</v>
      </c>
      <c r="P70" s="337" t="str">
        <f t="shared" si="45"/>
        <v>06657C</v>
      </c>
      <c r="Q70" s="339" t="str">
        <f t="shared" si="46"/>
        <v>Manager Environmental Initiatives</v>
      </c>
      <c r="R70" s="344" t="str">
        <f t="shared" si="47"/>
        <v>E50</v>
      </c>
      <c r="S70" s="345" cm="1">
        <f t="array" aca="1" ref="S70" ca="1">IF($O70="Y",VLOOKUP($P70,INDIRECT($P$3),S$5,0)*INDIRECT($O$2),VLOOKUP($P70,INDIRECT($P$3),S$5,0))</f>
        <v>111290.63383708462</v>
      </c>
      <c r="T70" s="345" cm="1">
        <f t="array" aca="1" ref="T70" ca="1">IF($O70="Y",VLOOKUP($P70,INDIRECT($P$3),T$5,0)*INDIRECT($O$2),VLOOKUP($P70,INDIRECT($P$3),T$5,0))</f>
        <v>114629.35285219716</v>
      </c>
      <c r="U70" s="345" cm="1">
        <f t="array" aca="1" ref="U70" ca="1">IF($O70="Y",VLOOKUP($P70,INDIRECT($P$3),U$5,0)*INDIRECT($O$2),VLOOKUP($P70,INDIRECT($P$3),U$5,0))</f>
        <v>118068.23343776308</v>
      </c>
      <c r="V70" s="345" cm="1">
        <f t="array" aca="1" ref="V70" ca="1">IF($O70="Y",VLOOKUP($P70,INDIRECT($P$3),V$5,0)*INDIRECT($O$2),VLOOKUP($P70,INDIRECT($P$3),V$5,0))</f>
        <v>121610.28044089596</v>
      </c>
      <c r="W70" s="401">
        <f t="shared" ca="1" si="48"/>
        <v>125258.58885412285</v>
      </c>
      <c r="X70" s="218" t="str">
        <f t="shared" si="37"/>
        <v>Y</v>
      </c>
      <c r="Y70" s="366" t="str">
        <f t="shared" si="38"/>
        <v>06657C</v>
      </c>
      <c r="Z70" s="218" t="str">
        <f t="shared" si="49"/>
        <v>Manager Environmental Initiatives</v>
      </c>
      <c r="AA70" s="367" t="str">
        <f t="shared" si="39"/>
        <v>E50</v>
      </c>
      <c r="AB70" s="368">
        <f t="shared" ca="1" si="50"/>
        <v>53.506</v>
      </c>
      <c r="AC70" s="368">
        <f t="shared" ca="1" si="51"/>
        <v>55.110999999999997</v>
      </c>
      <c r="AD70" s="368">
        <f t="shared" ca="1" si="52"/>
        <v>56.763999999999996</v>
      </c>
      <c r="AE70" s="368">
        <f t="shared" ca="1" si="53"/>
        <v>58.466999999999999</v>
      </c>
      <c r="AF70" s="368">
        <f t="shared" ca="1" si="54"/>
        <v>60.220999999999997</v>
      </c>
    </row>
    <row r="71" spans="1:32" s="19" customFormat="1">
      <c r="A71" s="3" t="s">
        <v>116</v>
      </c>
      <c r="B71" s="47" t="s">
        <v>12</v>
      </c>
      <c r="C71" s="4">
        <v>508</v>
      </c>
      <c r="D71" s="35" t="s">
        <v>117</v>
      </c>
      <c r="E71" s="47">
        <v>11</v>
      </c>
      <c r="F71" s="47" t="s">
        <v>13</v>
      </c>
      <c r="G71" s="306" t="s">
        <v>92</v>
      </c>
      <c r="H71" s="178">
        <f t="shared" ca="1" si="55"/>
        <v>111290.63383708462</v>
      </c>
      <c r="I71" s="178">
        <f t="shared" ca="1" si="55"/>
        <v>114629.35285219716</v>
      </c>
      <c r="J71" s="178">
        <f t="shared" ca="1" si="55"/>
        <v>118068.23343776308</v>
      </c>
      <c r="K71" s="178">
        <f t="shared" ca="1" si="55"/>
        <v>121610.28044089596</v>
      </c>
      <c r="L71" s="178">
        <f t="shared" ca="1" si="55"/>
        <v>125258.58885412285</v>
      </c>
      <c r="M71"/>
      <c r="N71"/>
      <c r="O71" s="343" t="s">
        <v>611</v>
      </c>
      <c r="P71" s="337" t="str">
        <f t="shared" si="45"/>
        <v>06675C</v>
      </c>
      <c r="Q71" s="339" t="str">
        <f t="shared" si="46"/>
        <v>Manager Environmental Services</v>
      </c>
      <c r="R71" s="344" t="str">
        <f t="shared" si="47"/>
        <v>E50</v>
      </c>
      <c r="S71" s="345" cm="1">
        <f t="array" aca="1" ref="S71" ca="1">IF($O71="Y",VLOOKUP($P71,INDIRECT($P$3),S$5,0)*INDIRECT($O$2),VLOOKUP($P71,INDIRECT($P$3),S$5,0))</f>
        <v>111290.63383708462</v>
      </c>
      <c r="T71" s="345" cm="1">
        <f t="array" aca="1" ref="T71" ca="1">IF($O71="Y",VLOOKUP($P71,INDIRECT($P$3),T$5,0)*INDIRECT($O$2),VLOOKUP($P71,INDIRECT($P$3),T$5,0))</f>
        <v>114629.35285219716</v>
      </c>
      <c r="U71" s="345" cm="1">
        <f t="array" aca="1" ref="U71" ca="1">IF($O71="Y",VLOOKUP($P71,INDIRECT($P$3),U$5,0)*INDIRECT($O$2),VLOOKUP($P71,INDIRECT($P$3),U$5,0))</f>
        <v>118068.23343776308</v>
      </c>
      <c r="V71" s="345" cm="1">
        <f t="array" aca="1" ref="V71" ca="1">IF($O71="Y",VLOOKUP($P71,INDIRECT($P$3),V$5,0)*INDIRECT($O$2),VLOOKUP($P71,INDIRECT($P$3),V$5,0))</f>
        <v>121610.28044089596</v>
      </c>
      <c r="W71" s="401">
        <f t="shared" ca="1" si="48"/>
        <v>125258.58885412285</v>
      </c>
      <c r="X71" s="218" t="str">
        <f t="shared" si="37"/>
        <v>Y</v>
      </c>
      <c r="Y71" s="366" t="str">
        <f t="shared" si="38"/>
        <v>06675C</v>
      </c>
      <c r="Z71" s="218" t="str">
        <f t="shared" si="49"/>
        <v>Manager Environmental Services</v>
      </c>
      <c r="AA71" s="367" t="str">
        <f t="shared" si="39"/>
        <v>E50</v>
      </c>
      <c r="AB71" s="368">
        <f t="shared" ca="1" si="50"/>
        <v>53.506</v>
      </c>
      <c r="AC71" s="368">
        <f t="shared" ca="1" si="51"/>
        <v>55.110999999999997</v>
      </c>
      <c r="AD71" s="368">
        <f t="shared" ca="1" si="52"/>
        <v>56.763999999999996</v>
      </c>
      <c r="AE71" s="368">
        <f t="shared" ca="1" si="53"/>
        <v>58.466999999999999</v>
      </c>
      <c r="AF71" s="368">
        <f t="shared" ca="1" si="54"/>
        <v>60.220999999999997</v>
      </c>
    </row>
    <row r="72" spans="1:32" s="19" customFormat="1">
      <c r="A72" s="3" t="s">
        <v>575</v>
      </c>
      <c r="B72" s="2" t="s">
        <v>12</v>
      </c>
      <c r="C72" s="2">
        <v>503</v>
      </c>
      <c r="D72" s="35" t="s">
        <v>571</v>
      </c>
      <c r="E72" s="47">
        <v>11</v>
      </c>
      <c r="F72" s="47" t="s">
        <v>13</v>
      </c>
      <c r="G72" s="306" t="s">
        <v>92</v>
      </c>
      <c r="H72" s="178">
        <f t="shared" ca="1" si="55"/>
        <v>111290.63383708462</v>
      </c>
      <c r="I72" s="178">
        <f t="shared" ca="1" si="55"/>
        <v>114629.35285219716</v>
      </c>
      <c r="J72" s="178">
        <f t="shared" ca="1" si="55"/>
        <v>118068.23343776308</v>
      </c>
      <c r="K72" s="178">
        <f t="shared" ca="1" si="55"/>
        <v>121610.28044089596</v>
      </c>
      <c r="L72" s="178">
        <f t="shared" ca="1" si="55"/>
        <v>125258.58885412285</v>
      </c>
      <c r="M72"/>
      <c r="N72"/>
      <c r="O72" s="343" t="s">
        <v>611</v>
      </c>
      <c r="P72" s="337" t="str">
        <f t="shared" si="45"/>
        <v>52987C</v>
      </c>
      <c r="Q72" s="339" t="str">
        <f t="shared" si="46"/>
        <v>Manager Field Operations Inspections</v>
      </c>
      <c r="R72" s="344" t="str">
        <f t="shared" si="47"/>
        <v>E50</v>
      </c>
      <c r="S72" s="345" cm="1">
        <f t="array" aca="1" ref="S72" ca="1">IF($O72="Y",VLOOKUP($P72,INDIRECT($P$3),S$5,0)*INDIRECT($O$2),VLOOKUP($P72,INDIRECT($P$3),S$5,0))</f>
        <v>111290.63383708462</v>
      </c>
      <c r="T72" s="345" cm="1">
        <f t="array" aca="1" ref="T72" ca="1">IF($O72="Y",VLOOKUP($P72,INDIRECT($P$3),T$5,0)*INDIRECT($O$2),VLOOKUP($P72,INDIRECT($P$3),T$5,0))</f>
        <v>114629.35285219716</v>
      </c>
      <c r="U72" s="345" cm="1">
        <f t="array" aca="1" ref="U72" ca="1">IF($O72="Y",VLOOKUP($P72,INDIRECT($P$3),U$5,0)*INDIRECT($O$2),VLOOKUP($P72,INDIRECT($P$3),U$5,0))</f>
        <v>118068.23343776308</v>
      </c>
      <c r="V72" s="345" cm="1">
        <f t="array" aca="1" ref="V72" ca="1">IF($O72="Y",VLOOKUP($P72,INDIRECT($P$3),V$5,0)*INDIRECT($O$2),VLOOKUP($P72,INDIRECT($P$3),V$5,0))</f>
        <v>121610.28044089596</v>
      </c>
      <c r="W72" s="401">
        <f t="shared" ca="1" si="48"/>
        <v>125258.58885412285</v>
      </c>
      <c r="X72" s="218" t="str">
        <f t="shared" si="37"/>
        <v>Y</v>
      </c>
      <c r="Y72" s="366" t="str">
        <f t="shared" si="38"/>
        <v>52987C</v>
      </c>
      <c r="Z72" s="218" t="str">
        <f t="shared" si="49"/>
        <v>Manager Field Operations Inspections</v>
      </c>
      <c r="AA72" s="367" t="str">
        <f t="shared" si="39"/>
        <v>E50</v>
      </c>
      <c r="AB72" s="368">
        <f t="shared" ca="1" si="50"/>
        <v>53.506</v>
      </c>
      <c r="AC72" s="368">
        <f t="shared" ca="1" si="51"/>
        <v>55.110999999999997</v>
      </c>
      <c r="AD72" s="368">
        <f t="shared" ca="1" si="52"/>
        <v>56.763999999999996</v>
      </c>
      <c r="AE72" s="368">
        <f t="shared" ca="1" si="53"/>
        <v>58.466999999999999</v>
      </c>
      <c r="AF72" s="368">
        <f t="shared" ca="1" si="54"/>
        <v>60.220999999999997</v>
      </c>
    </row>
    <row r="73" spans="1:32" s="19" customFormat="1">
      <c r="A73" s="3" t="s">
        <v>118</v>
      </c>
      <c r="B73" s="47" t="s">
        <v>12</v>
      </c>
      <c r="C73" s="4">
        <v>513</v>
      </c>
      <c r="D73" s="35" t="s">
        <v>119</v>
      </c>
      <c r="E73" s="47">
        <v>11</v>
      </c>
      <c r="F73" s="47" t="s">
        <v>13</v>
      </c>
      <c r="G73" s="306" t="s">
        <v>92</v>
      </c>
      <c r="H73" s="178">
        <f t="shared" ca="1" si="55"/>
        <v>111290.63383708462</v>
      </c>
      <c r="I73" s="178">
        <f t="shared" ca="1" si="55"/>
        <v>114629.35285219716</v>
      </c>
      <c r="J73" s="178">
        <f t="shared" ca="1" si="55"/>
        <v>118068.23343776308</v>
      </c>
      <c r="K73" s="178">
        <f t="shared" ca="1" si="55"/>
        <v>121610.28044089596</v>
      </c>
      <c r="L73" s="178">
        <f t="shared" ca="1" si="55"/>
        <v>125258.58885412285</v>
      </c>
      <c r="M73"/>
      <c r="N73"/>
      <c r="O73" s="343" t="s">
        <v>611</v>
      </c>
      <c r="P73" s="337" t="str">
        <f t="shared" si="45"/>
        <v>06685C</v>
      </c>
      <c r="Q73" s="339" t="str">
        <f t="shared" si="46"/>
        <v>Manager Field Operations Housing Inspections</v>
      </c>
      <c r="R73" s="344" t="str">
        <f t="shared" si="47"/>
        <v>E50</v>
      </c>
      <c r="S73" s="345" cm="1">
        <f t="array" aca="1" ref="S73" ca="1">IF($O73="Y",VLOOKUP($P73,INDIRECT($P$3),S$5,0)*INDIRECT($O$2),VLOOKUP($P73,INDIRECT($P$3),S$5,0))</f>
        <v>111290.63383708462</v>
      </c>
      <c r="T73" s="345" cm="1">
        <f t="array" aca="1" ref="T73" ca="1">IF($O73="Y",VLOOKUP($P73,INDIRECT($P$3),T$5,0)*INDIRECT($O$2),VLOOKUP($P73,INDIRECT($P$3),T$5,0))</f>
        <v>114629.35285219716</v>
      </c>
      <c r="U73" s="345" cm="1">
        <f t="array" aca="1" ref="U73" ca="1">IF($O73="Y",VLOOKUP($P73,INDIRECT($P$3),U$5,0)*INDIRECT($O$2),VLOOKUP($P73,INDIRECT($P$3),U$5,0))</f>
        <v>118068.23343776308</v>
      </c>
      <c r="V73" s="345" cm="1">
        <f t="array" aca="1" ref="V73" ca="1">IF($O73="Y",VLOOKUP($P73,INDIRECT($P$3),V$5,0)*INDIRECT($O$2),VLOOKUP($P73,INDIRECT($P$3),V$5,0))</f>
        <v>121610.28044089596</v>
      </c>
      <c r="W73" s="401">
        <f t="shared" ca="1" si="48"/>
        <v>125258.58885412285</v>
      </c>
      <c r="X73" s="218" t="str">
        <f t="shared" si="37"/>
        <v>Y</v>
      </c>
      <c r="Y73" s="366" t="str">
        <f t="shared" si="38"/>
        <v>06685C</v>
      </c>
      <c r="Z73" s="218" t="str">
        <f t="shared" si="49"/>
        <v>Manager Field Operations Housing Inspections</v>
      </c>
      <c r="AA73" s="367" t="str">
        <f t="shared" si="39"/>
        <v>E50</v>
      </c>
      <c r="AB73" s="368">
        <f t="shared" ca="1" si="50"/>
        <v>53.506</v>
      </c>
      <c r="AC73" s="368">
        <f t="shared" ca="1" si="51"/>
        <v>55.110999999999997</v>
      </c>
      <c r="AD73" s="368">
        <f t="shared" ca="1" si="52"/>
        <v>56.763999999999996</v>
      </c>
      <c r="AE73" s="368">
        <f t="shared" ca="1" si="53"/>
        <v>58.466999999999999</v>
      </c>
      <c r="AF73" s="368">
        <f t="shared" ca="1" si="54"/>
        <v>60.220999999999997</v>
      </c>
    </row>
    <row r="74" spans="1:32" s="19" customFormat="1">
      <c r="A74" s="3" t="s">
        <v>127</v>
      </c>
      <c r="B74" s="47" t="s">
        <v>12</v>
      </c>
      <c r="C74" s="4">
        <v>500</v>
      </c>
      <c r="D74" s="35" t="s">
        <v>128</v>
      </c>
      <c r="E74" s="47">
        <v>11</v>
      </c>
      <c r="F74" s="47" t="s">
        <v>13</v>
      </c>
      <c r="G74" s="306" t="s">
        <v>92</v>
      </c>
      <c r="H74" s="178">
        <f t="shared" ca="1" si="55"/>
        <v>111290.63383708462</v>
      </c>
      <c r="I74" s="178">
        <f t="shared" ca="1" si="55"/>
        <v>114629.35285219716</v>
      </c>
      <c r="J74" s="178">
        <f t="shared" ca="1" si="55"/>
        <v>118068.23343776308</v>
      </c>
      <c r="K74" s="178">
        <f t="shared" ca="1" si="55"/>
        <v>121610.28044089596</v>
      </c>
      <c r="L74" s="178">
        <f t="shared" ca="1" si="55"/>
        <v>125258.58885412285</v>
      </c>
      <c r="M74"/>
      <c r="N74"/>
      <c r="O74" s="343" t="s">
        <v>611</v>
      </c>
      <c r="P74" s="337" t="str">
        <f t="shared" si="45"/>
        <v>10360C</v>
      </c>
      <c r="Q74" s="339" t="str">
        <f t="shared" si="46"/>
        <v>Manager Water Quality and Lab Operations</v>
      </c>
      <c r="R74" s="344" t="str">
        <f t="shared" si="47"/>
        <v>E50</v>
      </c>
      <c r="S74" s="345" cm="1">
        <f t="array" aca="1" ref="S74" ca="1">IF($O74="Y",VLOOKUP($P74,INDIRECT($P$3),S$5,0)*INDIRECT($O$2),VLOOKUP($P74,INDIRECT($P$3),S$5,0))</f>
        <v>111290.63383708462</v>
      </c>
      <c r="T74" s="345" cm="1">
        <f t="array" aca="1" ref="T74" ca="1">IF($O74="Y",VLOOKUP($P74,INDIRECT($P$3),T$5,0)*INDIRECT($O$2),VLOOKUP($P74,INDIRECT($P$3),T$5,0))</f>
        <v>114629.35285219716</v>
      </c>
      <c r="U74" s="345" cm="1">
        <f t="array" aca="1" ref="U74" ca="1">IF($O74="Y",VLOOKUP($P74,INDIRECT($P$3),U$5,0)*INDIRECT($O$2),VLOOKUP($P74,INDIRECT($P$3),U$5,0))</f>
        <v>118068.23343776308</v>
      </c>
      <c r="V74" s="345" cm="1">
        <f t="array" aca="1" ref="V74" ca="1">IF($O74="Y",VLOOKUP($P74,INDIRECT($P$3),V$5,0)*INDIRECT($O$2),VLOOKUP($P74,INDIRECT($P$3),V$5,0))</f>
        <v>121610.28044089596</v>
      </c>
      <c r="W74" s="401">
        <f t="shared" ca="1" si="48"/>
        <v>125258.58885412285</v>
      </c>
      <c r="X74" s="218" t="str">
        <f t="shared" si="37"/>
        <v>Y</v>
      </c>
      <c r="Y74" s="366" t="str">
        <f t="shared" si="38"/>
        <v>10360C</v>
      </c>
      <c r="Z74" s="218" t="str">
        <f t="shared" si="49"/>
        <v>Manager Water Quality and Lab Operations</v>
      </c>
      <c r="AA74" s="367" t="str">
        <f t="shared" si="39"/>
        <v>E50</v>
      </c>
      <c r="AB74" s="368">
        <f t="shared" ca="1" si="50"/>
        <v>53.506</v>
      </c>
      <c r="AC74" s="368">
        <f t="shared" ca="1" si="51"/>
        <v>55.110999999999997</v>
      </c>
      <c r="AD74" s="368">
        <f t="shared" ca="1" si="52"/>
        <v>56.763999999999996</v>
      </c>
      <c r="AE74" s="368">
        <f t="shared" ca="1" si="53"/>
        <v>58.466999999999999</v>
      </c>
      <c r="AF74" s="368">
        <f t="shared" ca="1" si="54"/>
        <v>60.220999999999997</v>
      </c>
    </row>
    <row r="75" spans="1:32" s="19" customFormat="1">
      <c r="A75" s="3" t="s">
        <v>129</v>
      </c>
      <c r="B75" s="47" t="s">
        <v>12</v>
      </c>
      <c r="C75" s="4">
        <v>511</v>
      </c>
      <c r="D75" s="35" t="s">
        <v>130</v>
      </c>
      <c r="E75" s="47">
        <v>11</v>
      </c>
      <c r="F75" s="47" t="s">
        <v>13</v>
      </c>
      <c r="G75" s="306" t="s">
        <v>92</v>
      </c>
      <c r="H75" s="178">
        <f t="shared" ca="1" si="55"/>
        <v>111290.63383708462</v>
      </c>
      <c r="I75" s="178">
        <f t="shared" ca="1" si="55"/>
        <v>114629.35285219716</v>
      </c>
      <c r="J75" s="178">
        <f t="shared" ca="1" si="55"/>
        <v>118068.23343776308</v>
      </c>
      <c r="K75" s="178">
        <f t="shared" ca="1" si="55"/>
        <v>121610.28044089596</v>
      </c>
      <c r="L75" s="178">
        <f t="shared" ca="1" si="55"/>
        <v>125258.58885412285</v>
      </c>
      <c r="M75"/>
      <c r="N75"/>
      <c r="O75" s="343" t="s">
        <v>611</v>
      </c>
      <c r="P75" s="337" t="str">
        <f t="shared" si="45"/>
        <v>09145C</v>
      </c>
      <c r="Q75" s="339" t="str">
        <f t="shared" si="46"/>
        <v>Security Manager</v>
      </c>
      <c r="R75" s="344" t="str">
        <f t="shared" si="47"/>
        <v>E50</v>
      </c>
      <c r="S75" s="345" cm="1">
        <f t="array" aca="1" ref="S75" ca="1">IF($O75="Y",VLOOKUP($P75,INDIRECT($P$3),S$5,0)*INDIRECT($O$2),VLOOKUP($P75,INDIRECT($P$3),S$5,0))</f>
        <v>111290.63383708462</v>
      </c>
      <c r="T75" s="345" cm="1">
        <f t="array" aca="1" ref="T75" ca="1">IF($O75="Y",VLOOKUP($P75,INDIRECT($P$3),T$5,0)*INDIRECT($O$2),VLOOKUP($P75,INDIRECT($P$3),T$5,0))</f>
        <v>114629.35285219716</v>
      </c>
      <c r="U75" s="345" cm="1">
        <f t="array" aca="1" ref="U75" ca="1">IF($O75="Y",VLOOKUP($P75,INDIRECT($P$3),U$5,0)*INDIRECT($O$2),VLOOKUP($P75,INDIRECT($P$3),U$5,0))</f>
        <v>118068.23343776308</v>
      </c>
      <c r="V75" s="345" cm="1">
        <f t="array" aca="1" ref="V75" ca="1">IF($O75="Y",VLOOKUP($P75,INDIRECT($P$3),V$5,0)*INDIRECT($O$2),VLOOKUP($P75,INDIRECT($P$3),V$5,0))</f>
        <v>121610.28044089596</v>
      </c>
      <c r="W75" s="401">
        <f t="shared" ca="1" si="48"/>
        <v>125258.58885412285</v>
      </c>
      <c r="X75" s="218" t="str">
        <f t="shared" si="37"/>
        <v>Y</v>
      </c>
      <c r="Y75" s="366" t="str">
        <f t="shared" si="38"/>
        <v>09145C</v>
      </c>
      <c r="Z75" s="218" t="str">
        <f t="shared" si="49"/>
        <v>Security Manager</v>
      </c>
      <c r="AA75" s="367" t="str">
        <f t="shared" si="39"/>
        <v>E50</v>
      </c>
      <c r="AB75" s="368">
        <f t="shared" ca="1" si="50"/>
        <v>53.506</v>
      </c>
      <c r="AC75" s="368">
        <f t="shared" ca="1" si="51"/>
        <v>55.110999999999997</v>
      </c>
      <c r="AD75" s="368">
        <f t="shared" ca="1" si="52"/>
        <v>56.763999999999996</v>
      </c>
      <c r="AE75" s="368">
        <f t="shared" ca="1" si="53"/>
        <v>58.466999999999999</v>
      </c>
      <c r="AF75" s="368">
        <f t="shared" ca="1" si="54"/>
        <v>60.220999999999997</v>
      </c>
    </row>
    <row r="76" spans="1:32" s="19" customFormat="1">
      <c r="A76" s="3" t="s">
        <v>131</v>
      </c>
      <c r="B76" s="47" t="s">
        <v>12</v>
      </c>
      <c r="C76" s="4">
        <v>535</v>
      </c>
      <c r="D76" s="35" t="s">
        <v>132</v>
      </c>
      <c r="E76" s="47">
        <v>11</v>
      </c>
      <c r="F76" s="47" t="s">
        <v>13</v>
      </c>
      <c r="G76" s="306" t="s">
        <v>92</v>
      </c>
      <c r="H76" s="178">
        <f t="shared" ca="1" si="55"/>
        <v>111290.63383708462</v>
      </c>
      <c r="I76" s="178">
        <f t="shared" ca="1" si="55"/>
        <v>114629.35285219716</v>
      </c>
      <c r="J76" s="178">
        <f t="shared" ca="1" si="55"/>
        <v>118068.23343776308</v>
      </c>
      <c r="K76" s="178">
        <f t="shared" ca="1" si="55"/>
        <v>121610.28044089596</v>
      </c>
      <c r="L76" s="178">
        <f t="shared" ca="1" si="55"/>
        <v>125258.58885412285</v>
      </c>
      <c r="M76"/>
      <c r="N76"/>
      <c r="O76" s="343" t="s">
        <v>611</v>
      </c>
      <c r="P76" s="337" t="str">
        <f t="shared" si="45"/>
        <v>10000C</v>
      </c>
      <c r="Q76" s="339" t="str">
        <f t="shared" si="46"/>
        <v xml:space="preserve">Supervisor Equipment </v>
      </c>
      <c r="R76" s="344" t="str">
        <f t="shared" si="47"/>
        <v>E50</v>
      </c>
      <c r="S76" s="345" cm="1">
        <f t="array" aca="1" ref="S76" ca="1">IF($O76="Y",VLOOKUP($P76,INDIRECT($P$3),S$5,0)*INDIRECT($O$2),VLOOKUP($P76,INDIRECT($P$3),S$5,0))</f>
        <v>111290.63383708462</v>
      </c>
      <c r="T76" s="345" cm="1">
        <f t="array" aca="1" ref="T76" ca="1">IF($O76="Y",VLOOKUP($P76,INDIRECT($P$3),T$5,0)*INDIRECT($O$2),VLOOKUP($P76,INDIRECT($P$3),T$5,0))</f>
        <v>114629.35285219716</v>
      </c>
      <c r="U76" s="345" cm="1">
        <f t="array" aca="1" ref="U76" ca="1">IF($O76="Y",VLOOKUP($P76,INDIRECT($P$3),U$5,0)*INDIRECT($O$2),VLOOKUP($P76,INDIRECT($P$3),U$5,0))</f>
        <v>118068.23343776308</v>
      </c>
      <c r="V76" s="345" cm="1">
        <f t="array" aca="1" ref="V76" ca="1">IF($O76="Y",VLOOKUP($P76,INDIRECT($P$3),V$5,0)*INDIRECT($O$2),VLOOKUP($P76,INDIRECT($P$3),V$5,0))</f>
        <v>121610.28044089596</v>
      </c>
      <c r="W76" s="401">
        <f t="shared" ca="1" si="48"/>
        <v>125258.58885412285</v>
      </c>
      <c r="X76" s="218" t="str">
        <f t="shared" si="37"/>
        <v>Y</v>
      </c>
      <c r="Y76" s="366" t="str">
        <f t="shared" si="38"/>
        <v>10000C</v>
      </c>
      <c r="Z76" s="218" t="str">
        <f t="shared" si="49"/>
        <v xml:space="preserve">Supervisor Equipment </v>
      </c>
      <c r="AA76" s="367" t="str">
        <f t="shared" si="39"/>
        <v>E50</v>
      </c>
      <c r="AB76" s="368">
        <f t="shared" ca="1" si="50"/>
        <v>53.506</v>
      </c>
      <c r="AC76" s="368">
        <f t="shared" ca="1" si="51"/>
        <v>55.110999999999997</v>
      </c>
      <c r="AD76" s="368">
        <f t="shared" ca="1" si="52"/>
        <v>56.763999999999996</v>
      </c>
      <c r="AE76" s="368">
        <f t="shared" ca="1" si="53"/>
        <v>58.466999999999999</v>
      </c>
      <c r="AF76" s="368">
        <f t="shared" ca="1" si="54"/>
        <v>60.220999999999997</v>
      </c>
    </row>
    <row r="77" spans="1:32" s="19" customFormat="1">
      <c r="A77" s="3" t="s">
        <v>133</v>
      </c>
      <c r="B77" s="47" t="s">
        <v>12</v>
      </c>
      <c r="C77" s="4">
        <v>503</v>
      </c>
      <c r="D77" s="35" t="s">
        <v>134</v>
      </c>
      <c r="E77" s="47">
        <v>11</v>
      </c>
      <c r="F77" s="47" t="s">
        <v>13</v>
      </c>
      <c r="G77" s="306" t="s">
        <v>92</v>
      </c>
      <c r="H77" s="178">
        <f t="shared" ca="1" si="55"/>
        <v>111290.63383708462</v>
      </c>
      <c r="I77" s="178">
        <f t="shared" ca="1" si="55"/>
        <v>114629.35285219716</v>
      </c>
      <c r="J77" s="178">
        <f t="shared" ca="1" si="55"/>
        <v>118068.23343776308</v>
      </c>
      <c r="K77" s="178">
        <f t="shared" ca="1" si="55"/>
        <v>121610.28044089596</v>
      </c>
      <c r="L77" s="178">
        <f t="shared" ca="1" si="55"/>
        <v>125258.58885412285</v>
      </c>
      <c r="M77"/>
      <c r="N77"/>
      <c r="O77" s="343" t="s">
        <v>611</v>
      </c>
      <c r="P77" s="337" t="str">
        <f t="shared" si="45"/>
        <v>10230C</v>
      </c>
      <c r="Q77" s="339" t="str">
        <f t="shared" si="46"/>
        <v>Supervisor Ramp Repair and Restoration</v>
      </c>
      <c r="R77" s="344" t="str">
        <f t="shared" si="47"/>
        <v>E50</v>
      </c>
      <c r="S77" s="345" cm="1">
        <f t="array" aca="1" ref="S77" ca="1">IF($O77="Y",VLOOKUP($P77,INDIRECT($P$3),S$5,0)*INDIRECT($O$2),VLOOKUP($P77,INDIRECT($P$3),S$5,0))</f>
        <v>111290.63383708462</v>
      </c>
      <c r="T77" s="345" cm="1">
        <f t="array" aca="1" ref="T77" ca="1">IF($O77="Y",VLOOKUP($P77,INDIRECT($P$3),T$5,0)*INDIRECT($O$2),VLOOKUP($P77,INDIRECT($P$3),T$5,0))</f>
        <v>114629.35285219716</v>
      </c>
      <c r="U77" s="345" cm="1">
        <f t="array" aca="1" ref="U77" ca="1">IF($O77="Y",VLOOKUP($P77,INDIRECT($P$3),U$5,0)*INDIRECT($O$2),VLOOKUP($P77,INDIRECT($P$3),U$5,0))</f>
        <v>118068.23343776308</v>
      </c>
      <c r="V77" s="345" cm="1">
        <f t="array" aca="1" ref="V77" ca="1">IF($O77="Y",VLOOKUP($P77,INDIRECT($P$3),V$5,0)*INDIRECT($O$2),VLOOKUP($P77,INDIRECT($P$3),V$5,0))</f>
        <v>121610.28044089596</v>
      </c>
      <c r="W77" s="401">
        <f t="shared" ca="1" si="48"/>
        <v>125258.58885412285</v>
      </c>
      <c r="X77" s="218" t="str">
        <f t="shared" si="37"/>
        <v>Y</v>
      </c>
      <c r="Y77" s="366" t="str">
        <f t="shared" si="38"/>
        <v>10230C</v>
      </c>
      <c r="Z77" s="218" t="str">
        <f t="shared" si="49"/>
        <v>Supervisor Ramp Repair and Restoration</v>
      </c>
      <c r="AA77" s="367" t="str">
        <f t="shared" si="39"/>
        <v>E50</v>
      </c>
      <c r="AB77" s="368">
        <f t="shared" ca="1" si="50"/>
        <v>53.506</v>
      </c>
      <c r="AC77" s="368">
        <f t="shared" ca="1" si="51"/>
        <v>55.110999999999997</v>
      </c>
      <c r="AD77" s="368">
        <f t="shared" ca="1" si="52"/>
        <v>56.763999999999996</v>
      </c>
      <c r="AE77" s="368">
        <f t="shared" ca="1" si="53"/>
        <v>58.466999999999999</v>
      </c>
      <c r="AF77" s="368">
        <f t="shared" ca="1" si="54"/>
        <v>60.220999999999997</v>
      </c>
    </row>
    <row r="78" spans="1:32" s="19" customFormat="1">
      <c r="A78" s="3" t="s">
        <v>137</v>
      </c>
      <c r="B78" s="47" t="s">
        <v>12</v>
      </c>
      <c r="C78" s="4">
        <v>513</v>
      </c>
      <c r="D78" s="35" t="s">
        <v>138</v>
      </c>
      <c r="E78" s="47">
        <v>11</v>
      </c>
      <c r="F78" s="47" t="s">
        <v>13</v>
      </c>
      <c r="G78" s="306" t="s">
        <v>92</v>
      </c>
      <c r="H78" s="178">
        <f t="shared" ca="1" si="55"/>
        <v>111290.63383708462</v>
      </c>
      <c r="I78" s="178">
        <f t="shared" ca="1" si="55"/>
        <v>114629.35285219716</v>
      </c>
      <c r="J78" s="178">
        <f t="shared" ca="1" si="55"/>
        <v>118068.23343776308</v>
      </c>
      <c r="K78" s="178">
        <f t="shared" ca="1" si="55"/>
        <v>121610.28044089596</v>
      </c>
      <c r="L78" s="178">
        <f t="shared" ca="1" si="55"/>
        <v>125258.58885412285</v>
      </c>
      <c r="M78"/>
      <c r="N78"/>
      <c r="O78" s="343" t="s">
        <v>611</v>
      </c>
      <c r="P78" s="337" t="str">
        <f t="shared" si="45"/>
        <v>09001C</v>
      </c>
      <c r="Q78" s="339" t="str">
        <f t="shared" si="46"/>
        <v>Supervisor Shelter Veterinarian</v>
      </c>
      <c r="R78" s="344" t="str">
        <f t="shared" si="47"/>
        <v>E50</v>
      </c>
      <c r="S78" s="345" cm="1">
        <f t="array" aca="1" ref="S78" ca="1">IF($O78="Y",VLOOKUP($P78,INDIRECT($P$3),S$5,0)*INDIRECT($O$2),VLOOKUP($P78,INDIRECT($P$3),S$5,0))</f>
        <v>111290.63383708462</v>
      </c>
      <c r="T78" s="345" cm="1">
        <f t="array" aca="1" ref="T78" ca="1">IF($O78="Y",VLOOKUP($P78,INDIRECT($P$3),T$5,0)*INDIRECT($O$2),VLOOKUP($P78,INDIRECT($P$3),T$5,0))</f>
        <v>114629.35285219716</v>
      </c>
      <c r="U78" s="345" cm="1">
        <f t="array" aca="1" ref="U78" ca="1">IF($O78="Y",VLOOKUP($P78,INDIRECT($P$3),U$5,0)*INDIRECT($O$2),VLOOKUP($P78,INDIRECT($P$3),U$5,0))</f>
        <v>118068.23343776308</v>
      </c>
      <c r="V78" s="345" cm="1">
        <f t="array" aca="1" ref="V78" ca="1">IF($O78="Y",VLOOKUP($P78,INDIRECT($P$3),V$5,0)*INDIRECT($O$2),VLOOKUP($P78,INDIRECT($P$3),V$5,0))</f>
        <v>121610.28044089596</v>
      </c>
      <c r="W78" s="401">
        <f t="shared" ca="1" si="48"/>
        <v>125258.58885412285</v>
      </c>
      <c r="X78" s="218" t="str">
        <f t="shared" si="37"/>
        <v>Y</v>
      </c>
      <c r="Y78" s="366" t="str">
        <f t="shared" si="38"/>
        <v>09001C</v>
      </c>
      <c r="Z78" s="218" t="str">
        <f t="shared" si="49"/>
        <v>Supervisor Shelter Veterinarian</v>
      </c>
      <c r="AA78" s="367" t="str">
        <f t="shared" si="39"/>
        <v>E50</v>
      </c>
      <c r="AB78" s="368">
        <f t="shared" ca="1" si="50"/>
        <v>53.506</v>
      </c>
      <c r="AC78" s="368">
        <f t="shared" ca="1" si="51"/>
        <v>55.110999999999997</v>
      </c>
      <c r="AD78" s="368">
        <f t="shared" ca="1" si="52"/>
        <v>56.763999999999996</v>
      </c>
      <c r="AE78" s="368">
        <f t="shared" ca="1" si="53"/>
        <v>58.466999999999999</v>
      </c>
      <c r="AF78" s="368">
        <f t="shared" ca="1" si="54"/>
        <v>60.220999999999997</v>
      </c>
    </row>
    <row r="79" spans="1:32" s="19" customFormat="1">
      <c r="A79" s="3" t="s">
        <v>781</v>
      </c>
      <c r="B79" s="47" t="s">
        <v>12</v>
      </c>
      <c r="C79" s="4">
        <v>528</v>
      </c>
      <c r="D79" s="35" t="s">
        <v>782</v>
      </c>
      <c r="E79" s="47">
        <v>11</v>
      </c>
      <c r="F79" s="47" t="s">
        <v>13</v>
      </c>
      <c r="G79" s="306" t="s">
        <v>92</v>
      </c>
      <c r="H79" s="178">
        <f t="shared" ref="H79" ca="1" si="57">S79</f>
        <v>111290.63383708462</v>
      </c>
      <c r="I79" s="178">
        <f t="shared" ref="I79" ca="1" si="58">T79</f>
        <v>114629.35285219716</v>
      </c>
      <c r="J79" s="178">
        <f t="shared" ref="J79" ca="1" si="59">U79</f>
        <v>118068.23343776308</v>
      </c>
      <c r="K79" s="178">
        <f t="shared" ref="K79" ca="1" si="60">V79</f>
        <v>121610.28044089596</v>
      </c>
      <c r="L79" s="178">
        <f t="shared" ref="L79" ca="1" si="61">W79</f>
        <v>125258.58885412285</v>
      </c>
      <c r="M79"/>
      <c r="N79"/>
      <c r="O79" s="343" t="s">
        <v>611</v>
      </c>
      <c r="P79" s="337" t="str">
        <f t="shared" si="45"/>
        <v>53120C</v>
      </c>
      <c r="Q79" s="339" t="str">
        <f t="shared" si="46"/>
        <v>Supervisor Traffic Operations</v>
      </c>
      <c r="R79" s="344" t="str">
        <f t="shared" si="47"/>
        <v>E50</v>
      </c>
      <c r="S79" s="345" cm="1">
        <f t="array" aca="1" ref="S79" ca="1">IF($O79="Y",VLOOKUP($P79,INDIRECT($P$3),S$5,0)*INDIRECT($O$2),VLOOKUP($P79,INDIRECT($P$3),S$5,0))</f>
        <v>111290.63383708462</v>
      </c>
      <c r="T79" s="345" cm="1">
        <f t="array" aca="1" ref="T79" ca="1">IF($O79="Y",VLOOKUP($P79,INDIRECT($P$3),T$5,0)*INDIRECT($O$2),VLOOKUP($P79,INDIRECT($P$3),T$5,0))</f>
        <v>114629.35285219716</v>
      </c>
      <c r="U79" s="345" cm="1">
        <f t="array" aca="1" ref="U79" ca="1">IF($O79="Y",VLOOKUP($P79,INDIRECT($P$3),U$5,0)*INDIRECT($O$2),VLOOKUP($P79,INDIRECT($P$3),U$5,0))</f>
        <v>118068.23343776308</v>
      </c>
      <c r="V79" s="345" cm="1">
        <f t="array" aca="1" ref="V79" ca="1">IF($O79="Y",VLOOKUP($P79,INDIRECT($P$3),V$5,0)*INDIRECT($O$2),VLOOKUP($P79,INDIRECT($P$3),V$5,0))</f>
        <v>121610.28044089596</v>
      </c>
      <c r="W79" s="401">
        <f t="shared" ca="1" si="48"/>
        <v>125258.58885412285</v>
      </c>
      <c r="X79" s="218" t="str">
        <f t="shared" si="37"/>
        <v>Y</v>
      </c>
      <c r="Y79" s="366" t="str">
        <f t="shared" si="38"/>
        <v>53120C</v>
      </c>
      <c r="Z79" s="218" t="str">
        <f t="shared" si="49"/>
        <v>Supervisor Traffic Operations</v>
      </c>
      <c r="AA79" s="367" t="str">
        <f t="shared" si="39"/>
        <v>E50</v>
      </c>
      <c r="AB79" s="368">
        <f t="shared" ca="1" si="50"/>
        <v>53.506</v>
      </c>
      <c r="AC79" s="368">
        <f t="shared" ca="1" si="51"/>
        <v>55.110999999999997</v>
      </c>
      <c r="AD79" s="368">
        <f t="shared" ca="1" si="52"/>
        <v>56.763999999999996</v>
      </c>
      <c r="AE79" s="368">
        <f t="shared" ca="1" si="53"/>
        <v>58.466999999999999</v>
      </c>
      <c r="AF79" s="368">
        <f t="shared" ca="1" si="54"/>
        <v>60.220999999999997</v>
      </c>
    </row>
    <row r="80" spans="1:32" s="19" customFormat="1">
      <c r="A80" s="3" t="s">
        <v>141</v>
      </c>
      <c r="B80" s="47" t="s">
        <v>12</v>
      </c>
      <c r="C80" s="4">
        <v>498</v>
      </c>
      <c r="D80" s="35" t="s">
        <v>142</v>
      </c>
      <c r="E80" s="47">
        <v>11</v>
      </c>
      <c r="F80" s="47" t="s">
        <v>13</v>
      </c>
      <c r="G80" s="306" t="s">
        <v>92</v>
      </c>
      <c r="H80" s="178">
        <f ca="1">S80</f>
        <v>111290.63383708462</v>
      </c>
      <c r="I80" s="178">
        <f ca="1">T80</f>
        <v>114629.35285219716</v>
      </c>
      <c r="J80" s="178">
        <f ca="1">U80</f>
        <v>118068.23343776308</v>
      </c>
      <c r="K80" s="178">
        <f ca="1">V80</f>
        <v>121610.28044089596</v>
      </c>
      <c r="L80" s="178">
        <f ca="1">W80</f>
        <v>125258.58885412285</v>
      </c>
      <c r="M80"/>
      <c r="N80"/>
      <c r="O80" s="343" t="s">
        <v>611</v>
      </c>
      <c r="P80" s="337" t="str">
        <f t="shared" si="45"/>
        <v>10907C</v>
      </c>
      <c r="Q80" s="339" t="str">
        <f t="shared" si="46"/>
        <v>Water Resources Regulatory Coordinator</v>
      </c>
      <c r="R80" s="344" t="str">
        <f t="shared" si="47"/>
        <v>E50</v>
      </c>
      <c r="S80" s="345" cm="1">
        <f t="array" aca="1" ref="S80" ca="1">IF($O80="Y",VLOOKUP($P80,INDIRECT($P$3),S$5,0)*INDIRECT($O$2),VLOOKUP($P80,INDIRECT($P$3),S$5,0))</f>
        <v>111290.63383708462</v>
      </c>
      <c r="T80" s="345" cm="1">
        <f t="array" aca="1" ref="T80" ca="1">IF($O80="Y",VLOOKUP($P80,INDIRECT($P$3),T$5,0)*INDIRECT($O$2),VLOOKUP($P80,INDIRECT($P$3),T$5,0))</f>
        <v>114629.35285219716</v>
      </c>
      <c r="U80" s="345" cm="1">
        <f t="array" aca="1" ref="U80" ca="1">IF($O80="Y",VLOOKUP($P80,INDIRECT($P$3),U$5,0)*INDIRECT($O$2),VLOOKUP($P80,INDIRECT($P$3),U$5,0))</f>
        <v>118068.23343776308</v>
      </c>
      <c r="V80" s="345" cm="1">
        <f t="array" aca="1" ref="V80" ca="1">IF($O80="Y",VLOOKUP($P80,INDIRECT($P$3),V$5,0)*INDIRECT($O$2),VLOOKUP($P80,INDIRECT($P$3),V$5,0))</f>
        <v>121610.28044089596</v>
      </c>
      <c r="W80" s="401">
        <f t="shared" ca="1" si="48"/>
        <v>125258.58885412285</v>
      </c>
      <c r="X80" s="218" t="str">
        <f t="shared" si="37"/>
        <v>Y</v>
      </c>
      <c r="Y80" s="366" t="str">
        <f t="shared" si="38"/>
        <v>10907C</v>
      </c>
      <c r="Z80" s="218" t="str">
        <f t="shared" si="49"/>
        <v>Water Resources Regulatory Coordinator</v>
      </c>
      <c r="AA80" s="367" t="str">
        <f t="shared" si="39"/>
        <v>E50</v>
      </c>
      <c r="AB80" s="368">
        <f t="shared" ca="1" si="50"/>
        <v>53.506</v>
      </c>
      <c r="AC80" s="368">
        <f t="shared" ca="1" si="51"/>
        <v>55.110999999999997</v>
      </c>
      <c r="AD80" s="368">
        <f t="shared" ca="1" si="52"/>
        <v>56.763999999999996</v>
      </c>
      <c r="AE80" s="368">
        <f t="shared" ca="1" si="53"/>
        <v>58.466999999999999</v>
      </c>
      <c r="AF80" s="368">
        <f t="shared" ca="1" si="54"/>
        <v>60.220999999999997</v>
      </c>
    </row>
    <row r="81" spans="1:32" s="19" customFormat="1">
      <c r="A81" s="3"/>
      <c r="B81" s="4"/>
      <c r="C81" s="4"/>
      <c r="D81" s="35"/>
      <c r="E81" s="4"/>
      <c r="F81" s="4"/>
      <c r="G81" s="30"/>
      <c r="H81" s="179"/>
      <c r="I81" s="179"/>
      <c r="J81" s="179"/>
      <c r="K81" s="179"/>
      <c r="L81" s="179"/>
      <c r="M81"/>
      <c r="N81"/>
      <c r="O81" s="347"/>
      <c r="P81" s="347"/>
      <c r="Q81" s="346"/>
      <c r="R81" s="346"/>
      <c r="S81" s="346"/>
      <c r="T81" s="346"/>
      <c r="U81" s="346"/>
      <c r="V81" s="346"/>
      <c r="W81" s="347"/>
      <c r="X81" s="214"/>
      <c r="Y81" s="214"/>
      <c r="Z81" s="214"/>
      <c r="AA81" s="214"/>
      <c r="AB81" s="214"/>
      <c r="AC81" s="214"/>
      <c r="AD81" s="214"/>
      <c r="AE81" s="214"/>
      <c r="AF81" s="214"/>
    </row>
    <row r="82" spans="1:32" s="19" customFormat="1" ht="26.25" thickBot="1">
      <c r="A82" s="280" t="s">
        <v>2</v>
      </c>
      <c r="B82" s="280" t="s">
        <v>3</v>
      </c>
      <c r="C82" s="280" t="s">
        <v>519</v>
      </c>
      <c r="D82" s="24" t="s">
        <v>626</v>
      </c>
      <c r="E82" s="280" t="s">
        <v>617</v>
      </c>
      <c r="F82" s="280" t="s">
        <v>6</v>
      </c>
      <c r="G82" s="280" t="s">
        <v>7</v>
      </c>
      <c r="H82" s="26" t="s">
        <v>8</v>
      </c>
      <c r="I82" s="26" t="s">
        <v>9</v>
      </c>
      <c r="J82" s="26" t="s">
        <v>10</v>
      </c>
      <c r="K82" s="27" t="s">
        <v>11</v>
      </c>
      <c r="L82" s="27" t="s">
        <v>744</v>
      </c>
      <c r="M82"/>
      <c r="N82"/>
      <c r="O82" s="340" t="s">
        <v>610</v>
      </c>
      <c r="P82" s="340" t="s">
        <v>2</v>
      </c>
      <c r="Q82" s="341" t="s">
        <v>612</v>
      </c>
      <c r="R82" s="341" t="s">
        <v>606</v>
      </c>
      <c r="S82" s="342" t="s">
        <v>8</v>
      </c>
      <c r="T82" s="342" t="s">
        <v>9</v>
      </c>
      <c r="U82" s="342" t="s">
        <v>10</v>
      </c>
      <c r="V82" s="340" t="s">
        <v>11</v>
      </c>
      <c r="W82" s="340" t="s">
        <v>744</v>
      </c>
      <c r="X82" s="358" t="str">
        <f>O82</f>
        <v>Update</v>
      </c>
      <c r="Y82" s="359" t="str">
        <f>A82</f>
        <v>Job Code</v>
      </c>
      <c r="Z82" s="358" t="s">
        <v>612</v>
      </c>
      <c r="AA82" s="360" t="str">
        <f>G82</f>
        <v>Salary Grade</v>
      </c>
      <c r="AB82" s="361" t="str">
        <f>S82</f>
        <v>Step 1</v>
      </c>
      <c r="AC82" s="361" t="str">
        <f>T82</f>
        <v>Step 2</v>
      </c>
      <c r="AD82" s="361" t="str">
        <f>U82</f>
        <v>Step 3</v>
      </c>
      <c r="AE82" s="361" t="str">
        <f>V82</f>
        <v>Step 4</v>
      </c>
      <c r="AF82" s="358" t="s">
        <v>744</v>
      </c>
    </row>
    <row r="83" spans="1:32" s="19" customFormat="1">
      <c r="A83" s="3" t="s">
        <v>93</v>
      </c>
      <c r="B83" s="47" t="s">
        <v>12</v>
      </c>
      <c r="C83" s="4">
        <v>506</v>
      </c>
      <c r="D83" s="35" t="s">
        <v>94</v>
      </c>
      <c r="E83" s="47">
        <v>11</v>
      </c>
      <c r="F83" s="47" t="s">
        <v>13</v>
      </c>
      <c r="G83" s="306">
        <v>48</v>
      </c>
      <c r="H83" s="178">
        <f ca="1">S83</f>
        <v>129140.33458811193</v>
      </c>
      <c r="I83" s="178">
        <f ca="1">T83</f>
        <v>133014.64694034206</v>
      </c>
      <c r="J83" s="178">
        <f ca="1">U83</f>
        <v>137004.91582424103</v>
      </c>
      <c r="K83" s="178">
        <f ca="1">V83</f>
        <v>141115.68855477628</v>
      </c>
      <c r="L83" s="178">
        <f ca="1">W83</f>
        <v>145349.15921141958</v>
      </c>
      <c r="M83"/>
      <c r="N83"/>
      <c r="O83" s="343" t="s">
        <v>611</v>
      </c>
      <c r="P83" s="337" t="str">
        <f>A83</f>
        <v>00484C</v>
      </c>
      <c r="Q83" s="339" t="str">
        <f>D83</f>
        <v>Appraisal Supervisor</v>
      </c>
      <c r="R83" s="344">
        <f>G83</f>
        <v>48</v>
      </c>
      <c r="S83" s="345" cm="1">
        <f t="array" aca="1" ref="S83" ca="1">IF($O83="Y",VLOOKUP($P83,INDIRECT($P$3),S$5,0)*INDIRECT($O$2),VLOOKUP($P83,INDIRECT($P$3),S$5,0))</f>
        <v>129140.33458811193</v>
      </c>
      <c r="T83" s="345" cm="1">
        <f t="array" aca="1" ref="T83" ca="1">IF($O83="Y",VLOOKUP($P83,INDIRECT($P$3),T$5,0)*INDIRECT($O$2),VLOOKUP($P83,INDIRECT($P$3),T$5,0))</f>
        <v>133014.64694034206</v>
      </c>
      <c r="U83" s="345" cm="1">
        <f t="array" aca="1" ref="U83" ca="1">IF($O83="Y",VLOOKUP($P83,INDIRECT($P$3),U$5,0)*INDIRECT($O$2),VLOOKUP($P83,INDIRECT($P$3),U$5,0))</f>
        <v>137004.91582424103</v>
      </c>
      <c r="V83" s="345" cm="1">
        <f t="array" aca="1" ref="V83" ca="1">IF($O83="Y",VLOOKUP($P83,INDIRECT($P$3),V$5,0)*INDIRECT($O$2),VLOOKUP($P83,INDIRECT($P$3),V$5,0))</f>
        <v>141115.68855477628</v>
      </c>
      <c r="W83" s="401">
        <f ca="1">V83*103%</f>
        <v>145349.15921141958</v>
      </c>
      <c r="X83" s="218" t="str">
        <f>O83</f>
        <v>Y</v>
      </c>
      <c r="Y83" s="366" t="str">
        <f>A83</f>
        <v>00484C</v>
      </c>
      <c r="Z83" s="218" t="str">
        <f>D83</f>
        <v>Appraisal Supervisor</v>
      </c>
      <c r="AA83" s="367">
        <f>G83</f>
        <v>48</v>
      </c>
      <c r="AB83" s="368">
        <f ca="1">ROUNDUP(S83/2080,3)</f>
        <v>62.086999999999996</v>
      </c>
      <c r="AC83" s="368">
        <f ca="1">ROUNDUP(T83/2080,3)</f>
        <v>63.949999999999996</v>
      </c>
      <c r="AD83" s="368">
        <f ca="1">ROUNDUP(U83/2080,3)</f>
        <v>65.868000000000009</v>
      </c>
      <c r="AE83" s="368">
        <f ca="1">ROUNDUP(V83/2080,3)</f>
        <v>67.844999999999999</v>
      </c>
      <c r="AF83" s="368">
        <f ca="1">ROUNDUP(W83/2080,3)</f>
        <v>69.88000000000001</v>
      </c>
    </row>
    <row r="84" spans="1:32" s="19" customFormat="1">
      <c r="A84" s="3"/>
      <c r="B84" s="4"/>
      <c r="C84" s="4"/>
      <c r="D84" s="35"/>
      <c r="E84" s="4"/>
      <c r="F84" s="4"/>
      <c r="G84" s="30"/>
      <c r="H84" s="179"/>
      <c r="I84" s="179"/>
      <c r="J84" s="179"/>
      <c r="K84" s="179"/>
      <c r="L84" s="179"/>
      <c r="M84"/>
      <c r="N84"/>
      <c r="O84" s="347"/>
      <c r="P84" s="347"/>
      <c r="Q84" s="346"/>
      <c r="R84" s="346"/>
      <c r="S84" s="346"/>
      <c r="T84" s="346"/>
      <c r="U84" s="346"/>
      <c r="V84" s="346"/>
      <c r="W84" s="347"/>
      <c r="X84" s="214"/>
      <c r="Y84" s="214"/>
      <c r="Z84" s="214"/>
      <c r="AA84" s="214"/>
      <c r="AB84" s="214"/>
      <c r="AC84" s="214"/>
      <c r="AD84" s="214"/>
      <c r="AE84" s="214"/>
      <c r="AF84" s="214"/>
    </row>
    <row r="85" spans="1:32" s="19" customFormat="1" ht="26.25" thickBot="1">
      <c r="A85" s="280" t="s">
        <v>2</v>
      </c>
      <c r="B85" s="280" t="s">
        <v>3</v>
      </c>
      <c r="C85" s="280" t="s">
        <v>519</v>
      </c>
      <c r="D85" s="24" t="s">
        <v>627</v>
      </c>
      <c r="E85" s="280" t="s">
        <v>617</v>
      </c>
      <c r="F85" s="280" t="s">
        <v>6</v>
      </c>
      <c r="G85" s="280" t="s">
        <v>7</v>
      </c>
      <c r="H85" s="26" t="s">
        <v>8</v>
      </c>
      <c r="I85" s="26" t="s">
        <v>9</v>
      </c>
      <c r="J85" s="26" t="s">
        <v>10</v>
      </c>
      <c r="K85" s="27" t="s">
        <v>11</v>
      </c>
      <c r="L85" s="27" t="s">
        <v>744</v>
      </c>
      <c r="M85"/>
      <c r="N85"/>
      <c r="O85" s="340" t="s">
        <v>610</v>
      </c>
      <c r="P85" s="340" t="s">
        <v>2</v>
      </c>
      <c r="Q85" s="341" t="s">
        <v>612</v>
      </c>
      <c r="R85" s="341" t="s">
        <v>606</v>
      </c>
      <c r="S85" s="342" t="s">
        <v>8</v>
      </c>
      <c r="T85" s="342" t="s">
        <v>9</v>
      </c>
      <c r="U85" s="342" t="s">
        <v>10</v>
      </c>
      <c r="V85" s="340" t="s">
        <v>11</v>
      </c>
      <c r="W85" s="340" t="s">
        <v>744</v>
      </c>
      <c r="X85" s="358" t="str">
        <f t="shared" ref="X85:X92" si="62">O85</f>
        <v>Update</v>
      </c>
      <c r="Y85" s="359" t="str">
        <f t="shared" ref="Y85:Y92" si="63">A85</f>
        <v>Job Code</v>
      </c>
      <c r="Z85" s="358" t="s">
        <v>612</v>
      </c>
      <c r="AA85" s="360" t="str">
        <f t="shared" ref="AA85:AA92" si="64">G85</f>
        <v>Salary Grade</v>
      </c>
      <c r="AB85" s="361" t="str">
        <f>S85</f>
        <v>Step 1</v>
      </c>
      <c r="AC85" s="361" t="str">
        <f>T85</f>
        <v>Step 2</v>
      </c>
      <c r="AD85" s="361" t="str">
        <f>U85</f>
        <v>Step 3</v>
      </c>
      <c r="AE85" s="361" t="str">
        <f>V85</f>
        <v>Step 4</v>
      </c>
      <c r="AF85" s="358" t="s">
        <v>744</v>
      </c>
    </row>
    <row r="86" spans="1:32" s="19" customFormat="1">
      <c r="A86" s="3" t="s">
        <v>145</v>
      </c>
      <c r="B86" s="47" t="s">
        <v>12</v>
      </c>
      <c r="C86" s="4">
        <v>550</v>
      </c>
      <c r="D86" s="35" t="s">
        <v>146</v>
      </c>
      <c r="E86" s="47">
        <v>12</v>
      </c>
      <c r="F86" s="47" t="s">
        <v>13</v>
      </c>
      <c r="G86" s="306" t="s">
        <v>144</v>
      </c>
      <c r="H86" s="178">
        <f t="shared" ref="H86:L92" ca="1" si="65">S86</f>
        <v>119261.17236203402</v>
      </c>
      <c r="I86" s="178">
        <f t="shared" ca="1" si="65"/>
        <v>122839.00753289505</v>
      </c>
      <c r="J86" s="178">
        <f t="shared" ca="1" si="65"/>
        <v>126524.17775888192</v>
      </c>
      <c r="K86" s="178">
        <f t="shared" ca="1" si="65"/>
        <v>130319.90309164838</v>
      </c>
      <c r="L86" s="178">
        <f ca="1">W86</f>
        <v>134229.50018439782</v>
      </c>
      <c r="M86"/>
      <c r="N86"/>
      <c r="O86" s="343" t="s">
        <v>611</v>
      </c>
      <c r="P86" s="337" t="str">
        <f t="shared" ref="P86:P92" si="66">A86</f>
        <v>03620C</v>
      </c>
      <c r="Q86" s="339" t="str">
        <f t="shared" ref="Q86:Q92" si="67">D86</f>
        <v xml:space="preserve">District Street Supervisor III  </v>
      </c>
      <c r="R86" s="344" t="str">
        <f t="shared" ref="R86:R92" si="68">G86</f>
        <v>E60</v>
      </c>
      <c r="S86" s="345" cm="1">
        <f t="array" aca="1" ref="S86" ca="1">IF($O86="Y",VLOOKUP($P86,INDIRECT($P$3),S$5,0)*INDIRECT($O$2),VLOOKUP($P86,INDIRECT($P$3),S$5,0))</f>
        <v>119261.17236203402</v>
      </c>
      <c r="T86" s="345" cm="1">
        <f t="array" aca="1" ref="T86" ca="1">IF($O86="Y",VLOOKUP($P86,INDIRECT($P$3),T$5,0)*INDIRECT($O$2),VLOOKUP($P86,INDIRECT($P$3),T$5,0))</f>
        <v>122839.00753289505</v>
      </c>
      <c r="U86" s="345" cm="1">
        <f t="array" aca="1" ref="U86" ca="1">IF($O86="Y",VLOOKUP($P86,INDIRECT($P$3),U$5,0)*INDIRECT($O$2),VLOOKUP($P86,INDIRECT($P$3),U$5,0))</f>
        <v>126524.17775888192</v>
      </c>
      <c r="V86" s="345" cm="1">
        <f t="array" aca="1" ref="V86" ca="1">IF($O86="Y",VLOOKUP($P86,INDIRECT($P$3),V$5,0)*INDIRECT($O$2),VLOOKUP($P86,INDIRECT($P$3),V$5,0))</f>
        <v>130319.90309164838</v>
      </c>
      <c r="W86" s="401">
        <f t="shared" ref="W86:W92" ca="1" si="69">V86*103%</f>
        <v>134229.50018439782</v>
      </c>
      <c r="X86" s="218" t="str">
        <f t="shared" si="62"/>
        <v>Y</v>
      </c>
      <c r="Y86" s="366" t="str">
        <f t="shared" si="63"/>
        <v>03620C</v>
      </c>
      <c r="Z86" s="218" t="str">
        <f t="shared" ref="Z86:Z92" si="70">D86</f>
        <v xml:space="preserve">District Street Supervisor III  </v>
      </c>
      <c r="AA86" s="367" t="str">
        <f t="shared" si="64"/>
        <v>E60</v>
      </c>
      <c r="AB86" s="368">
        <f ca="1">ROUNDUP(S86/2080,3)</f>
        <v>57.338000000000001</v>
      </c>
      <c r="AC86" s="368">
        <f ca="1">ROUNDUP(T86/2080,3)</f>
        <v>59.058</v>
      </c>
      <c r="AD86" s="368">
        <f ca="1">ROUNDUP(U86/2080,3)</f>
        <v>60.829000000000001</v>
      </c>
      <c r="AE86" s="368">
        <f ca="1">ROUNDUP(V86/2080,3)</f>
        <v>62.653999999999996</v>
      </c>
      <c r="AF86" s="368">
        <f ca="1">ROUNDUP(W86/2080,3)</f>
        <v>64.534000000000006</v>
      </c>
    </row>
    <row r="87" spans="1:32">
      <c r="A87" s="3" t="s">
        <v>147</v>
      </c>
      <c r="B87" s="47" t="s">
        <v>12</v>
      </c>
      <c r="C87" s="4">
        <v>543</v>
      </c>
      <c r="D87" s="35" t="s">
        <v>148</v>
      </c>
      <c r="E87" s="47">
        <v>12</v>
      </c>
      <c r="F87" s="47" t="s">
        <v>13</v>
      </c>
      <c r="G87" s="306" t="s">
        <v>144</v>
      </c>
      <c r="H87" s="178">
        <f t="shared" ca="1" si="65"/>
        <v>119261.17236203402</v>
      </c>
      <c r="I87" s="178">
        <f t="shared" ca="1" si="65"/>
        <v>122839.00753289505</v>
      </c>
      <c r="J87" s="178">
        <f t="shared" ca="1" si="65"/>
        <v>126524.17775888192</v>
      </c>
      <c r="K87" s="178">
        <f t="shared" ca="1" si="65"/>
        <v>130319.90309164838</v>
      </c>
      <c r="L87" s="178">
        <f t="shared" ca="1" si="65"/>
        <v>134229.50018439782</v>
      </c>
      <c r="O87" s="343" t="s">
        <v>611</v>
      </c>
      <c r="P87" s="337" t="str">
        <f t="shared" si="66"/>
        <v>06637C</v>
      </c>
      <c r="Q87" s="339" t="str">
        <f t="shared" si="67"/>
        <v>Manager Crime Lab</v>
      </c>
      <c r="R87" s="344" t="str">
        <f t="shared" si="68"/>
        <v>E60</v>
      </c>
      <c r="S87" s="345" cm="1">
        <f t="array" aca="1" ref="S87" ca="1">IF($O87="Y",VLOOKUP($P87,INDIRECT($P$3),S$5,0)*INDIRECT($O$2),VLOOKUP($P87,INDIRECT($P$3),S$5,0))</f>
        <v>119261.17236203402</v>
      </c>
      <c r="T87" s="345" cm="1">
        <f t="array" aca="1" ref="T87" ca="1">IF($O87="Y",VLOOKUP($P87,INDIRECT($P$3),T$5,0)*INDIRECT($O$2),VLOOKUP($P87,INDIRECT($P$3),T$5,0))</f>
        <v>122839.00753289505</v>
      </c>
      <c r="U87" s="345" cm="1">
        <f t="array" aca="1" ref="U87" ca="1">IF($O87="Y",VLOOKUP($P87,INDIRECT($P$3),U$5,0)*INDIRECT($O$2),VLOOKUP($P87,INDIRECT($P$3),U$5,0))</f>
        <v>126524.17775888192</v>
      </c>
      <c r="V87" s="345" cm="1">
        <f t="array" aca="1" ref="V87" ca="1">IF($O87="Y",VLOOKUP($P87,INDIRECT($P$3),V$5,0)*INDIRECT($O$2),VLOOKUP($P87,INDIRECT($P$3),V$5,0))</f>
        <v>130319.90309164838</v>
      </c>
      <c r="W87" s="401">
        <f t="shared" ca="1" si="69"/>
        <v>134229.50018439782</v>
      </c>
      <c r="X87" s="218" t="str">
        <f t="shared" si="62"/>
        <v>Y</v>
      </c>
      <c r="Y87" s="366" t="str">
        <f t="shared" si="63"/>
        <v>06637C</v>
      </c>
      <c r="Z87" s="218" t="str">
        <f t="shared" si="70"/>
        <v>Manager Crime Lab</v>
      </c>
      <c r="AA87" s="367" t="str">
        <f t="shared" si="64"/>
        <v>E60</v>
      </c>
      <c r="AB87" s="368">
        <f t="shared" ref="AB87:AE92" ca="1" si="71">ROUNDUP(S87/2080,3)</f>
        <v>57.338000000000001</v>
      </c>
      <c r="AC87" s="368">
        <f t="shared" ca="1" si="71"/>
        <v>59.058</v>
      </c>
      <c r="AD87" s="368">
        <f t="shared" ca="1" si="71"/>
        <v>60.829000000000001</v>
      </c>
      <c r="AE87" s="368">
        <f t="shared" ca="1" si="71"/>
        <v>62.653999999999996</v>
      </c>
      <c r="AF87" s="368">
        <f t="shared" ref="AF87:AF92" ca="1" si="72">ROUNDUP(W87/2080,3)</f>
        <v>64.534000000000006</v>
      </c>
    </row>
    <row r="88" spans="1:32">
      <c r="A88" s="3" t="s">
        <v>149</v>
      </c>
      <c r="B88" s="47" t="s">
        <v>12</v>
      </c>
      <c r="C88" s="4">
        <v>548</v>
      </c>
      <c r="D88" s="3" t="s">
        <v>150</v>
      </c>
      <c r="E88" s="47">
        <v>12</v>
      </c>
      <c r="F88" s="47" t="s">
        <v>13</v>
      </c>
      <c r="G88" s="306" t="s">
        <v>144</v>
      </c>
      <c r="H88" s="178">
        <f t="shared" ca="1" si="65"/>
        <v>119261.17236203402</v>
      </c>
      <c r="I88" s="178">
        <f t="shared" ca="1" si="65"/>
        <v>122839.00753289505</v>
      </c>
      <c r="J88" s="178">
        <f t="shared" ca="1" si="65"/>
        <v>126524.17775888192</v>
      </c>
      <c r="K88" s="178">
        <f t="shared" ca="1" si="65"/>
        <v>130319.90309164838</v>
      </c>
      <c r="L88" s="178">
        <f t="shared" ca="1" si="65"/>
        <v>134229.50018439782</v>
      </c>
      <c r="O88" s="343" t="s">
        <v>611</v>
      </c>
      <c r="P88" s="337" t="str">
        <f t="shared" si="66"/>
        <v>06641C</v>
      </c>
      <c r="Q88" s="339" t="str">
        <f t="shared" si="67"/>
        <v>Manager Construction Code Inspection Services</v>
      </c>
      <c r="R88" s="344" t="str">
        <f t="shared" si="68"/>
        <v>E60</v>
      </c>
      <c r="S88" s="345" cm="1">
        <f t="array" aca="1" ref="S88" ca="1">IF($O88="Y",VLOOKUP($P88,INDIRECT($P$3),S$5,0)*INDIRECT($O$2),VLOOKUP($P88,INDIRECT($P$3),S$5,0))</f>
        <v>119261.17236203402</v>
      </c>
      <c r="T88" s="345" cm="1">
        <f t="array" aca="1" ref="T88" ca="1">IF($O88="Y",VLOOKUP($P88,INDIRECT($P$3),T$5,0)*INDIRECT($O$2),VLOOKUP($P88,INDIRECT($P$3),T$5,0))</f>
        <v>122839.00753289505</v>
      </c>
      <c r="U88" s="345" cm="1">
        <f t="array" aca="1" ref="U88" ca="1">IF($O88="Y",VLOOKUP($P88,INDIRECT($P$3),U$5,0)*INDIRECT($O$2),VLOOKUP($P88,INDIRECT($P$3),U$5,0))</f>
        <v>126524.17775888192</v>
      </c>
      <c r="V88" s="345" cm="1">
        <f t="array" aca="1" ref="V88" ca="1">IF($O88="Y",VLOOKUP($P88,INDIRECT($P$3),V$5,0)*INDIRECT($O$2),VLOOKUP($P88,INDIRECT($P$3),V$5,0))</f>
        <v>130319.90309164838</v>
      </c>
      <c r="W88" s="401">
        <f t="shared" ca="1" si="69"/>
        <v>134229.50018439782</v>
      </c>
      <c r="X88" s="218" t="str">
        <f t="shared" si="62"/>
        <v>Y</v>
      </c>
      <c r="Y88" s="366" t="str">
        <f t="shared" si="63"/>
        <v>06641C</v>
      </c>
      <c r="Z88" s="218" t="str">
        <f t="shared" si="70"/>
        <v>Manager Construction Code Inspection Services</v>
      </c>
      <c r="AA88" s="367" t="str">
        <f t="shared" si="64"/>
        <v>E60</v>
      </c>
      <c r="AB88" s="368">
        <f t="shared" ca="1" si="71"/>
        <v>57.338000000000001</v>
      </c>
      <c r="AC88" s="368">
        <f t="shared" ca="1" si="71"/>
        <v>59.058</v>
      </c>
      <c r="AD88" s="368">
        <f t="shared" ca="1" si="71"/>
        <v>60.829000000000001</v>
      </c>
      <c r="AE88" s="368">
        <f t="shared" ca="1" si="71"/>
        <v>62.653999999999996</v>
      </c>
      <c r="AF88" s="368">
        <f t="shared" ca="1" si="72"/>
        <v>64.534000000000006</v>
      </c>
    </row>
    <row r="89" spans="1:32" s="19" customFormat="1">
      <c r="A89" s="3" t="s">
        <v>121</v>
      </c>
      <c r="B89" s="47" t="s">
        <v>12</v>
      </c>
      <c r="C89" s="4">
        <v>545</v>
      </c>
      <c r="D89" s="35" t="s">
        <v>122</v>
      </c>
      <c r="E89" s="47">
        <v>12</v>
      </c>
      <c r="F89" s="47" t="s">
        <v>13</v>
      </c>
      <c r="G89" s="306" t="s">
        <v>144</v>
      </c>
      <c r="H89" s="178">
        <f t="shared" ca="1" si="65"/>
        <v>119261.17236203402</v>
      </c>
      <c r="I89" s="178">
        <f t="shared" ca="1" si="65"/>
        <v>122839.00753289505</v>
      </c>
      <c r="J89" s="178">
        <f t="shared" ca="1" si="65"/>
        <v>126524.17775888192</v>
      </c>
      <c r="K89" s="178">
        <f t="shared" ca="1" si="65"/>
        <v>130319.90309164838</v>
      </c>
      <c r="L89" s="178">
        <f t="shared" ca="1" si="65"/>
        <v>134229.50018439782</v>
      </c>
      <c r="M89"/>
      <c r="N89"/>
      <c r="O89" s="343" t="s">
        <v>611</v>
      </c>
      <c r="P89" s="337" t="str">
        <f t="shared" si="66"/>
        <v>00560C</v>
      </c>
      <c r="Q89" s="339" t="str">
        <f t="shared" si="67"/>
        <v>Manager Fire Inspection Services</v>
      </c>
      <c r="R89" s="344" t="str">
        <f t="shared" si="68"/>
        <v>E60</v>
      </c>
      <c r="S89" s="345" cm="1">
        <f t="array" aca="1" ref="S89" ca="1">IF($O89="Y",VLOOKUP($P89,INDIRECT($P$3),S$5,0)*INDIRECT($O$2),VLOOKUP($P89,INDIRECT($P$3),S$5,0))</f>
        <v>119261.17236203402</v>
      </c>
      <c r="T89" s="345" cm="1">
        <f t="array" aca="1" ref="T89" ca="1">IF($O89="Y",VLOOKUP($P89,INDIRECT($P$3),T$5,0)*INDIRECT($O$2),VLOOKUP($P89,INDIRECT($P$3),T$5,0))</f>
        <v>122839.00753289505</v>
      </c>
      <c r="U89" s="345" cm="1">
        <f t="array" aca="1" ref="U89" ca="1">IF($O89="Y",VLOOKUP($P89,INDIRECT($P$3),U$5,0)*INDIRECT($O$2),VLOOKUP($P89,INDIRECT($P$3),U$5,0))</f>
        <v>126524.17775888192</v>
      </c>
      <c r="V89" s="345" cm="1">
        <f t="array" aca="1" ref="V89" ca="1">IF($O89="Y",VLOOKUP($P89,INDIRECT($P$3),V$5,0)*INDIRECT($O$2),VLOOKUP($P89,INDIRECT($P$3),V$5,0))</f>
        <v>130319.90309164838</v>
      </c>
      <c r="W89" s="401">
        <f t="shared" ca="1" si="69"/>
        <v>134229.50018439782</v>
      </c>
      <c r="X89" s="218" t="str">
        <f t="shared" si="62"/>
        <v>Y</v>
      </c>
      <c r="Y89" s="366" t="str">
        <f t="shared" si="63"/>
        <v>00560C</v>
      </c>
      <c r="Z89" s="218" t="str">
        <f t="shared" si="70"/>
        <v>Manager Fire Inspection Services</v>
      </c>
      <c r="AA89" s="367" t="str">
        <f t="shared" si="64"/>
        <v>E60</v>
      </c>
      <c r="AB89" s="368">
        <f t="shared" ca="1" si="71"/>
        <v>57.338000000000001</v>
      </c>
      <c r="AC89" s="368">
        <f t="shared" ca="1" si="71"/>
        <v>59.058</v>
      </c>
      <c r="AD89" s="368">
        <f t="shared" ca="1" si="71"/>
        <v>60.829000000000001</v>
      </c>
      <c r="AE89" s="368">
        <f t="shared" ca="1" si="71"/>
        <v>62.653999999999996</v>
      </c>
      <c r="AF89" s="368">
        <f t="shared" ca="1" si="72"/>
        <v>64.534000000000006</v>
      </c>
    </row>
    <row r="90" spans="1:32" s="19" customFormat="1">
      <c r="A90" s="3" t="s">
        <v>123</v>
      </c>
      <c r="B90" s="47" t="s">
        <v>12</v>
      </c>
      <c r="C90" s="4">
        <v>565</v>
      </c>
      <c r="D90" s="35" t="s">
        <v>124</v>
      </c>
      <c r="E90" s="47">
        <v>12</v>
      </c>
      <c r="F90" s="47" t="s">
        <v>13</v>
      </c>
      <c r="G90" s="306" t="s">
        <v>144</v>
      </c>
      <c r="H90" s="178">
        <f ca="1">S90</f>
        <v>119261.17236203402</v>
      </c>
      <c r="I90" s="178">
        <f ca="1">T90</f>
        <v>122839.00753289505</v>
      </c>
      <c r="J90" s="178">
        <f ca="1">U90</f>
        <v>126524.17775888192</v>
      </c>
      <c r="K90" s="178">
        <f ca="1">V90</f>
        <v>130319.90309164838</v>
      </c>
      <c r="L90" s="178">
        <f t="shared" ca="1" si="65"/>
        <v>134229.50018439782</v>
      </c>
      <c r="M90"/>
      <c r="N90"/>
      <c r="O90" s="343" t="s">
        <v>611</v>
      </c>
      <c r="P90" s="337" t="str">
        <f t="shared" si="66"/>
        <v>06931C</v>
      </c>
      <c r="Q90" s="339" t="str">
        <f t="shared" si="67"/>
        <v>Manager Radio Communications and Electronics</v>
      </c>
      <c r="R90" s="344" t="str">
        <f t="shared" si="68"/>
        <v>E60</v>
      </c>
      <c r="S90" s="345" cm="1">
        <f t="array" aca="1" ref="S90" ca="1">IF($O90="Y",VLOOKUP($P90,INDIRECT($P$3),S$5,0)*INDIRECT($O$2),VLOOKUP($P90,INDIRECT($P$3),S$5,0))</f>
        <v>119261.17236203402</v>
      </c>
      <c r="T90" s="345" cm="1">
        <f t="array" aca="1" ref="T90" ca="1">IF($O90="Y",VLOOKUP($P90,INDIRECT($P$3),T$5,0)*INDIRECT($O$2),VLOOKUP($P90,INDIRECT($P$3),T$5,0))</f>
        <v>122839.00753289505</v>
      </c>
      <c r="U90" s="345" cm="1">
        <f t="array" aca="1" ref="U90" ca="1">IF($O90="Y",VLOOKUP($P90,INDIRECT($P$3),U$5,0)*INDIRECT($O$2),VLOOKUP($P90,INDIRECT($P$3),U$5,0))</f>
        <v>126524.17775888192</v>
      </c>
      <c r="V90" s="345" cm="1">
        <f t="array" aca="1" ref="V90" ca="1">IF($O90="Y",VLOOKUP($P90,INDIRECT($P$3),V$5,0)*INDIRECT($O$2),VLOOKUP($P90,INDIRECT($P$3),V$5,0))</f>
        <v>130319.90309164838</v>
      </c>
      <c r="W90" s="401">
        <f t="shared" ca="1" si="69"/>
        <v>134229.50018439782</v>
      </c>
      <c r="X90" s="218" t="str">
        <f t="shared" si="62"/>
        <v>Y</v>
      </c>
      <c r="Y90" s="366" t="str">
        <f t="shared" si="63"/>
        <v>06931C</v>
      </c>
      <c r="Z90" s="218" t="str">
        <f t="shared" si="70"/>
        <v>Manager Radio Communications and Electronics</v>
      </c>
      <c r="AA90" s="367" t="str">
        <f t="shared" si="64"/>
        <v>E60</v>
      </c>
      <c r="AB90" s="368">
        <f t="shared" ca="1" si="71"/>
        <v>57.338000000000001</v>
      </c>
      <c r="AC90" s="368">
        <f t="shared" ca="1" si="71"/>
        <v>59.058</v>
      </c>
      <c r="AD90" s="368">
        <f t="shared" ca="1" si="71"/>
        <v>60.829000000000001</v>
      </c>
      <c r="AE90" s="368">
        <f t="shared" ca="1" si="71"/>
        <v>62.653999999999996</v>
      </c>
      <c r="AF90" s="368">
        <f t="shared" ca="1" si="72"/>
        <v>64.534000000000006</v>
      </c>
    </row>
    <row r="91" spans="1:32" s="19" customFormat="1">
      <c r="A91" s="3" t="s">
        <v>706</v>
      </c>
      <c r="B91" s="47" t="s">
        <v>12</v>
      </c>
      <c r="C91" s="4">
        <v>550</v>
      </c>
      <c r="D91" s="35" t="s">
        <v>705</v>
      </c>
      <c r="E91" s="47">
        <v>12</v>
      </c>
      <c r="F91" s="47" t="s">
        <v>13</v>
      </c>
      <c r="G91" s="306" t="s">
        <v>144</v>
      </c>
      <c r="H91" s="178">
        <f t="shared" ref="H91:K92" ca="1" si="73">S91</f>
        <v>119261.17236203402</v>
      </c>
      <c r="I91" s="178">
        <f t="shared" ca="1" si="73"/>
        <v>122839.00753289505</v>
      </c>
      <c r="J91" s="178">
        <f t="shared" ca="1" si="73"/>
        <v>126524.17775888192</v>
      </c>
      <c r="K91" s="178">
        <f t="shared" ca="1" si="73"/>
        <v>130319.90309164838</v>
      </c>
      <c r="L91" s="178">
        <f t="shared" ca="1" si="65"/>
        <v>134229.50018439782</v>
      </c>
      <c r="M91"/>
      <c r="N91"/>
      <c r="O91" s="343" t="s">
        <v>611</v>
      </c>
      <c r="P91" s="337" t="str">
        <f t="shared" si="66"/>
        <v>53057C</v>
      </c>
      <c r="Q91" s="339" t="str">
        <f t="shared" si="67"/>
        <v>Senior Environmental Project Manager - Supervisory</v>
      </c>
      <c r="R91" s="344" t="str">
        <f t="shared" si="68"/>
        <v>E60</v>
      </c>
      <c r="S91" s="345" cm="1">
        <f t="array" aca="1" ref="S91" ca="1">IF($O91="Y",VLOOKUP($P91,INDIRECT($P$3),S$5,0)*INDIRECT($O$2),VLOOKUP($P91,INDIRECT($P$3),S$5,0))</f>
        <v>119261.17236203402</v>
      </c>
      <c r="T91" s="345" cm="1">
        <f t="array" aca="1" ref="T91" ca="1">IF($O91="Y",VLOOKUP($P91,INDIRECT($P$3),T$5,0)*INDIRECT($O$2),VLOOKUP($P91,INDIRECT($P$3),T$5,0))</f>
        <v>122839.00753289505</v>
      </c>
      <c r="U91" s="345" cm="1">
        <f t="array" aca="1" ref="U91" ca="1">IF($O91="Y",VLOOKUP($P91,INDIRECT($P$3),U$5,0)*INDIRECT($O$2),VLOOKUP($P91,INDIRECT($P$3),U$5,0))</f>
        <v>126524.17775888192</v>
      </c>
      <c r="V91" s="345" cm="1">
        <f t="array" aca="1" ref="V91" ca="1">IF($O91="Y",VLOOKUP($P91,INDIRECT($P$3),V$5,0)*INDIRECT($O$2),VLOOKUP($P91,INDIRECT($P$3),V$5,0))</f>
        <v>130319.90309164838</v>
      </c>
      <c r="W91" s="401">
        <f t="shared" ca="1" si="69"/>
        <v>134229.50018439782</v>
      </c>
      <c r="X91" s="218" t="str">
        <f t="shared" si="62"/>
        <v>Y</v>
      </c>
      <c r="Y91" s="366" t="str">
        <f t="shared" si="63"/>
        <v>53057C</v>
      </c>
      <c r="Z91" s="218" t="str">
        <f t="shared" si="70"/>
        <v>Senior Environmental Project Manager - Supervisory</v>
      </c>
      <c r="AA91" s="367" t="str">
        <f t="shared" si="64"/>
        <v>E60</v>
      </c>
      <c r="AB91" s="368">
        <f t="shared" ca="1" si="71"/>
        <v>57.338000000000001</v>
      </c>
      <c r="AC91" s="368">
        <f t="shared" ca="1" si="71"/>
        <v>59.058</v>
      </c>
      <c r="AD91" s="368">
        <f t="shared" ca="1" si="71"/>
        <v>60.829000000000001</v>
      </c>
      <c r="AE91" s="368">
        <f t="shared" ca="1" si="71"/>
        <v>62.653999999999996</v>
      </c>
      <c r="AF91" s="368">
        <f t="shared" ca="1" si="72"/>
        <v>64.534000000000006</v>
      </c>
    </row>
    <row r="92" spans="1:32" s="19" customFormat="1">
      <c r="A92" s="3" t="s">
        <v>135</v>
      </c>
      <c r="B92" s="47" t="s">
        <v>12</v>
      </c>
      <c r="C92" s="4">
        <v>550</v>
      </c>
      <c r="D92" s="35" t="s">
        <v>136</v>
      </c>
      <c r="E92" s="47">
        <v>12</v>
      </c>
      <c r="F92" s="47" t="s">
        <v>13</v>
      </c>
      <c r="G92" s="306" t="s">
        <v>144</v>
      </c>
      <c r="H92" s="178">
        <f t="shared" ca="1" si="73"/>
        <v>119261.17236203402</v>
      </c>
      <c r="I92" s="178">
        <f t="shared" ca="1" si="73"/>
        <v>122839.00753289505</v>
      </c>
      <c r="J92" s="178">
        <f t="shared" ca="1" si="73"/>
        <v>126524.17775888192</v>
      </c>
      <c r="K92" s="178">
        <f t="shared" ca="1" si="73"/>
        <v>130319.90309164838</v>
      </c>
      <c r="L92" s="178">
        <f t="shared" ca="1" si="65"/>
        <v>134229.50018439782</v>
      </c>
      <c r="M92"/>
      <c r="N92"/>
      <c r="O92" s="343" t="s">
        <v>611</v>
      </c>
      <c r="P92" s="337" t="str">
        <f t="shared" si="66"/>
        <v>10270C</v>
      </c>
      <c r="Q92" s="339" t="str">
        <f t="shared" si="67"/>
        <v xml:space="preserve">Supervisor Sewer Maintenance </v>
      </c>
      <c r="R92" s="344" t="str">
        <f t="shared" si="68"/>
        <v>E60</v>
      </c>
      <c r="S92" s="345" cm="1">
        <f t="array" aca="1" ref="S92" ca="1">IF($O92="Y",VLOOKUP($P92,INDIRECT($P$3),S$5,0)*INDIRECT($O$2),VLOOKUP($P92,INDIRECT($P$3),S$5,0))</f>
        <v>119261.17236203402</v>
      </c>
      <c r="T92" s="345" cm="1">
        <f t="array" aca="1" ref="T92" ca="1">IF($O92="Y",VLOOKUP($P92,INDIRECT($P$3),T$5,0)*INDIRECT($O$2),VLOOKUP($P92,INDIRECT($P$3),T$5,0))</f>
        <v>122839.00753289505</v>
      </c>
      <c r="U92" s="345" cm="1">
        <f t="array" aca="1" ref="U92" ca="1">IF($O92="Y",VLOOKUP($P92,INDIRECT($P$3),U$5,0)*INDIRECT($O$2),VLOOKUP($P92,INDIRECT($P$3),U$5,0))</f>
        <v>126524.17775888192</v>
      </c>
      <c r="V92" s="345" cm="1">
        <f t="array" aca="1" ref="V92" ca="1">IF($O92="Y",VLOOKUP($P92,INDIRECT($P$3),V$5,0)*INDIRECT($O$2),VLOOKUP($P92,INDIRECT($P$3),V$5,0))</f>
        <v>130319.90309164838</v>
      </c>
      <c r="W92" s="401">
        <f t="shared" ca="1" si="69"/>
        <v>134229.50018439782</v>
      </c>
      <c r="X92" s="218" t="str">
        <f t="shared" si="62"/>
        <v>Y</v>
      </c>
      <c r="Y92" s="366" t="str">
        <f t="shared" si="63"/>
        <v>10270C</v>
      </c>
      <c r="Z92" s="218" t="str">
        <f t="shared" si="70"/>
        <v xml:space="preserve">Supervisor Sewer Maintenance </v>
      </c>
      <c r="AA92" s="367" t="str">
        <f t="shared" si="64"/>
        <v>E60</v>
      </c>
      <c r="AB92" s="368">
        <f t="shared" ca="1" si="71"/>
        <v>57.338000000000001</v>
      </c>
      <c r="AC92" s="368">
        <f t="shared" ca="1" si="71"/>
        <v>59.058</v>
      </c>
      <c r="AD92" s="368">
        <f t="shared" ca="1" si="71"/>
        <v>60.829000000000001</v>
      </c>
      <c r="AE92" s="368">
        <f t="shared" ca="1" si="71"/>
        <v>62.653999999999996</v>
      </c>
      <c r="AF92" s="368">
        <f t="shared" ca="1" si="72"/>
        <v>64.534000000000006</v>
      </c>
    </row>
    <row r="93" spans="1:32" s="19" customFormat="1">
      <c r="A93" s="3"/>
      <c r="B93" s="4"/>
      <c r="C93" s="4"/>
      <c r="D93" s="35"/>
      <c r="E93" s="4"/>
      <c r="F93" s="4"/>
      <c r="G93" s="30"/>
      <c r="H93" s="179"/>
      <c r="I93" s="179"/>
      <c r="J93" s="179"/>
      <c r="K93" s="179"/>
      <c r="L93" s="179"/>
      <c r="M93"/>
      <c r="N93"/>
      <c r="O93" s="347"/>
      <c r="P93" s="347"/>
      <c r="Q93" s="346"/>
      <c r="R93" s="346"/>
      <c r="S93" s="346"/>
      <c r="T93" s="346"/>
      <c r="U93" s="346"/>
      <c r="V93" s="346"/>
      <c r="W93" s="347"/>
      <c r="X93" s="214"/>
      <c r="Y93" s="214"/>
      <c r="Z93" s="214"/>
      <c r="AA93" s="214"/>
      <c r="AB93" s="214"/>
      <c r="AC93" s="214"/>
      <c r="AD93" s="214"/>
      <c r="AE93" s="214"/>
      <c r="AF93" s="214"/>
    </row>
    <row r="94" spans="1:32" s="19" customFormat="1">
      <c r="A94" s="3"/>
      <c r="B94" s="4"/>
      <c r="C94" s="4"/>
      <c r="D94" s="35"/>
      <c r="E94" s="4"/>
      <c r="F94" s="4"/>
      <c r="G94" s="30"/>
      <c r="H94" s="179"/>
      <c r="I94" s="179"/>
      <c r="J94" s="179"/>
      <c r="K94" s="179"/>
      <c r="L94" s="179"/>
      <c r="M94"/>
      <c r="N94"/>
      <c r="O94" s="347"/>
      <c r="P94" s="347"/>
      <c r="Q94" s="346"/>
      <c r="R94" s="346"/>
      <c r="S94" s="346"/>
      <c r="T94" s="346"/>
      <c r="U94" s="346"/>
      <c r="V94" s="346"/>
      <c r="W94" s="347"/>
      <c r="X94" s="214"/>
      <c r="Y94" s="214"/>
      <c r="Z94" s="214"/>
      <c r="AA94" s="214"/>
      <c r="AB94" s="214"/>
      <c r="AC94" s="214"/>
      <c r="AD94" s="214"/>
      <c r="AE94" s="214"/>
      <c r="AF94" s="214"/>
    </row>
    <row r="95" spans="1:32">
      <c r="A95" s="7" t="s">
        <v>153</v>
      </c>
      <c r="B95" s="19"/>
      <c r="C95" s="19"/>
      <c r="D95" s="281"/>
      <c r="E95" s="19"/>
      <c r="F95" s="19"/>
      <c r="G95" s="19"/>
      <c r="H95" s="17"/>
      <c r="I95" s="17"/>
      <c r="J95" s="17"/>
      <c r="K95" s="18"/>
      <c r="L95" s="18"/>
    </row>
    <row r="96" spans="1:32" s="19" customFormat="1" ht="26.25" thickBot="1">
      <c r="A96" s="280" t="s">
        <v>2</v>
      </c>
      <c r="B96" s="280" t="s">
        <v>3</v>
      </c>
      <c r="C96" s="280"/>
      <c r="D96" s="24" t="s">
        <v>628</v>
      </c>
      <c r="E96" s="280" t="s">
        <v>617</v>
      </c>
      <c r="F96" s="280" t="s">
        <v>6</v>
      </c>
      <c r="G96" s="280" t="s">
        <v>7</v>
      </c>
      <c r="H96" s="26" t="s">
        <v>8</v>
      </c>
      <c r="I96" s="26" t="s">
        <v>9</v>
      </c>
      <c r="J96" s="26" t="s">
        <v>10</v>
      </c>
      <c r="K96" s="26" t="s">
        <v>11</v>
      </c>
      <c r="L96" s="27" t="s">
        <v>744</v>
      </c>
      <c r="M96"/>
      <c r="N96"/>
      <c r="O96" s="340" t="s">
        <v>610</v>
      </c>
      <c r="P96" s="340" t="s">
        <v>2</v>
      </c>
      <c r="Q96" s="341" t="s">
        <v>612</v>
      </c>
      <c r="R96" s="341" t="s">
        <v>606</v>
      </c>
      <c r="S96" s="342" t="s">
        <v>8</v>
      </c>
      <c r="T96" s="342" t="s">
        <v>9</v>
      </c>
      <c r="U96" s="342" t="s">
        <v>10</v>
      </c>
      <c r="V96" s="340" t="s">
        <v>11</v>
      </c>
      <c r="W96" s="340" t="s">
        <v>744</v>
      </c>
      <c r="X96" s="358" t="str">
        <f t="shared" ref="X96:X101" si="74">O96</f>
        <v>Update</v>
      </c>
      <c r="Y96" s="359" t="str">
        <f t="shared" ref="Y96:Y101" si="75">A96</f>
        <v>Job Code</v>
      </c>
      <c r="Z96" s="358" t="s">
        <v>612</v>
      </c>
      <c r="AA96" s="360" t="str">
        <f t="shared" ref="AA96:AA101" si="76">G96</f>
        <v>Salary Grade</v>
      </c>
      <c r="AB96" s="361" t="str">
        <f>S96</f>
        <v>Step 1</v>
      </c>
      <c r="AC96" s="361" t="str">
        <f>T96</f>
        <v>Step 2</v>
      </c>
      <c r="AD96" s="361" t="str">
        <f>U96</f>
        <v>Step 3</v>
      </c>
      <c r="AE96" s="361" t="str">
        <f>V96</f>
        <v>Step 4</v>
      </c>
      <c r="AF96" s="214" t="s">
        <v>744</v>
      </c>
    </row>
    <row r="97" spans="1:32">
      <c r="A97" s="34" t="s">
        <v>521</v>
      </c>
      <c r="B97" s="47" t="s">
        <v>155</v>
      </c>
      <c r="C97" s="4">
        <v>338</v>
      </c>
      <c r="D97" s="34" t="s">
        <v>323</v>
      </c>
      <c r="E97" s="47">
        <v>7</v>
      </c>
      <c r="F97" s="47" t="s">
        <v>156</v>
      </c>
      <c r="G97" s="247" t="s">
        <v>157</v>
      </c>
      <c r="H97" s="76">
        <f t="shared" ref="H97:L101" ca="1" si="77">S97</f>
        <v>37.122674061807004</v>
      </c>
      <c r="I97" s="76">
        <f t="shared" ca="1" si="77"/>
        <v>38.236354283661221</v>
      </c>
      <c r="J97" s="76">
        <f t="shared" ca="1" si="77"/>
        <v>39.383444912171043</v>
      </c>
      <c r="K97" s="76">
        <f t="shared" ca="1" si="77"/>
        <v>40.564948259536187</v>
      </c>
      <c r="L97" s="76">
        <f ca="1">W97</f>
        <v>41.781896707322275</v>
      </c>
      <c r="O97" s="343" t="s">
        <v>611</v>
      </c>
      <c r="P97" s="337" t="str">
        <f>A97</f>
        <v xml:space="preserve">52949C </v>
      </c>
      <c r="Q97" s="339" t="str">
        <f>D97</f>
        <v>Shop Repair Supervisor</v>
      </c>
      <c r="R97" s="344" t="str">
        <f>G97</f>
        <v>N10</v>
      </c>
      <c r="S97" s="350" cm="1">
        <f t="array" aca="1" ref="S97" ca="1">IF($O97="Y",VLOOKUP($P97,INDIRECT($P$3),S$5,0)*INDIRECT($O$2),VLOOKUP($P97,INDIRECT($P$3),S$5,0))</f>
        <v>37.122674061807004</v>
      </c>
      <c r="T97" s="350" cm="1">
        <f t="array" aca="1" ref="T97" ca="1">IF($O97="Y",VLOOKUP($P97,INDIRECT($P$3),T$5,0)*INDIRECT($O$2),VLOOKUP($P97,INDIRECT($P$3),T$5,0))</f>
        <v>38.236354283661221</v>
      </c>
      <c r="U97" s="350" cm="1">
        <f t="array" aca="1" ref="U97" ca="1">IF($O97="Y",VLOOKUP($P97,INDIRECT($P$3),U$5,0)*INDIRECT($O$2),VLOOKUP($P97,INDIRECT($P$3),U$5,0))</f>
        <v>39.383444912171043</v>
      </c>
      <c r="V97" s="350" cm="1">
        <f t="array" aca="1" ref="V97" ca="1">IF($O97="Y",VLOOKUP($P97,INDIRECT($P$3),V$5,0)*INDIRECT($O$2),VLOOKUP($P97,INDIRECT($P$3),V$5,0))</f>
        <v>40.564948259536187</v>
      </c>
      <c r="W97" s="402">
        <f ca="1">V97*103%</f>
        <v>41.781896707322275</v>
      </c>
      <c r="X97" s="218" t="str">
        <f t="shared" si="74"/>
        <v>Y</v>
      </c>
      <c r="Y97" s="366" t="str">
        <f t="shared" si="75"/>
        <v xml:space="preserve">52949C </v>
      </c>
      <c r="Z97" s="218" t="str">
        <f>D97</f>
        <v>Shop Repair Supervisor</v>
      </c>
      <c r="AA97" s="367" t="str">
        <f t="shared" si="76"/>
        <v>N10</v>
      </c>
      <c r="AB97" s="368">
        <f t="shared" ref="AB97:AE101" ca="1" si="78">ROUND(S97,3)</f>
        <v>37.122999999999998</v>
      </c>
      <c r="AC97" s="368">
        <f t="shared" ca="1" si="78"/>
        <v>38.235999999999997</v>
      </c>
      <c r="AD97" s="368">
        <f t="shared" ca="1" si="78"/>
        <v>39.383000000000003</v>
      </c>
      <c r="AE97" s="368">
        <f t="shared" ca="1" si="78"/>
        <v>40.564999999999998</v>
      </c>
      <c r="AF97" s="221">
        <f ca="1">W97</f>
        <v>41.781896707322275</v>
      </c>
    </row>
    <row r="98" spans="1:32" s="19" customFormat="1">
      <c r="A98" s="3" t="s">
        <v>160</v>
      </c>
      <c r="B98" s="47" t="s">
        <v>155</v>
      </c>
      <c r="C98" s="4">
        <v>328</v>
      </c>
      <c r="D98" s="35" t="s">
        <v>161</v>
      </c>
      <c r="E98" s="47">
        <v>7</v>
      </c>
      <c r="F98" s="47" t="s">
        <v>156</v>
      </c>
      <c r="G98" s="247" t="s">
        <v>157</v>
      </c>
      <c r="H98" s="76">
        <f t="shared" ca="1" si="77"/>
        <v>37.122674061807004</v>
      </c>
      <c r="I98" s="76">
        <f t="shared" ca="1" si="77"/>
        <v>38.236354283661221</v>
      </c>
      <c r="J98" s="76">
        <f t="shared" ca="1" si="77"/>
        <v>39.383444912171043</v>
      </c>
      <c r="K98" s="76">
        <f t="shared" ca="1" si="77"/>
        <v>40.564948259536187</v>
      </c>
      <c r="L98" s="76">
        <f t="shared" ca="1" si="77"/>
        <v>41.781896707322275</v>
      </c>
      <c r="M98"/>
      <c r="N98"/>
      <c r="O98" s="343" t="s">
        <v>611</v>
      </c>
      <c r="P98" s="337" t="str">
        <f>A98</f>
        <v>10200C</v>
      </c>
      <c r="Q98" s="339" t="str">
        <f>D98</f>
        <v xml:space="preserve">Supervisor Police Warehouse Facility  </v>
      </c>
      <c r="R98" s="344" t="str">
        <f>G98</f>
        <v>N10</v>
      </c>
      <c r="S98" s="350" cm="1">
        <f t="array" aca="1" ref="S98" ca="1">IF($O98="Y",VLOOKUP($P98,INDIRECT($P$3),S$5,0)*INDIRECT($O$2),VLOOKUP($P98,INDIRECT($P$3),S$5,0))</f>
        <v>37.122674061807004</v>
      </c>
      <c r="T98" s="350" cm="1">
        <f t="array" aca="1" ref="T98" ca="1">IF($O98="Y",VLOOKUP($P98,INDIRECT($P$3),T$5,0)*INDIRECT($O$2),VLOOKUP($P98,INDIRECT($P$3),T$5,0))</f>
        <v>38.236354283661221</v>
      </c>
      <c r="U98" s="350" cm="1">
        <f t="array" aca="1" ref="U98" ca="1">IF($O98="Y",VLOOKUP($P98,INDIRECT($P$3),U$5,0)*INDIRECT($O$2),VLOOKUP($P98,INDIRECT($P$3),U$5,0))</f>
        <v>39.383444912171043</v>
      </c>
      <c r="V98" s="350" cm="1">
        <f t="array" aca="1" ref="V98" ca="1">IF($O98="Y",VLOOKUP($P98,INDIRECT($P$3),V$5,0)*INDIRECT($O$2),VLOOKUP($P98,INDIRECT($P$3),V$5,0))</f>
        <v>40.564948259536187</v>
      </c>
      <c r="W98" s="402">
        <f ca="1">V98*103%</f>
        <v>41.781896707322275</v>
      </c>
      <c r="X98" s="218" t="str">
        <f t="shared" si="74"/>
        <v>Y</v>
      </c>
      <c r="Y98" s="366" t="str">
        <f t="shared" si="75"/>
        <v>10200C</v>
      </c>
      <c r="Z98" s="218" t="str">
        <f>D98</f>
        <v xml:space="preserve">Supervisor Police Warehouse Facility  </v>
      </c>
      <c r="AA98" s="367" t="str">
        <f t="shared" si="76"/>
        <v>N10</v>
      </c>
      <c r="AB98" s="368">
        <f t="shared" ca="1" si="78"/>
        <v>37.122999999999998</v>
      </c>
      <c r="AC98" s="368">
        <f t="shared" ca="1" si="78"/>
        <v>38.235999999999997</v>
      </c>
      <c r="AD98" s="368">
        <f t="shared" ca="1" si="78"/>
        <v>39.383000000000003</v>
      </c>
      <c r="AE98" s="368">
        <f t="shared" ca="1" si="78"/>
        <v>40.564999999999998</v>
      </c>
      <c r="AF98" s="221">
        <f ca="1">W98</f>
        <v>41.781896707322275</v>
      </c>
    </row>
    <row r="99" spans="1:32" s="19" customFormat="1">
      <c r="A99" s="3" t="s">
        <v>162</v>
      </c>
      <c r="B99" s="47" t="s">
        <v>155</v>
      </c>
      <c r="C99" s="4">
        <v>350</v>
      </c>
      <c r="D99" s="35" t="s">
        <v>163</v>
      </c>
      <c r="E99" s="47">
        <v>7</v>
      </c>
      <c r="F99" s="47" t="s">
        <v>156</v>
      </c>
      <c r="G99" s="247" t="s">
        <v>157</v>
      </c>
      <c r="H99" s="76">
        <f t="shared" ca="1" si="77"/>
        <v>37.122674061807004</v>
      </c>
      <c r="I99" s="76">
        <f t="shared" ca="1" si="77"/>
        <v>38.236354283661221</v>
      </c>
      <c r="J99" s="76">
        <f t="shared" ca="1" si="77"/>
        <v>39.383444912171043</v>
      </c>
      <c r="K99" s="76">
        <f t="shared" ca="1" si="77"/>
        <v>40.564948259536187</v>
      </c>
      <c r="L99" s="76">
        <f t="shared" ca="1" si="77"/>
        <v>41.781896707322275</v>
      </c>
      <c r="M99"/>
      <c r="N99"/>
      <c r="O99" s="343" t="s">
        <v>611</v>
      </c>
      <c r="P99" s="337" t="str">
        <f>A99</f>
        <v>00945C</v>
      </c>
      <c r="Q99" s="339" t="str">
        <f>D99</f>
        <v>Water Meter Operations Specialist</v>
      </c>
      <c r="R99" s="344" t="str">
        <f>G99</f>
        <v>N10</v>
      </c>
      <c r="S99" s="350" cm="1">
        <f t="array" aca="1" ref="S99" ca="1">IF($O99="Y",VLOOKUP($P99,INDIRECT($P$3),S$5,0)*INDIRECT($O$2),VLOOKUP($P99,INDIRECT($P$3),S$5,0))</f>
        <v>37.122674061807004</v>
      </c>
      <c r="T99" s="350" cm="1">
        <f t="array" aca="1" ref="T99" ca="1">IF($O99="Y",VLOOKUP($P99,INDIRECT($P$3),T$5,0)*INDIRECT($O$2),VLOOKUP($P99,INDIRECT($P$3),T$5,0))</f>
        <v>38.236354283661221</v>
      </c>
      <c r="U99" s="350" cm="1">
        <f t="array" aca="1" ref="U99" ca="1">IF($O99="Y",VLOOKUP($P99,INDIRECT($P$3),U$5,0)*INDIRECT($O$2),VLOOKUP($P99,INDIRECT($P$3),U$5,0))</f>
        <v>39.383444912171043</v>
      </c>
      <c r="V99" s="350" cm="1">
        <f t="array" aca="1" ref="V99" ca="1">IF($O99="Y",VLOOKUP($P99,INDIRECT($P$3),V$5,0)*INDIRECT($O$2),VLOOKUP($P99,INDIRECT($P$3),V$5,0))</f>
        <v>40.564948259536187</v>
      </c>
      <c r="W99" s="402">
        <f ca="1">V99*103%</f>
        <v>41.781896707322275</v>
      </c>
      <c r="X99" s="218" t="str">
        <f t="shared" si="74"/>
        <v>Y</v>
      </c>
      <c r="Y99" s="366" t="str">
        <f t="shared" si="75"/>
        <v>00945C</v>
      </c>
      <c r="Z99" s="218" t="str">
        <f>D99</f>
        <v>Water Meter Operations Specialist</v>
      </c>
      <c r="AA99" s="367" t="str">
        <f t="shared" si="76"/>
        <v>N10</v>
      </c>
      <c r="AB99" s="368">
        <f t="shared" ca="1" si="78"/>
        <v>37.122999999999998</v>
      </c>
      <c r="AC99" s="368">
        <f t="shared" ca="1" si="78"/>
        <v>38.235999999999997</v>
      </c>
      <c r="AD99" s="368">
        <f t="shared" ca="1" si="78"/>
        <v>39.383000000000003</v>
      </c>
      <c r="AE99" s="368">
        <f t="shared" ca="1" si="78"/>
        <v>40.564999999999998</v>
      </c>
      <c r="AF99" s="221">
        <f ca="1">W99</f>
        <v>41.781896707322275</v>
      </c>
    </row>
    <row r="100" spans="1:32" s="19" customFormat="1">
      <c r="A100" s="3" t="s">
        <v>164</v>
      </c>
      <c r="B100" s="47" t="s">
        <v>155</v>
      </c>
      <c r="C100" s="4">
        <v>318</v>
      </c>
      <c r="D100" s="43" t="s">
        <v>165</v>
      </c>
      <c r="E100" s="47">
        <v>7</v>
      </c>
      <c r="F100" s="47" t="s">
        <v>156</v>
      </c>
      <c r="G100" s="247" t="s">
        <v>157</v>
      </c>
      <c r="H100" s="76">
        <f t="shared" ca="1" si="77"/>
        <v>37.122674061807004</v>
      </c>
      <c r="I100" s="76">
        <f t="shared" ca="1" si="77"/>
        <v>38.236354283661221</v>
      </c>
      <c r="J100" s="76">
        <f t="shared" ca="1" si="77"/>
        <v>39.383444912171043</v>
      </c>
      <c r="K100" s="76">
        <f t="shared" ca="1" si="77"/>
        <v>40.564948259536187</v>
      </c>
      <c r="L100" s="76">
        <f t="shared" ca="1" si="77"/>
        <v>41.781896707322275</v>
      </c>
      <c r="M100"/>
      <c r="N100"/>
      <c r="O100" s="343" t="s">
        <v>611</v>
      </c>
      <c r="P100" s="337" t="str">
        <f>A100</f>
        <v>10905C</v>
      </c>
      <c r="Q100" s="339" t="str">
        <f>D100</f>
        <v>Water Service Maintenance Repair Coordinator</v>
      </c>
      <c r="R100" s="344" t="str">
        <f>G100</f>
        <v>N10</v>
      </c>
      <c r="S100" s="350" cm="1">
        <f t="array" aca="1" ref="S100" ca="1">IF($O100="Y",VLOOKUP($P100,INDIRECT($P$3),S$5,0)*INDIRECT($O$2),VLOOKUP($P100,INDIRECT($P$3),S$5,0))</f>
        <v>37.122674061807004</v>
      </c>
      <c r="T100" s="350" cm="1">
        <f t="array" aca="1" ref="T100" ca="1">IF($O100="Y",VLOOKUP($P100,INDIRECT($P$3),T$5,0)*INDIRECT($O$2),VLOOKUP($P100,INDIRECT($P$3),T$5,0))</f>
        <v>38.236354283661221</v>
      </c>
      <c r="U100" s="350" cm="1">
        <f t="array" aca="1" ref="U100" ca="1">IF($O100="Y",VLOOKUP($P100,INDIRECT($P$3),U$5,0)*INDIRECT($O$2),VLOOKUP($P100,INDIRECT($P$3),U$5,0))</f>
        <v>39.383444912171043</v>
      </c>
      <c r="V100" s="350" cm="1">
        <f t="array" aca="1" ref="V100" ca="1">IF($O100="Y",VLOOKUP($P100,INDIRECT($P$3),V$5,0)*INDIRECT($O$2),VLOOKUP($P100,INDIRECT($P$3),V$5,0))</f>
        <v>40.564948259536187</v>
      </c>
      <c r="W100" s="402">
        <f ca="1">V100*103%</f>
        <v>41.781896707322275</v>
      </c>
      <c r="X100" s="218" t="str">
        <f t="shared" si="74"/>
        <v>Y</v>
      </c>
      <c r="Y100" s="366" t="str">
        <f t="shared" si="75"/>
        <v>10905C</v>
      </c>
      <c r="Z100" s="218" t="str">
        <f>D100</f>
        <v>Water Service Maintenance Repair Coordinator</v>
      </c>
      <c r="AA100" s="367" t="str">
        <f t="shared" si="76"/>
        <v>N10</v>
      </c>
      <c r="AB100" s="368">
        <f t="shared" ca="1" si="78"/>
        <v>37.122999999999998</v>
      </c>
      <c r="AC100" s="368">
        <f t="shared" ca="1" si="78"/>
        <v>38.235999999999997</v>
      </c>
      <c r="AD100" s="368">
        <f t="shared" ca="1" si="78"/>
        <v>39.383000000000003</v>
      </c>
      <c r="AE100" s="368">
        <f t="shared" ca="1" si="78"/>
        <v>40.564999999999998</v>
      </c>
      <c r="AF100" s="221">
        <f ca="1">W100</f>
        <v>41.781896707322275</v>
      </c>
    </row>
    <row r="101" spans="1:32" s="19" customFormat="1">
      <c r="A101" s="3" t="s">
        <v>166</v>
      </c>
      <c r="B101" s="47" t="s">
        <v>155</v>
      </c>
      <c r="C101" s="4">
        <v>333</v>
      </c>
      <c r="D101" s="35" t="s">
        <v>167</v>
      </c>
      <c r="E101" s="47">
        <v>7</v>
      </c>
      <c r="F101" s="47" t="s">
        <v>156</v>
      </c>
      <c r="G101" s="247" t="s">
        <v>157</v>
      </c>
      <c r="H101" s="76">
        <f t="shared" ca="1" si="77"/>
        <v>37.122674061807004</v>
      </c>
      <c r="I101" s="76">
        <f t="shared" ca="1" si="77"/>
        <v>38.236354283661221</v>
      </c>
      <c r="J101" s="76">
        <f t="shared" ca="1" si="77"/>
        <v>39.383444912171043</v>
      </c>
      <c r="K101" s="76">
        <f t="shared" ca="1" si="77"/>
        <v>40.564948259536187</v>
      </c>
      <c r="L101" s="76">
        <f t="shared" ca="1" si="77"/>
        <v>41.781896707322275</v>
      </c>
      <c r="M101"/>
      <c r="N101"/>
      <c r="O101" s="343" t="s">
        <v>611</v>
      </c>
      <c r="P101" s="337" t="str">
        <f>A101</f>
        <v>11045C</v>
      </c>
      <c r="Q101" s="339" t="str">
        <f>D101</f>
        <v xml:space="preserve">Yard Supervisor Impound Lot  </v>
      </c>
      <c r="R101" s="344" t="str">
        <f>G101</f>
        <v>N10</v>
      </c>
      <c r="S101" s="350" cm="1">
        <f t="array" aca="1" ref="S101" ca="1">IF($O101="Y",VLOOKUP($P101,INDIRECT($P$3),S$5,0)*INDIRECT($O$2),VLOOKUP($P101,INDIRECT($P$3),S$5,0))</f>
        <v>37.122674061807004</v>
      </c>
      <c r="T101" s="350" cm="1">
        <f t="array" aca="1" ref="T101" ca="1">IF($O101="Y",VLOOKUP($P101,INDIRECT($P$3),T$5,0)*INDIRECT($O$2),VLOOKUP($P101,INDIRECT($P$3),T$5,0))</f>
        <v>38.236354283661221</v>
      </c>
      <c r="U101" s="350" cm="1">
        <f t="array" aca="1" ref="U101" ca="1">IF($O101="Y",VLOOKUP($P101,INDIRECT($P$3),U$5,0)*INDIRECT($O$2),VLOOKUP($P101,INDIRECT($P$3),U$5,0))</f>
        <v>39.383444912171043</v>
      </c>
      <c r="V101" s="350" cm="1">
        <f t="array" aca="1" ref="V101" ca="1">IF($O101="Y",VLOOKUP($P101,INDIRECT($P$3),V$5,0)*INDIRECT($O$2),VLOOKUP($P101,INDIRECT($P$3),V$5,0))</f>
        <v>40.564948259536187</v>
      </c>
      <c r="W101" s="402">
        <f ca="1">V101*103%</f>
        <v>41.781896707322275</v>
      </c>
      <c r="X101" s="218" t="str">
        <f t="shared" si="74"/>
        <v>Y</v>
      </c>
      <c r="Y101" s="366" t="str">
        <f t="shared" si="75"/>
        <v>11045C</v>
      </c>
      <c r="Z101" s="218" t="str">
        <f>D101</f>
        <v xml:space="preserve">Yard Supervisor Impound Lot  </v>
      </c>
      <c r="AA101" s="367" t="str">
        <f t="shared" si="76"/>
        <v>N10</v>
      </c>
      <c r="AB101" s="368">
        <f t="shared" ca="1" si="78"/>
        <v>37.122999999999998</v>
      </c>
      <c r="AC101" s="368">
        <f t="shared" ca="1" si="78"/>
        <v>38.235999999999997</v>
      </c>
      <c r="AD101" s="368">
        <f t="shared" ca="1" si="78"/>
        <v>39.383000000000003</v>
      </c>
      <c r="AE101" s="368">
        <f t="shared" ca="1" si="78"/>
        <v>40.564999999999998</v>
      </c>
      <c r="AF101" s="221">
        <f ca="1">W101</f>
        <v>41.781896707322275</v>
      </c>
    </row>
    <row r="102" spans="1:32" s="19" customFormat="1">
      <c r="A102" s="3"/>
      <c r="B102" s="4"/>
      <c r="C102" s="4"/>
      <c r="D102" s="35"/>
      <c r="E102" s="4"/>
      <c r="F102" s="15"/>
      <c r="G102" s="16"/>
      <c r="H102" s="39"/>
      <c r="I102" s="39"/>
      <c r="J102" s="39"/>
      <c r="M102"/>
      <c r="N102"/>
      <c r="O102" s="347"/>
      <c r="P102" s="347"/>
      <c r="Q102" s="346"/>
      <c r="R102" s="346"/>
      <c r="S102" s="346"/>
      <c r="T102" s="346"/>
      <c r="U102" s="346"/>
      <c r="V102" s="346"/>
      <c r="W102" s="347"/>
      <c r="X102" s="214"/>
      <c r="Y102" s="214"/>
      <c r="Z102" s="214"/>
      <c r="AA102" s="214"/>
      <c r="AB102" s="214"/>
      <c r="AC102" s="214"/>
      <c r="AD102" s="214"/>
      <c r="AE102" s="214"/>
      <c r="AF102" s="214"/>
    </row>
    <row r="103" spans="1:32">
      <c r="A103" s="19"/>
      <c r="B103" s="19"/>
      <c r="C103" s="19"/>
      <c r="D103" s="281"/>
      <c r="E103" s="19"/>
      <c r="F103" s="19"/>
      <c r="G103" s="19"/>
      <c r="H103" s="17"/>
      <c r="I103" s="17"/>
      <c r="J103" s="17"/>
      <c r="K103" s="18"/>
      <c r="L103" s="18"/>
    </row>
    <row r="104" spans="1:32" s="19" customFormat="1" ht="26.25" thickBot="1">
      <c r="A104" s="280" t="s">
        <v>2</v>
      </c>
      <c r="B104" s="280" t="s">
        <v>3</v>
      </c>
      <c r="C104" s="280"/>
      <c r="D104" s="24" t="s">
        <v>629</v>
      </c>
      <c r="E104" s="280" t="s">
        <v>617</v>
      </c>
      <c r="F104" s="280" t="s">
        <v>6</v>
      </c>
      <c r="G104" s="280" t="s">
        <v>7</v>
      </c>
      <c r="H104" s="26" t="s">
        <v>8</v>
      </c>
      <c r="I104" s="26" t="s">
        <v>9</v>
      </c>
      <c r="J104" s="26" t="s">
        <v>10</v>
      </c>
      <c r="K104" s="27" t="s">
        <v>11</v>
      </c>
      <c r="L104" s="27" t="s">
        <v>744</v>
      </c>
      <c r="M104"/>
      <c r="N104"/>
      <c r="O104" s="340" t="s">
        <v>610</v>
      </c>
      <c r="P104" s="340" t="s">
        <v>2</v>
      </c>
      <c r="Q104" s="341" t="s">
        <v>612</v>
      </c>
      <c r="R104" s="341" t="s">
        <v>606</v>
      </c>
      <c r="S104" s="342" t="s">
        <v>8</v>
      </c>
      <c r="T104" s="342" t="s">
        <v>9</v>
      </c>
      <c r="U104" s="342" t="s">
        <v>10</v>
      </c>
      <c r="V104" s="340" t="s">
        <v>11</v>
      </c>
      <c r="W104" s="340" t="s">
        <v>744</v>
      </c>
      <c r="X104" s="358" t="str">
        <f t="shared" ref="X104:X113" si="79">O104</f>
        <v>Update</v>
      </c>
      <c r="Y104" s="359" t="str">
        <f t="shared" ref="Y104:Y113" si="80">A104</f>
        <v>Job Code</v>
      </c>
      <c r="Z104" s="358" t="s">
        <v>612</v>
      </c>
      <c r="AA104" s="360" t="str">
        <f t="shared" ref="AA104:AA113" si="81">G104</f>
        <v>Salary Grade</v>
      </c>
      <c r="AB104" s="361" t="str">
        <f>S104</f>
        <v>Step 1</v>
      </c>
      <c r="AC104" s="361" t="str">
        <f>T104</f>
        <v>Step 2</v>
      </c>
      <c r="AD104" s="361" t="str">
        <f>U104</f>
        <v>Step 3</v>
      </c>
      <c r="AE104" s="361" t="str">
        <f>V104</f>
        <v>Step 4</v>
      </c>
      <c r="AF104" s="214" t="s">
        <v>744</v>
      </c>
    </row>
    <row r="105" spans="1:32" s="19" customFormat="1">
      <c r="A105" s="3" t="s">
        <v>158</v>
      </c>
      <c r="B105" s="47" t="s">
        <v>155</v>
      </c>
      <c r="C105" s="4">
        <v>365</v>
      </c>
      <c r="D105" s="35" t="s">
        <v>708</v>
      </c>
      <c r="E105" s="47">
        <v>8</v>
      </c>
      <c r="F105" s="47" t="s">
        <v>156</v>
      </c>
      <c r="G105" s="247" t="s">
        <v>169</v>
      </c>
      <c r="H105" s="76">
        <f t="shared" ref="H105:L113" ca="1" si="82">S105</f>
        <v>40.914892971673503</v>
      </c>
      <c r="I105" s="76">
        <f t="shared" ca="1" si="82"/>
        <v>42.142339760823724</v>
      </c>
      <c r="J105" s="76">
        <f t="shared" ca="1" si="82"/>
        <v>43.406609953648434</v>
      </c>
      <c r="K105" s="76">
        <f t="shared" ca="1" si="82"/>
        <v>44.708808252257882</v>
      </c>
      <c r="L105" s="76">
        <f ca="1">W105</f>
        <v>46.050072499825617</v>
      </c>
      <c r="M105"/>
      <c r="N105"/>
      <c r="O105" s="343" t="s">
        <v>611</v>
      </c>
      <c r="P105" s="337" t="str">
        <f t="shared" ref="P105:P113" si="83">A105</f>
        <v>09932C</v>
      </c>
      <c r="Q105" s="339" t="str">
        <f t="shared" ref="Q105:Q113" si="84">D105</f>
        <v>Customer Service Field Supervisor</v>
      </c>
      <c r="R105" s="344" t="str">
        <f t="shared" ref="R105:R113" si="85">G105</f>
        <v>N20</v>
      </c>
      <c r="S105" s="350" cm="1">
        <f t="array" aca="1" ref="S105" ca="1">IF($O105="Y",VLOOKUP($P105,INDIRECT($P$3),S$5,0)*INDIRECT($O$2),VLOOKUP($P105,INDIRECT($P$3),S$5,0))</f>
        <v>40.914892971673503</v>
      </c>
      <c r="T105" s="350" cm="1">
        <f t="array" aca="1" ref="T105" ca="1">IF($O105="Y",VLOOKUP($P105,INDIRECT($P$3),T$5,0)*INDIRECT($O$2),VLOOKUP($P105,INDIRECT($P$3),T$5,0))</f>
        <v>42.142339760823724</v>
      </c>
      <c r="U105" s="350" cm="1">
        <f t="array" aca="1" ref="U105" ca="1">IF($O105="Y",VLOOKUP($P105,INDIRECT($P$3),U$5,0)*INDIRECT($O$2),VLOOKUP($P105,INDIRECT($P$3),U$5,0))</f>
        <v>43.406609953648434</v>
      </c>
      <c r="V105" s="350" cm="1">
        <f t="array" aca="1" ref="V105" ca="1">IF($O105="Y",VLOOKUP($P105,INDIRECT($P$3),V$5,0)*INDIRECT($O$2),VLOOKUP($P105,INDIRECT($P$3),V$5,0))</f>
        <v>44.708808252257882</v>
      </c>
      <c r="W105" s="402">
        <f t="shared" ref="W105:W113" ca="1" si="86">V105*103%</f>
        <v>46.050072499825617</v>
      </c>
      <c r="X105" s="218" t="str">
        <f t="shared" si="79"/>
        <v>Y</v>
      </c>
      <c r="Y105" s="366" t="str">
        <f t="shared" si="80"/>
        <v>09932C</v>
      </c>
      <c r="Z105" s="218" t="str">
        <f t="shared" ref="Z105:Z113" si="87">D105</f>
        <v>Customer Service Field Supervisor</v>
      </c>
      <c r="AA105" s="367" t="str">
        <f t="shared" si="81"/>
        <v>N20</v>
      </c>
      <c r="AB105" s="368">
        <f t="shared" ref="AB105:AB113" ca="1" si="88">ROUND(S105,3)</f>
        <v>40.914999999999999</v>
      </c>
      <c r="AC105" s="368">
        <f t="shared" ref="AC105:AC113" ca="1" si="89">ROUND(T105,3)</f>
        <v>42.142000000000003</v>
      </c>
      <c r="AD105" s="368">
        <f t="shared" ref="AD105:AD113" ca="1" si="90">ROUND(U105,3)</f>
        <v>43.406999999999996</v>
      </c>
      <c r="AE105" s="368">
        <f t="shared" ref="AE105:AE113" ca="1" si="91">ROUND(V105,3)</f>
        <v>44.709000000000003</v>
      </c>
      <c r="AF105" s="221">
        <f ca="1">W105</f>
        <v>46.050072499825617</v>
      </c>
    </row>
    <row r="106" spans="1:32" s="19" customFormat="1">
      <c r="A106" s="3" t="s">
        <v>170</v>
      </c>
      <c r="B106" s="47" t="s">
        <v>155</v>
      </c>
      <c r="C106" s="4">
        <v>370</v>
      </c>
      <c r="D106" s="35" t="s">
        <v>737</v>
      </c>
      <c r="E106" s="47">
        <v>8</v>
      </c>
      <c r="F106" s="47" t="s">
        <v>156</v>
      </c>
      <c r="G106" s="247" t="s">
        <v>169</v>
      </c>
      <c r="H106" s="76">
        <f t="shared" ca="1" si="82"/>
        <v>40.914892971673503</v>
      </c>
      <c r="I106" s="76">
        <f t="shared" ca="1" si="82"/>
        <v>42.142339760823724</v>
      </c>
      <c r="J106" s="76">
        <f t="shared" ca="1" si="82"/>
        <v>43.406609953648434</v>
      </c>
      <c r="K106" s="76">
        <f t="shared" ca="1" si="82"/>
        <v>44.708808252257882</v>
      </c>
      <c r="L106" s="76">
        <f t="shared" ca="1" si="82"/>
        <v>46.050072499825617</v>
      </c>
      <c r="M106"/>
      <c r="N106"/>
      <c r="O106" s="343" t="s">
        <v>611</v>
      </c>
      <c r="P106" s="337" t="str">
        <f t="shared" si="83"/>
        <v>04150C</v>
      </c>
      <c r="Q106" s="339" t="str">
        <f t="shared" si="84"/>
        <v>Equipment Dispatcher</v>
      </c>
      <c r="R106" s="344" t="str">
        <f t="shared" si="85"/>
        <v>N20</v>
      </c>
      <c r="S106" s="350" cm="1">
        <f t="array" aca="1" ref="S106" ca="1">IF($O106="Y",VLOOKUP($P106,INDIRECT($P$3),S$5,0)*INDIRECT($O$2),VLOOKUP($P106,INDIRECT($P$3),S$5,0))</f>
        <v>40.914892971673503</v>
      </c>
      <c r="T106" s="350" cm="1">
        <f t="array" aca="1" ref="T106" ca="1">IF($O106="Y",VLOOKUP($P106,INDIRECT($P$3),T$5,0)*INDIRECT($O$2),VLOOKUP($P106,INDIRECT($P$3),T$5,0))</f>
        <v>42.142339760823724</v>
      </c>
      <c r="U106" s="350" cm="1">
        <f t="array" aca="1" ref="U106" ca="1">IF($O106="Y",VLOOKUP($P106,INDIRECT($P$3),U$5,0)*INDIRECT($O$2),VLOOKUP($P106,INDIRECT($P$3),U$5,0))</f>
        <v>43.406609953648434</v>
      </c>
      <c r="V106" s="350" cm="1">
        <f t="array" aca="1" ref="V106" ca="1">IF($O106="Y",VLOOKUP($P106,INDIRECT($P$3),V$5,0)*INDIRECT($O$2),VLOOKUP($P106,INDIRECT($P$3),V$5,0))</f>
        <v>44.708808252257882</v>
      </c>
      <c r="W106" s="402">
        <f t="shared" ca="1" si="86"/>
        <v>46.050072499825617</v>
      </c>
      <c r="X106" s="218" t="str">
        <f t="shared" si="79"/>
        <v>Y</v>
      </c>
      <c r="Y106" s="366" t="str">
        <f t="shared" si="80"/>
        <v>04150C</v>
      </c>
      <c r="Z106" s="218" t="str">
        <f t="shared" si="87"/>
        <v>Equipment Dispatcher</v>
      </c>
      <c r="AA106" s="367" t="str">
        <f t="shared" si="81"/>
        <v>N20</v>
      </c>
      <c r="AB106" s="368">
        <f t="shared" ca="1" si="88"/>
        <v>40.914999999999999</v>
      </c>
      <c r="AC106" s="368">
        <f t="shared" ca="1" si="89"/>
        <v>42.142000000000003</v>
      </c>
      <c r="AD106" s="368">
        <f t="shared" ca="1" si="90"/>
        <v>43.406999999999996</v>
      </c>
      <c r="AE106" s="368">
        <f t="shared" ca="1" si="91"/>
        <v>44.709000000000003</v>
      </c>
      <c r="AF106" s="221">
        <f t="shared" ref="AF106:AF113" ca="1" si="92">W106</f>
        <v>46.050072499825617</v>
      </c>
    </row>
    <row r="107" spans="1:32" s="19" customFormat="1">
      <c r="A107" s="3" t="s">
        <v>172</v>
      </c>
      <c r="B107" s="47" t="s">
        <v>155</v>
      </c>
      <c r="C107" s="4">
        <v>393</v>
      </c>
      <c r="D107" s="35" t="s">
        <v>173</v>
      </c>
      <c r="E107" s="47">
        <v>8</v>
      </c>
      <c r="F107" s="47" t="s">
        <v>156</v>
      </c>
      <c r="G107" s="247" t="s">
        <v>169</v>
      </c>
      <c r="H107" s="76">
        <f t="shared" ca="1" si="82"/>
        <v>40.914892971673503</v>
      </c>
      <c r="I107" s="76">
        <f t="shared" ca="1" si="82"/>
        <v>42.142339760823724</v>
      </c>
      <c r="J107" s="76">
        <f t="shared" ca="1" si="82"/>
        <v>43.406609953648434</v>
      </c>
      <c r="K107" s="76">
        <f t="shared" ca="1" si="82"/>
        <v>44.708808252257882</v>
      </c>
      <c r="L107" s="76">
        <f t="shared" ca="1" si="82"/>
        <v>46.050072499825617</v>
      </c>
      <c r="M107"/>
      <c r="N107"/>
      <c r="O107" s="343" t="s">
        <v>611</v>
      </c>
      <c r="P107" s="337" t="str">
        <f t="shared" si="83"/>
        <v>04315C</v>
      </c>
      <c r="Q107" s="339" t="str">
        <f t="shared" si="84"/>
        <v>Field Supervisor Code Compliance (Traffic)</v>
      </c>
      <c r="R107" s="344" t="str">
        <f t="shared" si="85"/>
        <v>N20</v>
      </c>
      <c r="S107" s="350" cm="1">
        <f t="array" aca="1" ref="S107" ca="1">IF($O107="Y",VLOOKUP($P107,INDIRECT($P$3),S$5,0)*INDIRECT($O$2),VLOOKUP($P107,INDIRECT($P$3),S$5,0))</f>
        <v>40.914892971673503</v>
      </c>
      <c r="T107" s="350" cm="1">
        <f t="array" aca="1" ref="T107" ca="1">IF($O107="Y",VLOOKUP($P107,INDIRECT($P$3),T$5,0)*INDIRECT($O$2),VLOOKUP($P107,INDIRECT($P$3),T$5,0))</f>
        <v>42.142339760823724</v>
      </c>
      <c r="U107" s="350" cm="1">
        <f t="array" aca="1" ref="U107" ca="1">IF($O107="Y",VLOOKUP($P107,INDIRECT($P$3),U$5,0)*INDIRECT($O$2),VLOOKUP($P107,INDIRECT($P$3),U$5,0))</f>
        <v>43.406609953648434</v>
      </c>
      <c r="V107" s="350" cm="1">
        <f t="array" aca="1" ref="V107" ca="1">IF($O107="Y",VLOOKUP($P107,INDIRECT($P$3),V$5,0)*INDIRECT($O$2),VLOOKUP($P107,INDIRECT($P$3),V$5,0))</f>
        <v>44.708808252257882</v>
      </c>
      <c r="W107" s="402">
        <f t="shared" ca="1" si="86"/>
        <v>46.050072499825617</v>
      </c>
      <c r="X107" s="218" t="str">
        <f t="shared" si="79"/>
        <v>Y</v>
      </c>
      <c r="Y107" s="366" t="str">
        <f t="shared" si="80"/>
        <v>04315C</v>
      </c>
      <c r="Z107" s="218" t="str">
        <f t="shared" si="87"/>
        <v>Field Supervisor Code Compliance (Traffic)</v>
      </c>
      <c r="AA107" s="367" t="str">
        <f t="shared" si="81"/>
        <v>N20</v>
      </c>
      <c r="AB107" s="368">
        <f t="shared" ca="1" si="88"/>
        <v>40.914999999999999</v>
      </c>
      <c r="AC107" s="368">
        <f t="shared" ca="1" si="89"/>
        <v>42.142000000000003</v>
      </c>
      <c r="AD107" s="368">
        <f t="shared" ca="1" si="90"/>
        <v>43.406999999999996</v>
      </c>
      <c r="AE107" s="368">
        <f t="shared" ca="1" si="91"/>
        <v>44.709000000000003</v>
      </c>
      <c r="AF107" s="221">
        <f t="shared" ca="1" si="92"/>
        <v>46.050072499825617</v>
      </c>
    </row>
    <row r="108" spans="1:32" s="19" customFormat="1">
      <c r="A108" s="3" t="s">
        <v>729</v>
      </c>
      <c r="B108" s="47" t="s">
        <v>155</v>
      </c>
      <c r="C108" s="4">
        <v>370</v>
      </c>
      <c r="D108" s="35" t="s">
        <v>730</v>
      </c>
      <c r="E108" s="47">
        <v>8</v>
      </c>
      <c r="F108" s="47" t="s">
        <v>156</v>
      </c>
      <c r="G108" s="247" t="s">
        <v>169</v>
      </c>
      <c r="H108" s="76">
        <f t="shared" ca="1" si="82"/>
        <v>40.914892971673503</v>
      </c>
      <c r="I108" s="76">
        <f t="shared" ca="1" si="82"/>
        <v>42.142339760823724</v>
      </c>
      <c r="J108" s="76">
        <f t="shared" ca="1" si="82"/>
        <v>43.406609953648434</v>
      </c>
      <c r="K108" s="76">
        <f t="shared" ca="1" si="82"/>
        <v>44.708808252257882</v>
      </c>
      <c r="L108" s="76">
        <f t="shared" ca="1" si="82"/>
        <v>46.050072499825617</v>
      </c>
      <c r="M108"/>
      <c r="N108"/>
      <c r="O108" s="343" t="s">
        <v>611</v>
      </c>
      <c r="P108" s="337" t="str">
        <f t="shared" si="83"/>
        <v>53064C</v>
      </c>
      <c r="Q108" s="339" t="str">
        <f t="shared" si="84"/>
        <v>Police Equipment Specialist Supervisor</v>
      </c>
      <c r="R108" s="344" t="str">
        <f t="shared" si="85"/>
        <v>N20</v>
      </c>
      <c r="S108" s="350" cm="1">
        <f t="array" aca="1" ref="S108" ca="1">IF($O108="Y",VLOOKUP($P108,INDIRECT($P$3),S$5,0)*INDIRECT($O$2),VLOOKUP($P108,INDIRECT($P$3),S$5,0))</f>
        <v>40.914892971673503</v>
      </c>
      <c r="T108" s="350" cm="1">
        <f t="array" aca="1" ref="T108" ca="1">IF($O108="Y",VLOOKUP($P108,INDIRECT($P$3),T$5,0)*INDIRECT($O$2),VLOOKUP($P108,INDIRECT($P$3),T$5,0))</f>
        <v>42.142339760823724</v>
      </c>
      <c r="U108" s="350" cm="1">
        <f t="array" aca="1" ref="U108" ca="1">IF($O108="Y",VLOOKUP($P108,INDIRECT($P$3),U$5,0)*INDIRECT($O$2),VLOOKUP($P108,INDIRECT($P$3),U$5,0))</f>
        <v>43.406609953648434</v>
      </c>
      <c r="V108" s="350" cm="1">
        <f t="array" aca="1" ref="V108" ca="1">IF($O108="Y",VLOOKUP($P108,INDIRECT($P$3),V$5,0)*INDIRECT($O$2),VLOOKUP($P108,INDIRECT($P$3),V$5,0))</f>
        <v>44.708808252257882</v>
      </c>
      <c r="W108" s="402">
        <f t="shared" ca="1" si="86"/>
        <v>46.050072499825617</v>
      </c>
      <c r="X108" s="218" t="str">
        <f t="shared" si="79"/>
        <v>Y</v>
      </c>
      <c r="Y108" s="366" t="str">
        <f t="shared" si="80"/>
        <v>53064C</v>
      </c>
      <c r="Z108" s="218" t="str">
        <f t="shared" si="87"/>
        <v>Police Equipment Specialist Supervisor</v>
      </c>
      <c r="AA108" s="367" t="str">
        <f t="shared" si="81"/>
        <v>N20</v>
      </c>
      <c r="AB108" s="368">
        <f t="shared" ca="1" si="88"/>
        <v>40.914999999999999</v>
      </c>
      <c r="AC108" s="368">
        <f t="shared" ca="1" si="89"/>
        <v>42.142000000000003</v>
      </c>
      <c r="AD108" s="368">
        <f t="shared" ca="1" si="90"/>
        <v>43.406999999999996</v>
      </c>
      <c r="AE108" s="368">
        <f t="shared" ca="1" si="91"/>
        <v>44.709000000000003</v>
      </c>
      <c r="AF108" s="221">
        <f t="shared" ca="1" si="92"/>
        <v>46.050072499825617</v>
      </c>
    </row>
    <row r="109" spans="1:32" s="19" customFormat="1">
      <c r="A109" s="34" t="s">
        <v>679</v>
      </c>
      <c r="B109" s="47" t="s">
        <v>155</v>
      </c>
      <c r="C109" s="4">
        <v>388</v>
      </c>
      <c r="D109" s="35" t="s">
        <v>680</v>
      </c>
      <c r="E109" s="47">
        <v>8</v>
      </c>
      <c r="F109" s="47" t="s">
        <v>156</v>
      </c>
      <c r="G109" s="247" t="s">
        <v>169</v>
      </c>
      <c r="H109" s="76">
        <f t="shared" ca="1" si="82"/>
        <v>40.914892971673503</v>
      </c>
      <c r="I109" s="76">
        <f t="shared" ca="1" si="82"/>
        <v>42.142339760823724</v>
      </c>
      <c r="J109" s="76">
        <f t="shared" ca="1" si="82"/>
        <v>43.406609953648434</v>
      </c>
      <c r="K109" s="76">
        <f t="shared" ca="1" si="82"/>
        <v>44.708808252257882</v>
      </c>
      <c r="L109" s="76">
        <f t="shared" ca="1" si="82"/>
        <v>46.050072499825617</v>
      </c>
      <c r="M109"/>
      <c r="N109"/>
      <c r="O109" s="343" t="s">
        <v>611</v>
      </c>
      <c r="P109" s="337" t="str">
        <f t="shared" si="83"/>
        <v>53024C</v>
      </c>
      <c r="Q109" s="339" t="str">
        <f t="shared" si="84"/>
        <v>Property &amp; Evidence Shift Supervisor</v>
      </c>
      <c r="R109" s="344" t="str">
        <f t="shared" si="85"/>
        <v>N20</v>
      </c>
      <c r="S109" s="350" cm="1">
        <f t="array" aca="1" ref="S109" ca="1">IF($O109="Y",VLOOKUP($P109,INDIRECT($P$3),S$5,0)*INDIRECT($O$2),VLOOKUP($P109,INDIRECT($P$3),S$5,0))</f>
        <v>40.914892971673503</v>
      </c>
      <c r="T109" s="350" cm="1">
        <f t="array" aca="1" ref="T109" ca="1">IF($O109="Y",VLOOKUP($P109,INDIRECT($P$3),T$5,0)*INDIRECT($O$2),VLOOKUP($P109,INDIRECT($P$3),T$5,0))</f>
        <v>42.142339760823724</v>
      </c>
      <c r="U109" s="350" cm="1">
        <f t="array" aca="1" ref="U109" ca="1">IF($O109="Y",VLOOKUP($P109,INDIRECT($P$3),U$5,0)*INDIRECT($O$2),VLOOKUP($P109,INDIRECT($P$3),U$5,0))</f>
        <v>43.406609953648434</v>
      </c>
      <c r="V109" s="350" cm="1">
        <f t="array" aca="1" ref="V109" ca="1">IF($O109="Y",VLOOKUP($P109,INDIRECT($P$3),V$5,0)*INDIRECT($O$2),VLOOKUP($P109,INDIRECT($P$3),V$5,0))</f>
        <v>44.708808252257882</v>
      </c>
      <c r="W109" s="402">
        <f t="shared" ca="1" si="86"/>
        <v>46.050072499825617</v>
      </c>
      <c r="X109" s="218" t="str">
        <f t="shared" si="79"/>
        <v>Y</v>
      </c>
      <c r="Y109" s="366" t="str">
        <f t="shared" si="80"/>
        <v>53024C</v>
      </c>
      <c r="Z109" s="218" t="str">
        <f t="shared" si="87"/>
        <v>Property &amp; Evidence Shift Supervisor</v>
      </c>
      <c r="AA109" s="367" t="str">
        <f t="shared" si="81"/>
        <v>N20</v>
      </c>
      <c r="AB109" s="368">
        <f t="shared" ca="1" si="88"/>
        <v>40.914999999999999</v>
      </c>
      <c r="AC109" s="368">
        <f t="shared" ca="1" si="89"/>
        <v>42.142000000000003</v>
      </c>
      <c r="AD109" s="368">
        <f t="shared" ca="1" si="90"/>
        <v>43.406999999999996</v>
      </c>
      <c r="AE109" s="368">
        <f t="shared" ca="1" si="91"/>
        <v>44.709000000000003</v>
      </c>
      <c r="AF109" s="221">
        <f t="shared" ca="1" si="92"/>
        <v>46.050072499825617</v>
      </c>
    </row>
    <row r="110" spans="1:32" s="19" customFormat="1">
      <c r="A110" s="3" t="s">
        <v>178</v>
      </c>
      <c r="B110" s="47" t="s">
        <v>155</v>
      </c>
      <c r="C110" s="4">
        <v>388</v>
      </c>
      <c r="D110" s="35" t="s">
        <v>179</v>
      </c>
      <c r="E110" s="47">
        <v>8</v>
      </c>
      <c r="F110" s="47" t="s">
        <v>156</v>
      </c>
      <c r="G110" s="247" t="s">
        <v>169</v>
      </c>
      <c r="H110" s="76">
        <f t="shared" ca="1" si="82"/>
        <v>40.914892971673503</v>
      </c>
      <c r="I110" s="76">
        <f t="shared" ca="1" si="82"/>
        <v>42.142339760823724</v>
      </c>
      <c r="J110" s="76">
        <f t="shared" ca="1" si="82"/>
        <v>43.406609953648434</v>
      </c>
      <c r="K110" s="76">
        <f t="shared" ca="1" si="82"/>
        <v>44.708808252257882</v>
      </c>
      <c r="L110" s="76">
        <f t="shared" ca="1" si="82"/>
        <v>46.050072499825617</v>
      </c>
      <c r="M110"/>
      <c r="N110"/>
      <c r="O110" s="343" t="s">
        <v>611</v>
      </c>
      <c r="P110" s="337" t="str">
        <f t="shared" si="83"/>
        <v>09950C</v>
      </c>
      <c r="Q110" s="339" t="str">
        <f t="shared" si="84"/>
        <v xml:space="preserve">Supervisor Distribution Center  </v>
      </c>
      <c r="R110" s="344" t="str">
        <f t="shared" si="85"/>
        <v>N20</v>
      </c>
      <c r="S110" s="350" cm="1">
        <f t="array" aca="1" ref="S110" ca="1">IF($O110="Y",VLOOKUP($P110,INDIRECT($P$3),S$5,0)*INDIRECT($O$2),VLOOKUP($P110,INDIRECT($P$3),S$5,0))</f>
        <v>40.914892971673503</v>
      </c>
      <c r="T110" s="350" cm="1">
        <f t="array" aca="1" ref="T110" ca="1">IF($O110="Y",VLOOKUP($P110,INDIRECT($P$3),T$5,0)*INDIRECT($O$2),VLOOKUP($P110,INDIRECT($P$3),T$5,0))</f>
        <v>42.142339760823724</v>
      </c>
      <c r="U110" s="350" cm="1">
        <f t="array" aca="1" ref="U110" ca="1">IF($O110="Y",VLOOKUP($P110,INDIRECT($P$3),U$5,0)*INDIRECT($O$2),VLOOKUP($P110,INDIRECT($P$3),U$5,0))</f>
        <v>43.406609953648434</v>
      </c>
      <c r="V110" s="350" cm="1">
        <f t="array" aca="1" ref="V110" ca="1">IF($O110="Y",VLOOKUP($P110,INDIRECT($P$3),V$5,0)*INDIRECT($O$2),VLOOKUP($P110,INDIRECT($P$3),V$5,0))</f>
        <v>44.708808252257882</v>
      </c>
      <c r="W110" s="402">
        <f t="shared" ca="1" si="86"/>
        <v>46.050072499825617</v>
      </c>
      <c r="X110" s="218" t="str">
        <f t="shared" si="79"/>
        <v>Y</v>
      </c>
      <c r="Y110" s="366" t="str">
        <f t="shared" si="80"/>
        <v>09950C</v>
      </c>
      <c r="Z110" s="218" t="str">
        <f t="shared" si="87"/>
        <v xml:space="preserve">Supervisor Distribution Center  </v>
      </c>
      <c r="AA110" s="367" t="str">
        <f t="shared" si="81"/>
        <v>N20</v>
      </c>
      <c r="AB110" s="368">
        <f t="shared" ca="1" si="88"/>
        <v>40.914999999999999</v>
      </c>
      <c r="AC110" s="368">
        <f t="shared" ca="1" si="89"/>
        <v>42.142000000000003</v>
      </c>
      <c r="AD110" s="368">
        <f t="shared" ca="1" si="90"/>
        <v>43.406999999999996</v>
      </c>
      <c r="AE110" s="368">
        <f t="shared" ca="1" si="91"/>
        <v>44.709000000000003</v>
      </c>
      <c r="AF110" s="221">
        <f t="shared" ca="1" si="92"/>
        <v>46.050072499825617</v>
      </c>
    </row>
    <row r="111" spans="1:32" s="19" customFormat="1">
      <c r="A111" s="3" t="s">
        <v>180</v>
      </c>
      <c r="B111" s="47" t="s">
        <v>155</v>
      </c>
      <c r="C111" s="4">
        <v>390</v>
      </c>
      <c r="D111" s="35" t="s">
        <v>181</v>
      </c>
      <c r="E111" s="47">
        <v>8</v>
      </c>
      <c r="F111" s="47" t="s">
        <v>156</v>
      </c>
      <c r="G111" s="247" t="s">
        <v>169</v>
      </c>
      <c r="H111" s="76">
        <f t="shared" ca="1" si="82"/>
        <v>40.914892971673503</v>
      </c>
      <c r="I111" s="76">
        <f t="shared" ca="1" si="82"/>
        <v>42.142339760823724</v>
      </c>
      <c r="J111" s="76">
        <f t="shared" ca="1" si="82"/>
        <v>43.406609953648434</v>
      </c>
      <c r="K111" s="76">
        <f t="shared" ca="1" si="82"/>
        <v>44.708808252257882</v>
      </c>
      <c r="L111" s="76">
        <f t="shared" ca="1" si="82"/>
        <v>46.050072499825617</v>
      </c>
      <c r="M111"/>
      <c r="N111"/>
      <c r="O111" s="343" t="s">
        <v>611</v>
      </c>
      <c r="P111" s="337" t="str">
        <f t="shared" si="83"/>
        <v>09983C</v>
      </c>
      <c r="Q111" s="339" t="str">
        <f t="shared" si="84"/>
        <v xml:space="preserve">Supervisor Engineering Technician I   </v>
      </c>
      <c r="R111" s="344" t="str">
        <f t="shared" si="85"/>
        <v>N20</v>
      </c>
      <c r="S111" s="350" cm="1">
        <f t="array" aca="1" ref="S111" ca="1">IF($O111="Y",VLOOKUP($P111,INDIRECT($P$3),S$5,0)*INDIRECT($O$2),VLOOKUP($P111,INDIRECT($P$3),S$5,0))</f>
        <v>40.914892971673503</v>
      </c>
      <c r="T111" s="350" cm="1">
        <f t="array" aca="1" ref="T111" ca="1">IF($O111="Y",VLOOKUP($P111,INDIRECT($P$3),T$5,0)*INDIRECT($O$2),VLOOKUP($P111,INDIRECT($P$3),T$5,0))</f>
        <v>42.142339760823724</v>
      </c>
      <c r="U111" s="350" cm="1">
        <f t="array" aca="1" ref="U111" ca="1">IF($O111="Y",VLOOKUP($P111,INDIRECT($P$3),U$5,0)*INDIRECT($O$2),VLOOKUP($P111,INDIRECT($P$3),U$5,0))</f>
        <v>43.406609953648434</v>
      </c>
      <c r="V111" s="350" cm="1">
        <f t="array" aca="1" ref="V111" ca="1">IF($O111="Y",VLOOKUP($P111,INDIRECT($P$3),V$5,0)*INDIRECT($O$2),VLOOKUP($P111,INDIRECT($P$3),V$5,0))</f>
        <v>44.708808252257882</v>
      </c>
      <c r="W111" s="402">
        <f t="shared" ca="1" si="86"/>
        <v>46.050072499825617</v>
      </c>
      <c r="X111" s="218" t="str">
        <f t="shared" si="79"/>
        <v>Y</v>
      </c>
      <c r="Y111" s="366" t="str">
        <f t="shared" si="80"/>
        <v>09983C</v>
      </c>
      <c r="Z111" s="218" t="str">
        <f t="shared" si="87"/>
        <v xml:space="preserve">Supervisor Engineering Technician I   </v>
      </c>
      <c r="AA111" s="367" t="str">
        <f t="shared" si="81"/>
        <v>N20</v>
      </c>
      <c r="AB111" s="368">
        <f t="shared" ca="1" si="88"/>
        <v>40.914999999999999</v>
      </c>
      <c r="AC111" s="368">
        <f t="shared" ca="1" si="89"/>
        <v>42.142000000000003</v>
      </c>
      <c r="AD111" s="368">
        <f t="shared" ca="1" si="90"/>
        <v>43.406999999999996</v>
      </c>
      <c r="AE111" s="368">
        <f t="shared" ca="1" si="91"/>
        <v>44.709000000000003</v>
      </c>
      <c r="AF111" s="221">
        <f t="shared" ca="1" si="92"/>
        <v>46.050072499825617</v>
      </c>
    </row>
    <row r="112" spans="1:32" s="19" customFormat="1">
      <c r="A112" s="3" t="s">
        <v>182</v>
      </c>
      <c r="B112" s="47" t="s">
        <v>155</v>
      </c>
      <c r="C112" s="4">
        <v>390</v>
      </c>
      <c r="D112" s="35" t="s">
        <v>183</v>
      </c>
      <c r="E112" s="47">
        <v>8</v>
      </c>
      <c r="F112" s="47" t="s">
        <v>156</v>
      </c>
      <c r="G112" s="247" t="s">
        <v>169</v>
      </c>
      <c r="H112" s="76">
        <f t="shared" ca="1" si="82"/>
        <v>40.914892971673503</v>
      </c>
      <c r="I112" s="76">
        <f t="shared" ca="1" si="82"/>
        <v>42.142339760823724</v>
      </c>
      <c r="J112" s="76">
        <f t="shared" ca="1" si="82"/>
        <v>43.406609953648434</v>
      </c>
      <c r="K112" s="76">
        <f t="shared" ca="1" si="82"/>
        <v>44.708808252257882</v>
      </c>
      <c r="L112" s="76">
        <f t="shared" ca="1" si="82"/>
        <v>46.050072499825617</v>
      </c>
      <c r="M112"/>
      <c r="N112"/>
      <c r="O112" s="343" t="s">
        <v>611</v>
      </c>
      <c r="P112" s="337" t="str">
        <f t="shared" si="83"/>
        <v>09984C</v>
      </c>
      <c r="Q112" s="339" t="str">
        <f t="shared" si="84"/>
        <v>Supervisor Engineering Technician I - Laboratory</v>
      </c>
      <c r="R112" s="344" t="str">
        <f t="shared" si="85"/>
        <v>N20</v>
      </c>
      <c r="S112" s="350" cm="1">
        <f t="array" aca="1" ref="S112" ca="1">IF($O112="Y",VLOOKUP($P112,INDIRECT($P$3),S$5,0)*INDIRECT($O$2),VLOOKUP($P112,INDIRECT($P$3),S$5,0))</f>
        <v>40.914892971673503</v>
      </c>
      <c r="T112" s="350" cm="1">
        <f t="array" aca="1" ref="T112" ca="1">IF($O112="Y",VLOOKUP($P112,INDIRECT($P$3),T$5,0)*INDIRECT($O$2),VLOOKUP($P112,INDIRECT($P$3),T$5,0))</f>
        <v>42.142339760823724</v>
      </c>
      <c r="U112" s="350" cm="1">
        <f t="array" aca="1" ref="U112" ca="1">IF($O112="Y",VLOOKUP($P112,INDIRECT($P$3),U$5,0)*INDIRECT($O$2),VLOOKUP($P112,INDIRECT($P$3),U$5,0))</f>
        <v>43.406609953648434</v>
      </c>
      <c r="V112" s="350" cm="1">
        <f t="array" aca="1" ref="V112" ca="1">IF($O112="Y",VLOOKUP($P112,INDIRECT($P$3),V$5,0)*INDIRECT($O$2),VLOOKUP($P112,INDIRECT($P$3),V$5,0))</f>
        <v>44.708808252257882</v>
      </c>
      <c r="W112" s="402">
        <f t="shared" ca="1" si="86"/>
        <v>46.050072499825617</v>
      </c>
      <c r="X112" s="218" t="str">
        <f t="shared" si="79"/>
        <v>Y</v>
      </c>
      <c r="Y112" s="366" t="str">
        <f t="shared" si="80"/>
        <v>09984C</v>
      </c>
      <c r="Z112" s="218" t="str">
        <f t="shared" si="87"/>
        <v>Supervisor Engineering Technician I - Laboratory</v>
      </c>
      <c r="AA112" s="367" t="str">
        <f t="shared" si="81"/>
        <v>N20</v>
      </c>
      <c r="AB112" s="368">
        <f t="shared" ca="1" si="88"/>
        <v>40.914999999999999</v>
      </c>
      <c r="AC112" s="368">
        <f t="shared" ca="1" si="89"/>
        <v>42.142000000000003</v>
      </c>
      <c r="AD112" s="368">
        <f t="shared" ca="1" si="90"/>
        <v>43.406999999999996</v>
      </c>
      <c r="AE112" s="368">
        <f t="shared" ca="1" si="91"/>
        <v>44.709000000000003</v>
      </c>
      <c r="AF112" s="221">
        <f t="shared" ca="1" si="92"/>
        <v>46.050072499825617</v>
      </c>
    </row>
    <row r="113" spans="1:32" s="19" customFormat="1">
      <c r="A113" s="3" t="s">
        <v>186</v>
      </c>
      <c r="B113" s="47" t="s">
        <v>155</v>
      </c>
      <c r="C113" s="4">
        <v>370</v>
      </c>
      <c r="D113" s="35" t="s">
        <v>187</v>
      </c>
      <c r="E113" s="47">
        <v>8</v>
      </c>
      <c r="F113" s="47" t="s">
        <v>156</v>
      </c>
      <c r="G113" s="247" t="s">
        <v>169</v>
      </c>
      <c r="H113" s="76">
        <f t="shared" ca="1" si="82"/>
        <v>40.914892971673503</v>
      </c>
      <c r="I113" s="76">
        <f t="shared" ca="1" si="82"/>
        <v>42.142339760823724</v>
      </c>
      <c r="J113" s="76">
        <f t="shared" ca="1" si="82"/>
        <v>43.406609953648434</v>
      </c>
      <c r="K113" s="76">
        <f t="shared" ca="1" si="82"/>
        <v>44.708808252257882</v>
      </c>
      <c r="L113" s="76">
        <f t="shared" ca="1" si="82"/>
        <v>46.050072499825617</v>
      </c>
      <c r="M113"/>
      <c r="N113"/>
      <c r="O113" s="343" t="s">
        <v>611</v>
      </c>
      <c r="P113" s="337" t="str">
        <f t="shared" si="83"/>
        <v>10081C</v>
      </c>
      <c r="Q113" s="339" t="str">
        <f t="shared" si="84"/>
        <v xml:space="preserve">Supervisor Meter Service Workers  </v>
      </c>
      <c r="R113" s="344" t="str">
        <f t="shared" si="85"/>
        <v>N20</v>
      </c>
      <c r="S113" s="350" cm="1">
        <f t="array" aca="1" ref="S113" ca="1">IF($O113="Y",VLOOKUP($P113,INDIRECT($P$3),S$5,0)*INDIRECT($O$2),VLOOKUP($P113,INDIRECT($P$3),S$5,0))</f>
        <v>40.914892971673503</v>
      </c>
      <c r="T113" s="350" cm="1">
        <f t="array" aca="1" ref="T113" ca="1">IF($O113="Y",VLOOKUP($P113,INDIRECT($P$3),T$5,0)*INDIRECT($O$2),VLOOKUP($P113,INDIRECT($P$3),T$5,0))</f>
        <v>42.142339760823724</v>
      </c>
      <c r="U113" s="350" cm="1">
        <f t="array" aca="1" ref="U113" ca="1">IF($O113="Y",VLOOKUP($P113,INDIRECT($P$3),U$5,0)*INDIRECT($O$2),VLOOKUP($P113,INDIRECT($P$3),U$5,0))</f>
        <v>43.406609953648434</v>
      </c>
      <c r="V113" s="350" cm="1">
        <f t="array" aca="1" ref="V113" ca="1">IF($O113="Y",VLOOKUP($P113,INDIRECT($P$3),V$5,0)*INDIRECT($O$2),VLOOKUP($P113,INDIRECT($P$3),V$5,0))</f>
        <v>44.708808252257882</v>
      </c>
      <c r="W113" s="402">
        <f t="shared" ca="1" si="86"/>
        <v>46.050072499825617</v>
      </c>
      <c r="X113" s="218" t="str">
        <f t="shared" si="79"/>
        <v>Y</v>
      </c>
      <c r="Y113" s="366" t="str">
        <f t="shared" si="80"/>
        <v>10081C</v>
      </c>
      <c r="Z113" s="218" t="str">
        <f t="shared" si="87"/>
        <v xml:space="preserve">Supervisor Meter Service Workers  </v>
      </c>
      <c r="AA113" s="367" t="str">
        <f t="shared" si="81"/>
        <v>N20</v>
      </c>
      <c r="AB113" s="368">
        <f t="shared" ca="1" si="88"/>
        <v>40.914999999999999</v>
      </c>
      <c r="AC113" s="368">
        <f t="shared" ca="1" si="89"/>
        <v>42.142000000000003</v>
      </c>
      <c r="AD113" s="368">
        <f t="shared" ca="1" si="90"/>
        <v>43.406999999999996</v>
      </c>
      <c r="AE113" s="368">
        <f t="shared" ca="1" si="91"/>
        <v>44.709000000000003</v>
      </c>
      <c r="AF113" s="221">
        <f t="shared" ca="1" si="92"/>
        <v>46.050072499825617</v>
      </c>
    </row>
    <row r="115" spans="1:32" s="19" customFormat="1">
      <c r="A115" s="3"/>
      <c r="B115" s="4"/>
      <c r="C115" s="4"/>
      <c r="D115" s="35"/>
      <c r="E115" s="4"/>
      <c r="F115" s="15"/>
      <c r="G115" s="16"/>
      <c r="H115" s="39"/>
      <c r="I115" s="39"/>
      <c r="J115" s="39"/>
      <c r="K115" s="18"/>
      <c r="L115" s="18"/>
      <c r="M115"/>
      <c r="N115"/>
      <c r="O115" s="347"/>
      <c r="P115" s="347"/>
      <c r="Q115" s="346"/>
      <c r="R115" s="346"/>
      <c r="S115" s="346"/>
      <c r="T115" s="346"/>
      <c r="U115" s="346"/>
      <c r="V115" s="346"/>
      <c r="W115" s="347"/>
      <c r="X115" s="214"/>
      <c r="Y115" s="214"/>
      <c r="Z115" s="214"/>
      <c r="AA115" s="214"/>
      <c r="AB115" s="214"/>
      <c r="AC115" s="214"/>
      <c r="AD115" s="214"/>
      <c r="AE115" s="214"/>
      <c r="AF115" s="214"/>
    </row>
    <row r="116" spans="1:32">
      <c r="A116" s="19"/>
      <c r="B116" s="19"/>
      <c r="C116" s="19"/>
      <c r="D116" s="281"/>
      <c r="E116" s="283"/>
      <c r="F116" s="281"/>
      <c r="G116" s="283"/>
      <c r="H116" s="17"/>
      <c r="I116" s="17"/>
      <c r="J116" s="17"/>
      <c r="K116" s="18"/>
      <c r="L116" s="18"/>
    </row>
    <row r="117" spans="1:32" s="19" customFormat="1" ht="26.25" thickBot="1">
      <c r="A117" s="280" t="s">
        <v>2</v>
      </c>
      <c r="B117" s="280" t="s">
        <v>3</v>
      </c>
      <c r="C117" s="280"/>
      <c r="D117" s="24" t="s">
        <v>630</v>
      </c>
      <c r="E117" s="280" t="s">
        <v>617</v>
      </c>
      <c r="F117" s="280" t="s">
        <v>6</v>
      </c>
      <c r="G117" s="280" t="s">
        <v>7</v>
      </c>
      <c r="H117" s="26" t="s">
        <v>8</v>
      </c>
      <c r="I117" s="26" t="s">
        <v>9</v>
      </c>
      <c r="J117" s="26" t="s">
        <v>10</v>
      </c>
      <c r="K117" s="27" t="s">
        <v>11</v>
      </c>
      <c r="L117" s="27" t="s">
        <v>744</v>
      </c>
      <c r="M117"/>
      <c r="N117"/>
      <c r="O117" s="340" t="s">
        <v>610</v>
      </c>
      <c r="P117" s="340" t="s">
        <v>2</v>
      </c>
      <c r="Q117" s="341" t="s">
        <v>612</v>
      </c>
      <c r="R117" s="341" t="s">
        <v>606</v>
      </c>
      <c r="S117" s="342" t="s">
        <v>8</v>
      </c>
      <c r="T117" s="342" t="s">
        <v>9</v>
      </c>
      <c r="U117" s="342" t="s">
        <v>10</v>
      </c>
      <c r="V117" s="340" t="s">
        <v>11</v>
      </c>
      <c r="W117" s="340" t="s">
        <v>744</v>
      </c>
      <c r="X117" s="358" t="str">
        <f>O117</f>
        <v>Update</v>
      </c>
      <c r="Y117" s="359" t="str">
        <f>A117</f>
        <v>Job Code</v>
      </c>
      <c r="Z117" s="358" t="s">
        <v>612</v>
      </c>
      <c r="AA117" s="360" t="str">
        <f>G117</f>
        <v>Salary Grade</v>
      </c>
      <c r="AB117" s="361" t="str">
        <f>S117</f>
        <v>Step 1</v>
      </c>
      <c r="AC117" s="361" t="str">
        <f>T117</f>
        <v>Step 2</v>
      </c>
      <c r="AD117" s="361" t="str">
        <f>U117</f>
        <v>Step 3</v>
      </c>
      <c r="AE117" s="361" t="str">
        <f>V117</f>
        <v>Step 4</v>
      </c>
      <c r="AF117" s="214" t="s">
        <v>744</v>
      </c>
    </row>
    <row r="118" spans="1:32">
      <c r="A118" s="3" t="s">
        <v>191</v>
      </c>
      <c r="B118" s="47" t="s">
        <v>155</v>
      </c>
      <c r="C118" s="4">
        <v>428</v>
      </c>
      <c r="D118" s="43" t="s">
        <v>192</v>
      </c>
      <c r="E118" s="47">
        <v>9</v>
      </c>
      <c r="F118" s="47" t="s">
        <v>156</v>
      </c>
      <c r="G118" s="247" t="s">
        <v>193</v>
      </c>
      <c r="H118" s="76">
        <f t="shared" ref="H118:L121" ca="1" si="93">S118</f>
        <v>45.383599284142612</v>
      </c>
      <c r="I118" s="76">
        <f t="shared" ca="1" si="93"/>
        <v>46.745107262666878</v>
      </c>
      <c r="J118" s="76">
        <f t="shared" ca="1" si="93"/>
        <v>48.147460480546883</v>
      </c>
      <c r="K118" s="76">
        <f t="shared" ca="1" si="93"/>
        <v>49.591884294963293</v>
      </c>
      <c r="L118" s="76">
        <f ca="1">W118</f>
        <v>51.079640823812191</v>
      </c>
      <c r="O118" s="343" t="s">
        <v>611</v>
      </c>
      <c r="P118" s="337" t="str">
        <f>A118</f>
        <v>04970C</v>
      </c>
      <c r="Q118" s="339" t="str">
        <f>D118</f>
        <v xml:space="preserve">Foreman Stationary Engineers </v>
      </c>
      <c r="R118" s="344" t="str">
        <f>G118</f>
        <v>N30</v>
      </c>
      <c r="S118" s="350" cm="1">
        <f t="array" aca="1" ref="S118" ca="1">IF($O118="Y",VLOOKUP($P118,INDIRECT($P$3),S$5,0)*INDIRECT($O$2),VLOOKUP($P118,INDIRECT($P$3),S$5,0))</f>
        <v>45.383599284142612</v>
      </c>
      <c r="T118" s="350" cm="1">
        <f t="array" aca="1" ref="T118" ca="1">IF($O118="Y",VLOOKUP($P118,INDIRECT($P$3),T$5,0)*INDIRECT($O$2),VLOOKUP($P118,INDIRECT($P$3),T$5,0))</f>
        <v>46.745107262666878</v>
      </c>
      <c r="U118" s="350" cm="1">
        <f t="array" aca="1" ref="U118" ca="1">IF($O118="Y",VLOOKUP($P118,INDIRECT($P$3),U$5,0)*INDIRECT($O$2),VLOOKUP($P118,INDIRECT($P$3),U$5,0))</f>
        <v>48.147460480546883</v>
      </c>
      <c r="V118" s="350" cm="1">
        <f t="array" aca="1" ref="V118" ca="1">IF($O118="Y",VLOOKUP($P118,INDIRECT($P$3),V$5,0)*INDIRECT($O$2),VLOOKUP($P118,INDIRECT($P$3),V$5,0))</f>
        <v>49.591884294963293</v>
      </c>
      <c r="W118" s="402">
        <f ca="1">V118*103%</f>
        <v>51.079640823812191</v>
      </c>
      <c r="X118" s="218" t="str">
        <f>O118</f>
        <v>Y</v>
      </c>
      <c r="Y118" s="366" t="str">
        <f>A118</f>
        <v>04970C</v>
      </c>
      <c r="Z118" s="218" t="str">
        <f>D118</f>
        <v xml:space="preserve">Foreman Stationary Engineers </v>
      </c>
      <c r="AA118" s="367" t="str">
        <f>G118</f>
        <v>N30</v>
      </c>
      <c r="AB118" s="368">
        <f t="shared" ref="AB118:AE121" ca="1" si="94">ROUND(S118,3)</f>
        <v>45.384</v>
      </c>
      <c r="AC118" s="368">
        <f t="shared" ca="1" si="94"/>
        <v>46.744999999999997</v>
      </c>
      <c r="AD118" s="368">
        <f t="shared" ca="1" si="94"/>
        <v>48.146999999999998</v>
      </c>
      <c r="AE118" s="368">
        <f t="shared" ca="1" si="94"/>
        <v>49.591999999999999</v>
      </c>
      <c r="AF118" s="221">
        <f ca="1">W118</f>
        <v>51.079640823812191</v>
      </c>
    </row>
    <row r="119" spans="1:32">
      <c r="A119" s="34" t="s">
        <v>273</v>
      </c>
      <c r="B119" s="47" t="s">
        <v>155</v>
      </c>
      <c r="C119" s="4">
        <v>413</v>
      </c>
      <c r="D119" s="34" t="s">
        <v>534</v>
      </c>
      <c r="E119" s="47">
        <v>9</v>
      </c>
      <c r="F119" s="47" t="s">
        <v>156</v>
      </c>
      <c r="G119" s="247" t="s">
        <v>193</v>
      </c>
      <c r="H119" s="76">
        <f t="shared" ca="1" si="93"/>
        <v>45.383599284142612</v>
      </c>
      <c r="I119" s="76">
        <f t="shared" ca="1" si="93"/>
        <v>46.745107262666878</v>
      </c>
      <c r="J119" s="76">
        <f t="shared" ca="1" si="93"/>
        <v>48.147460480546883</v>
      </c>
      <c r="K119" s="76">
        <f t="shared" ca="1" si="93"/>
        <v>49.591884294963293</v>
      </c>
      <c r="L119" s="76">
        <f t="shared" ca="1" si="93"/>
        <v>51.079640823812191</v>
      </c>
      <c r="O119" s="343" t="s">
        <v>611</v>
      </c>
      <c r="P119" s="337" t="str">
        <f>A119</f>
        <v>52932C</v>
      </c>
      <c r="Q119" s="339" t="str">
        <f>D119</f>
        <v>Technical Field Supervisor Parking and Traffic</v>
      </c>
      <c r="R119" s="344" t="str">
        <f>G119</f>
        <v>N30</v>
      </c>
      <c r="S119" s="350" cm="1">
        <f t="array" aca="1" ref="S119" ca="1">IF($O119="Y",VLOOKUP($P119,INDIRECT($P$3),S$5,0)*INDIRECT($O$2),VLOOKUP($P119,INDIRECT($P$3),S$5,0))</f>
        <v>45.383599284142612</v>
      </c>
      <c r="T119" s="350" cm="1">
        <f t="array" aca="1" ref="T119" ca="1">IF($O119="Y",VLOOKUP($P119,INDIRECT($P$3),T$5,0)*INDIRECT($O$2),VLOOKUP($P119,INDIRECT($P$3),T$5,0))</f>
        <v>46.745107262666878</v>
      </c>
      <c r="U119" s="350" cm="1">
        <f t="array" aca="1" ref="U119" ca="1">IF($O119="Y",VLOOKUP($P119,INDIRECT($P$3),U$5,0)*INDIRECT($O$2),VLOOKUP($P119,INDIRECT($P$3),U$5,0))</f>
        <v>48.147460480546883</v>
      </c>
      <c r="V119" s="350" cm="1">
        <f t="array" aca="1" ref="V119" ca="1">IF($O119="Y",VLOOKUP($P119,INDIRECT($P$3),V$5,0)*INDIRECT($O$2),VLOOKUP($P119,INDIRECT($P$3),V$5,0))</f>
        <v>49.591884294963293</v>
      </c>
      <c r="W119" s="402">
        <f ca="1">V119*103%</f>
        <v>51.079640823812191</v>
      </c>
      <c r="X119" s="218" t="str">
        <f>O119</f>
        <v>Y</v>
      </c>
      <c r="Y119" s="366" t="str">
        <f>A119</f>
        <v>52932C</v>
      </c>
      <c r="Z119" s="218" t="str">
        <f>D119</f>
        <v>Technical Field Supervisor Parking and Traffic</v>
      </c>
      <c r="AA119" s="367" t="str">
        <f>G119</f>
        <v>N30</v>
      </c>
      <c r="AB119" s="368">
        <f t="shared" ca="1" si="94"/>
        <v>45.384</v>
      </c>
      <c r="AC119" s="368">
        <f t="shared" ca="1" si="94"/>
        <v>46.744999999999997</v>
      </c>
      <c r="AD119" s="368">
        <f t="shared" ca="1" si="94"/>
        <v>48.146999999999998</v>
      </c>
      <c r="AE119" s="368">
        <f t="shared" ca="1" si="94"/>
        <v>49.591999999999999</v>
      </c>
      <c r="AF119" s="221">
        <f ca="1">W119</f>
        <v>51.079640823812191</v>
      </c>
    </row>
    <row r="120" spans="1:32" s="19" customFormat="1">
      <c r="A120" s="3" t="s">
        <v>176</v>
      </c>
      <c r="B120" s="47" t="s">
        <v>155</v>
      </c>
      <c r="C120" s="4">
        <v>415</v>
      </c>
      <c r="D120" s="35" t="s">
        <v>177</v>
      </c>
      <c r="E120" s="47">
        <v>9</v>
      </c>
      <c r="F120" s="47" t="s">
        <v>156</v>
      </c>
      <c r="G120" s="247" t="s">
        <v>193</v>
      </c>
      <c r="H120" s="76">
        <f t="shared" ca="1" si="93"/>
        <v>45.383599284142612</v>
      </c>
      <c r="I120" s="76">
        <f t="shared" ca="1" si="93"/>
        <v>46.745107262666878</v>
      </c>
      <c r="J120" s="76">
        <f t="shared" ca="1" si="93"/>
        <v>48.147460480546883</v>
      </c>
      <c r="K120" s="76">
        <f t="shared" ca="1" si="93"/>
        <v>49.591884294963293</v>
      </c>
      <c r="L120" s="76">
        <f t="shared" ca="1" si="93"/>
        <v>51.079640823812191</v>
      </c>
      <c r="M120"/>
      <c r="N120"/>
      <c r="O120" s="343" t="s">
        <v>611</v>
      </c>
      <c r="P120" s="337" t="str">
        <f>A120</f>
        <v>09927C</v>
      </c>
      <c r="Q120" s="339" t="str">
        <f>D120</f>
        <v>Supervisor Custodial Operations</v>
      </c>
      <c r="R120" s="344" t="str">
        <f>G120</f>
        <v>N30</v>
      </c>
      <c r="S120" s="350" cm="1">
        <f t="array" aca="1" ref="S120" ca="1">IF($O120="Y",VLOOKUP($P120,INDIRECT($P$3),S$5,0)*INDIRECT($O$2),VLOOKUP($P120,INDIRECT($P$3),S$5,0))</f>
        <v>45.383599284142612</v>
      </c>
      <c r="T120" s="350" cm="1">
        <f t="array" aca="1" ref="T120" ca="1">IF($O120="Y",VLOOKUP($P120,INDIRECT($P$3),T$5,0)*INDIRECT($O$2),VLOOKUP($P120,INDIRECT($P$3),T$5,0))</f>
        <v>46.745107262666878</v>
      </c>
      <c r="U120" s="350" cm="1">
        <f t="array" aca="1" ref="U120" ca="1">IF($O120="Y",VLOOKUP($P120,INDIRECT($P$3),U$5,0)*INDIRECT($O$2),VLOOKUP($P120,INDIRECT($P$3),U$5,0))</f>
        <v>48.147460480546883</v>
      </c>
      <c r="V120" s="350" cm="1">
        <f t="array" aca="1" ref="V120" ca="1">IF($O120="Y",VLOOKUP($P120,INDIRECT($P$3),V$5,0)*INDIRECT($O$2),VLOOKUP($P120,INDIRECT($P$3),V$5,0))</f>
        <v>49.591884294963293</v>
      </c>
      <c r="W120" s="402">
        <f ca="1">V120*103%</f>
        <v>51.079640823812191</v>
      </c>
      <c r="X120" s="218" t="str">
        <f>O120</f>
        <v>Y</v>
      </c>
      <c r="Y120" s="366" t="str">
        <f>A120</f>
        <v>09927C</v>
      </c>
      <c r="Z120" s="218" t="str">
        <f>D120</f>
        <v>Supervisor Custodial Operations</v>
      </c>
      <c r="AA120" s="367" t="str">
        <f>G120</f>
        <v>N30</v>
      </c>
      <c r="AB120" s="368">
        <f t="shared" ca="1" si="94"/>
        <v>45.384</v>
      </c>
      <c r="AC120" s="368">
        <f t="shared" ca="1" si="94"/>
        <v>46.744999999999997</v>
      </c>
      <c r="AD120" s="368">
        <f t="shared" ca="1" si="94"/>
        <v>48.146999999999998</v>
      </c>
      <c r="AE120" s="368">
        <f t="shared" ca="1" si="94"/>
        <v>49.591999999999999</v>
      </c>
      <c r="AF120" s="221">
        <f ca="1">W120</f>
        <v>51.079640823812191</v>
      </c>
    </row>
    <row r="121" spans="1:32">
      <c r="A121" s="3" t="s">
        <v>266</v>
      </c>
      <c r="B121" s="47" t="s">
        <v>155</v>
      </c>
      <c r="C121" s="4">
        <v>428</v>
      </c>
      <c r="D121" s="43" t="s">
        <v>267</v>
      </c>
      <c r="E121" s="47">
        <v>9</v>
      </c>
      <c r="F121" s="47" t="s">
        <v>156</v>
      </c>
      <c r="G121" s="247" t="s">
        <v>193</v>
      </c>
      <c r="H121" s="76">
        <f t="shared" ca="1" si="93"/>
        <v>45.383599284142612</v>
      </c>
      <c r="I121" s="76">
        <f t="shared" ca="1" si="93"/>
        <v>46.745107262666878</v>
      </c>
      <c r="J121" s="76">
        <f t="shared" ca="1" si="93"/>
        <v>48.147460480546883</v>
      </c>
      <c r="K121" s="76">
        <f t="shared" ca="1" si="93"/>
        <v>49.591884294963293</v>
      </c>
      <c r="L121" s="76">
        <f t="shared" ca="1" si="93"/>
        <v>51.079640823812191</v>
      </c>
      <c r="O121" s="343" t="s">
        <v>611</v>
      </c>
      <c r="P121" s="337" t="str">
        <f>A121</f>
        <v>52911C</v>
      </c>
      <c r="Q121" s="339" t="str">
        <f>D121</f>
        <v>Supervisor Water Mech Mait and Mach</v>
      </c>
      <c r="R121" s="344" t="str">
        <f>G121</f>
        <v>N30</v>
      </c>
      <c r="S121" s="350" cm="1">
        <f t="array" aca="1" ref="S121" ca="1">IF($O121="Y",VLOOKUP($P121,INDIRECT($P$3),S$5,0)*INDIRECT($O$2),VLOOKUP($P121,INDIRECT($P$3),S$5,0))</f>
        <v>45.383599284142612</v>
      </c>
      <c r="T121" s="350" cm="1">
        <f t="array" aca="1" ref="T121" ca="1">IF($O121="Y",VLOOKUP($P121,INDIRECT($P$3),T$5,0)*INDIRECT($O$2),VLOOKUP($P121,INDIRECT($P$3),T$5,0))</f>
        <v>46.745107262666878</v>
      </c>
      <c r="U121" s="350" cm="1">
        <f t="array" aca="1" ref="U121" ca="1">IF($O121="Y",VLOOKUP($P121,INDIRECT($P$3),U$5,0)*INDIRECT($O$2),VLOOKUP($P121,INDIRECT($P$3),U$5,0))</f>
        <v>48.147460480546883</v>
      </c>
      <c r="V121" s="350" cm="1">
        <f t="array" aca="1" ref="V121" ca="1">IF($O121="Y",VLOOKUP($P121,INDIRECT($P$3),V$5,0)*INDIRECT($O$2),VLOOKUP($P121,INDIRECT($P$3),V$5,0))</f>
        <v>49.591884294963293</v>
      </c>
      <c r="W121" s="402">
        <f ca="1">V121*103%</f>
        <v>51.079640823812191</v>
      </c>
      <c r="X121" s="218" t="str">
        <f>O121</f>
        <v>Y</v>
      </c>
      <c r="Y121" s="366" t="str">
        <f>A121</f>
        <v>52911C</v>
      </c>
      <c r="Z121" s="218" t="str">
        <f>D121</f>
        <v>Supervisor Water Mech Mait and Mach</v>
      </c>
      <c r="AA121" s="367" t="str">
        <f>G121</f>
        <v>N30</v>
      </c>
      <c r="AB121" s="368">
        <f t="shared" ca="1" si="94"/>
        <v>45.384</v>
      </c>
      <c r="AC121" s="368">
        <f t="shared" ca="1" si="94"/>
        <v>46.744999999999997</v>
      </c>
      <c r="AD121" s="368">
        <f t="shared" ca="1" si="94"/>
        <v>48.146999999999998</v>
      </c>
      <c r="AE121" s="368">
        <f t="shared" ca="1" si="94"/>
        <v>49.591999999999999</v>
      </c>
      <c r="AF121" s="221">
        <f ca="1">W121</f>
        <v>51.079640823812191</v>
      </c>
    </row>
    <row r="122" spans="1:32">
      <c r="B122" s="5"/>
      <c r="C122" s="5"/>
      <c r="D122" s="43"/>
      <c r="E122" s="5"/>
      <c r="F122" s="5"/>
      <c r="G122" s="5"/>
      <c r="H122" s="46"/>
      <c r="I122" s="5"/>
      <c r="J122" s="5"/>
      <c r="K122" s="5"/>
      <c r="L122" s="5"/>
    </row>
    <row r="123" spans="1:32" ht="26.25" thickBot="1">
      <c r="A123" s="280" t="s">
        <v>2</v>
      </c>
      <c r="B123" s="280" t="s">
        <v>3</v>
      </c>
      <c r="C123" s="280"/>
      <c r="D123" s="24" t="s">
        <v>631</v>
      </c>
      <c r="E123" s="280" t="s">
        <v>617</v>
      </c>
      <c r="F123" s="280" t="s">
        <v>6</v>
      </c>
      <c r="G123" s="280" t="s">
        <v>7</v>
      </c>
      <c r="H123" s="26" t="s">
        <v>8</v>
      </c>
      <c r="I123" s="26" t="s">
        <v>9</v>
      </c>
      <c r="J123" s="26" t="s">
        <v>10</v>
      </c>
      <c r="K123" s="27" t="s">
        <v>11</v>
      </c>
      <c r="L123" s="27" t="s">
        <v>744</v>
      </c>
      <c r="O123" s="340" t="s">
        <v>610</v>
      </c>
      <c r="P123" s="340" t="s">
        <v>2</v>
      </c>
      <c r="Q123" s="341" t="s">
        <v>612</v>
      </c>
      <c r="R123" s="341" t="s">
        <v>606</v>
      </c>
      <c r="S123" s="342" t="s">
        <v>8</v>
      </c>
      <c r="T123" s="342" t="s">
        <v>9</v>
      </c>
      <c r="U123" s="342" t="s">
        <v>10</v>
      </c>
      <c r="V123" s="340" t="s">
        <v>11</v>
      </c>
      <c r="W123" s="340" t="s">
        <v>744</v>
      </c>
      <c r="X123" s="358" t="str">
        <f>O123</f>
        <v>Update</v>
      </c>
      <c r="Y123" s="359" t="str">
        <f>A123</f>
        <v>Job Code</v>
      </c>
      <c r="Z123" s="358" t="s">
        <v>612</v>
      </c>
      <c r="AA123" s="360" t="str">
        <f>G123</f>
        <v>Salary Grade</v>
      </c>
      <c r="AB123" s="361" t="str">
        <f>S123</f>
        <v>Step 1</v>
      </c>
      <c r="AC123" s="361" t="str">
        <f>T123</f>
        <v>Step 2</v>
      </c>
      <c r="AD123" s="361" t="str">
        <f>U123</f>
        <v>Step 3</v>
      </c>
      <c r="AE123" s="361" t="str">
        <f>V123</f>
        <v>Step 4</v>
      </c>
      <c r="AF123" s="214" t="s">
        <v>744</v>
      </c>
    </row>
    <row r="124" spans="1:32">
      <c r="A124" s="5" t="s">
        <v>197</v>
      </c>
      <c r="B124" s="47" t="s">
        <v>155</v>
      </c>
      <c r="C124" s="4">
        <v>475</v>
      </c>
      <c r="D124" s="35" t="s">
        <v>198</v>
      </c>
      <c r="E124" s="47">
        <v>10</v>
      </c>
      <c r="F124" s="47" t="s">
        <v>156</v>
      </c>
      <c r="G124" s="306" t="s">
        <v>196</v>
      </c>
      <c r="H124" s="333">
        <f>S124</f>
        <v>62.84</v>
      </c>
      <c r="I124" s="382"/>
      <c r="J124" s="48"/>
      <c r="K124" s="48"/>
      <c r="L124" s="48"/>
      <c r="O124" s="343" t="s">
        <v>619</v>
      </c>
      <c r="P124" s="337" t="str">
        <f>A124</f>
        <v>05140C</v>
      </c>
      <c r="Q124" s="339" t="str">
        <f>D124</f>
        <v xml:space="preserve">General Foreman Electrician* </v>
      </c>
      <c r="R124" s="344" t="str">
        <f>G124</f>
        <v>N42</v>
      </c>
      <c r="S124" s="329">
        <v>62.84</v>
      </c>
      <c r="T124" s="329" t="s">
        <v>689</v>
      </c>
      <c r="U124" s="350"/>
      <c r="V124" s="350"/>
      <c r="X124" s="218" t="str">
        <f>O124</f>
        <v>N</v>
      </c>
      <c r="Y124" s="366" t="str">
        <f>A124</f>
        <v>05140C</v>
      </c>
      <c r="Z124" s="218" t="str">
        <f>D124</f>
        <v xml:space="preserve">General Foreman Electrician* </v>
      </c>
      <c r="AA124" s="367" t="str">
        <f>G124</f>
        <v>N42</v>
      </c>
      <c r="AB124" s="368">
        <f>ROUND(S124,3)</f>
        <v>62.84</v>
      </c>
      <c r="AC124" s="383" t="s">
        <v>688</v>
      </c>
      <c r="AD124" s="368"/>
      <c r="AE124" s="368"/>
      <c r="AF124" s="221"/>
    </row>
    <row r="125" spans="1:32">
      <c r="A125" s="5" t="s">
        <v>695</v>
      </c>
      <c r="B125" s="47" t="s">
        <v>155</v>
      </c>
      <c r="C125" s="4">
        <v>458</v>
      </c>
      <c r="D125" s="35" t="s">
        <v>696</v>
      </c>
      <c r="E125" s="47">
        <v>10</v>
      </c>
      <c r="F125" s="47" t="s">
        <v>156</v>
      </c>
      <c r="G125" s="306" t="s">
        <v>697</v>
      </c>
      <c r="H125" s="76">
        <f ca="1">S125</f>
        <v>49.177547720681254</v>
      </c>
      <c r="I125" s="76">
        <f ca="1">T125</f>
        <v>50.652652332059368</v>
      </c>
      <c r="J125" s="76">
        <f ca="1">U125</f>
        <v>52.172120991899988</v>
      </c>
      <c r="K125" s="76">
        <f ca="1">V125</f>
        <v>53.737062801414673</v>
      </c>
      <c r="L125" s="76">
        <f ca="1">W125</f>
        <v>55.349174685457115</v>
      </c>
      <c r="O125" s="343" t="s">
        <v>611</v>
      </c>
      <c r="P125" s="337" t="s">
        <v>695</v>
      </c>
      <c r="Q125" s="386" t="s">
        <v>696</v>
      </c>
      <c r="R125" s="344" t="s">
        <v>697</v>
      </c>
      <c r="S125" s="350" cm="1">
        <f t="array" aca="1" ref="S125" ca="1">IF($O125="Y",VLOOKUP($P125,INDIRECT($P$3),S$5,0)*INDIRECT($O$2),VLOOKUP($P125,INDIRECT($P$3),S$5,0))</f>
        <v>49.177547720681254</v>
      </c>
      <c r="T125" s="350" cm="1">
        <f t="array" aca="1" ref="T125" ca="1">IF($O125="Y",VLOOKUP($P125,INDIRECT($P$3),T$5,0)*INDIRECT($O$2),VLOOKUP($P125,INDIRECT($P$3),T$5,0))</f>
        <v>50.652652332059368</v>
      </c>
      <c r="U125" s="350" cm="1">
        <f t="array" aca="1" ref="U125" ca="1">IF($O125="Y",VLOOKUP($P125,INDIRECT($P$3),U$5,0)*INDIRECT($O$2),VLOOKUP($P125,INDIRECT($P$3),U$5,0))</f>
        <v>52.172120991899988</v>
      </c>
      <c r="V125" s="350" cm="1">
        <f t="array" aca="1" ref="V125" ca="1">IF($O125="Y",VLOOKUP($P125,INDIRECT($P$3),V$5,0)*INDIRECT($O$2),VLOOKUP($P125,INDIRECT($P$3),V$5,0))</f>
        <v>53.737062801414673</v>
      </c>
      <c r="W125" s="402">
        <f ca="1">V125*103%</f>
        <v>55.349174685457115</v>
      </c>
      <c r="X125" s="388" t="s">
        <v>611</v>
      </c>
      <c r="Y125" s="389" t="s">
        <v>695</v>
      </c>
      <c r="Z125" s="387" t="s">
        <v>696</v>
      </c>
      <c r="AA125" s="285" t="s">
        <v>697</v>
      </c>
      <c r="AB125" s="368">
        <f ca="1">ROUND(S125,3)</f>
        <v>49.177999999999997</v>
      </c>
      <c r="AC125" s="368">
        <f ca="1">ROUND(T125,3)</f>
        <v>50.652999999999999</v>
      </c>
      <c r="AD125" s="368">
        <f ca="1">ROUND(U125,3)</f>
        <v>52.171999999999997</v>
      </c>
      <c r="AE125" s="368">
        <f ca="1">ROUND(V125,3)</f>
        <v>53.737000000000002</v>
      </c>
      <c r="AF125" s="221">
        <f ca="1">W125</f>
        <v>55.349174685457115</v>
      </c>
    </row>
    <row r="126" spans="1:32">
      <c r="A126" s="5" t="s">
        <v>199</v>
      </c>
      <c r="B126" s="47" t="s">
        <v>155</v>
      </c>
      <c r="C126" s="4">
        <v>473</v>
      </c>
      <c r="D126" s="35" t="s">
        <v>200</v>
      </c>
      <c r="E126" s="47">
        <v>10</v>
      </c>
      <c r="F126" s="47" t="s">
        <v>156</v>
      </c>
      <c r="G126" s="306" t="s">
        <v>196</v>
      </c>
      <c r="H126" s="333">
        <f>S126</f>
        <v>62.84</v>
      </c>
      <c r="I126" s="382"/>
      <c r="J126" s="48"/>
      <c r="K126" s="48"/>
      <c r="L126" s="48"/>
      <c r="O126" s="343" t="s">
        <v>619</v>
      </c>
      <c r="P126" s="337" t="str">
        <f>A126</f>
        <v>10375C</v>
      </c>
      <c r="Q126" s="339" t="str">
        <f>D126</f>
        <v>Supervisor Water Plant Electrical and Control Systems*</v>
      </c>
      <c r="R126" s="344" t="str">
        <f>G126</f>
        <v>N42</v>
      </c>
      <c r="S126" s="329">
        <v>62.84</v>
      </c>
      <c r="T126" s="287" t="s">
        <v>689</v>
      </c>
      <c r="W126" s="400"/>
      <c r="X126" s="218" t="str">
        <f>O126</f>
        <v>N</v>
      </c>
      <c r="Y126" s="366" t="str">
        <f>A126</f>
        <v>10375C</v>
      </c>
      <c r="Z126" s="218" t="str">
        <f>D126</f>
        <v>Supervisor Water Plant Electrical and Control Systems*</v>
      </c>
      <c r="AA126" s="367" t="str">
        <f>G126</f>
        <v>N42</v>
      </c>
      <c r="AB126" s="368">
        <f>ROUND(S126,3)</f>
        <v>62.84</v>
      </c>
      <c r="AC126" s="383" t="s">
        <v>688</v>
      </c>
      <c r="AD126" s="368"/>
      <c r="AE126" s="368"/>
      <c r="AF126" s="221"/>
    </row>
    <row r="127" spans="1:32">
      <c r="B127" s="3"/>
      <c r="C127" s="3"/>
    </row>
    <row r="128" spans="1:32">
      <c r="A128" s="3" t="s">
        <v>683</v>
      </c>
      <c r="E128" s="4"/>
      <c r="F128" s="4"/>
      <c r="G128" s="32"/>
      <c r="H128" s="32"/>
      <c r="I128" s="32"/>
      <c r="J128" s="32"/>
      <c r="K128" s="32"/>
      <c r="L128" s="32"/>
    </row>
    <row r="129" spans="1:32">
      <c r="A129" s="188" t="s">
        <v>202</v>
      </c>
      <c r="H129" s="32"/>
      <c r="I129" s="32"/>
      <c r="J129" s="32"/>
      <c r="K129" s="32"/>
      <c r="L129" s="32"/>
    </row>
    <row r="130" spans="1:32">
      <c r="A130" s="188" t="s">
        <v>674</v>
      </c>
      <c r="D130" s="35"/>
      <c r="E130" s="4"/>
      <c r="F130" s="4"/>
      <c r="G130" s="32"/>
      <c r="H130" s="15"/>
      <c r="I130" s="15"/>
      <c r="J130" s="15"/>
      <c r="K130" s="15"/>
      <c r="L130" s="15"/>
    </row>
    <row r="131" spans="1:32">
      <c r="A131" s="188"/>
      <c r="D131" s="35"/>
      <c r="E131" s="4"/>
      <c r="F131" s="4"/>
      <c r="G131" s="32"/>
      <c r="H131" s="15"/>
      <c r="I131" s="15"/>
      <c r="J131" s="15"/>
      <c r="K131" s="15"/>
      <c r="L131" s="15"/>
    </row>
    <row r="132" spans="1:32">
      <c r="A132" s="188"/>
      <c r="D132" s="35"/>
      <c r="E132" s="4"/>
      <c r="F132" s="4"/>
      <c r="G132" s="32"/>
      <c r="H132" s="10"/>
      <c r="I132" s="10"/>
      <c r="J132" s="10"/>
      <c r="K132" s="10"/>
      <c r="L132" s="10"/>
    </row>
    <row r="133" spans="1:32" ht="26.25" thickBot="1">
      <c r="A133" s="280" t="s">
        <v>2</v>
      </c>
      <c r="B133" s="280" t="s">
        <v>3</v>
      </c>
      <c r="C133" s="280"/>
      <c r="D133" s="24" t="s">
        <v>632</v>
      </c>
      <c r="E133" s="280" t="s">
        <v>617</v>
      </c>
      <c r="F133" s="280" t="s">
        <v>6</v>
      </c>
      <c r="G133" s="280" t="s">
        <v>7</v>
      </c>
      <c r="H133" s="26" t="s">
        <v>8</v>
      </c>
      <c r="I133" s="26" t="s">
        <v>9</v>
      </c>
      <c r="J133" s="26" t="s">
        <v>10</v>
      </c>
      <c r="K133" s="27" t="s">
        <v>11</v>
      </c>
      <c r="L133" s="27" t="s">
        <v>744</v>
      </c>
      <c r="O133" s="340" t="s">
        <v>610</v>
      </c>
      <c r="P133" s="340" t="s">
        <v>2</v>
      </c>
      <c r="Q133" s="341" t="s">
        <v>612</v>
      </c>
      <c r="R133" s="341" t="s">
        <v>606</v>
      </c>
      <c r="S133" s="342" t="s">
        <v>8</v>
      </c>
      <c r="T133" s="342" t="s">
        <v>9</v>
      </c>
      <c r="U133" s="342" t="s">
        <v>10</v>
      </c>
      <c r="V133" s="340" t="s">
        <v>11</v>
      </c>
      <c r="W133" s="340" t="s">
        <v>744</v>
      </c>
      <c r="X133" s="358" t="str">
        <f>O133</f>
        <v>Update</v>
      </c>
      <c r="Y133" s="359" t="str">
        <f>A133</f>
        <v>Job Code</v>
      </c>
      <c r="Z133" s="358" t="s">
        <v>612</v>
      </c>
      <c r="AA133" s="360" t="str">
        <f>G133</f>
        <v>Salary Grade</v>
      </c>
      <c r="AB133" s="361" t="str">
        <f>S133</f>
        <v>Step 1</v>
      </c>
      <c r="AC133" s="361" t="str">
        <f>T133</f>
        <v>Step 2</v>
      </c>
      <c r="AD133" s="361" t="str">
        <f>U133</f>
        <v>Step 3</v>
      </c>
      <c r="AE133" s="361" t="str">
        <f>V133</f>
        <v>Step 4</v>
      </c>
      <c r="AF133" s="214" t="s">
        <v>744</v>
      </c>
    </row>
    <row r="134" spans="1:32">
      <c r="A134" s="3" t="s">
        <v>205</v>
      </c>
      <c r="B134" s="29" t="s">
        <v>155</v>
      </c>
      <c r="C134" s="4">
        <v>498</v>
      </c>
      <c r="D134" s="35" t="s">
        <v>206</v>
      </c>
      <c r="E134" s="47">
        <v>11</v>
      </c>
      <c r="F134" s="47" t="s">
        <v>156</v>
      </c>
      <c r="G134" s="306" t="s">
        <v>207</v>
      </c>
      <c r="H134" s="76">
        <f ca="1">S134</f>
        <v>52.974047594540032</v>
      </c>
      <c r="I134" s="76">
        <f ca="1">T134</f>
        <v>54.563269022376218</v>
      </c>
      <c r="J134" s="76">
        <f ca="1">U134</f>
        <v>56.200167093047519</v>
      </c>
      <c r="K134" s="76">
        <f ca="1">V134</f>
        <v>57.886172105838952</v>
      </c>
      <c r="L134" s="76">
        <f ca="1">W134</f>
        <v>59.622757269014123</v>
      </c>
      <c r="O134" s="343" t="s">
        <v>611</v>
      </c>
      <c r="P134" s="337" t="str">
        <f>A134</f>
        <v>10035C</v>
      </c>
      <c r="Q134" s="339" t="str">
        <f>D134</f>
        <v>Supervisor Forensic Science</v>
      </c>
      <c r="R134" s="344" t="str">
        <f>G134</f>
        <v>N50</v>
      </c>
      <c r="S134" s="350" cm="1">
        <f t="array" aca="1" ref="S134" ca="1">IF($O134="Y",VLOOKUP($P134,INDIRECT($P$3),S$5,0)*INDIRECT($O$2),VLOOKUP($P134,INDIRECT($P$3),S$5,0))</f>
        <v>52.974047594540032</v>
      </c>
      <c r="T134" s="350" cm="1">
        <f t="array" aca="1" ref="T134" ca="1">IF($O134="Y",VLOOKUP($P134,INDIRECT($P$3),T$5,0)*INDIRECT($O$2),VLOOKUP($P134,INDIRECT($P$3),T$5,0))</f>
        <v>54.563269022376218</v>
      </c>
      <c r="U134" s="350" cm="1">
        <f t="array" aca="1" ref="U134" ca="1">IF($O134="Y",VLOOKUP($P134,INDIRECT($P$3),U$5,0)*INDIRECT($O$2),VLOOKUP($P134,INDIRECT($P$3),U$5,0))</f>
        <v>56.200167093047519</v>
      </c>
      <c r="V134" s="350" cm="1">
        <f t="array" aca="1" ref="V134" ca="1">IF($O134="Y",VLOOKUP($P134,INDIRECT($P$3),V$5,0)*INDIRECT($O$2),VLOOKUP($P134,INDIRECT($P$3),V$5,0))</f>
        <v>57.886172105838952</v>
      </c>
      <c r="W134" s="402">
        <f ca="1">V134*103%</f>
        <v>59.622757269014123</v>
      </c>
      <c r="X134" s="218" t="str">
        <f>O134</f>
        <v>Y</v>
      </c>
      <c r="Y134" s="366" t="str">
        <f>A134</f>
        <v>10035C</v>
      </c>
      <c r="Z134" s="218" t="str">
        <f>D134</f>
        <v>Supervisor Forensic Science</v>
      </c>
      <c r="AA134" s="367" t="str">
        <f>G134</f>
        <v>N50</v>
      </c>
      <c r="AB134" s="368">
        <f ca="1">ROUND(S134,3)</f>
        <v>52.973999999999997</v>
      </c>
      <c r="AC134" s="368">
        <f ca="1">ROUND(T134,3)</f>
        <v>54.563000000000002</v>
      </c>
      <c r="AD134" s="368">
        <f ca="1">ROUND(U134,3)</f>
        <v>56.2</v>
      </c>
      <c r="AE134" s="368">
        <f ca="1">ROUND(V134,3)</f>
        <v>57.886000000000003</v>
      </c>
      <c r="AF134" s="221">
        <f ca="1">W134</f>
        <v>59.622757269014123</v>
      </c>
    </row>
    <row r="135" spans="1:32">
      <c r="B135" s="29"/>
      <c r="C135" s="29"/>
      <c r="D135" s="35"/>
      <c r="E135" s="29"/>
      <c r="F135" s="29"/>
      <c r="G135" s="17"/>
      <c r="H135" s="39"/>
      <c r="I135" s="39"/>
      <c r="J135" s="39"/>
      <c r="K135" s="39"/>
      <c r="L135" s="39"/>
    </row>
    <row r="136" spans="1:32" ht="13.5" thickBot="1">
      <c r="A136" s="51"/>
      <c r="B136" s="27"/>
      <c r="C136" s="27"/>
      <c r="D136" s="53"/>
      <c r="E136" s="27"/>
      <c r="F136" s="27"/>
      <c r="G136" s="54"/>
      <c r="H136" s="55"/>
      <c r="I136" s="55"/>
      <c r="J136" s="55"/>
      <c r="K136" s="55"/>
      <c r="L136" s="55"/>
    </row>
    <row r="137" spans="1:32">
      <c r="A137" s="5"/>
      <c r="B137" s="29"/>
      <c r="C137" s="29"/>
      <c r="D137" s="43"/>
      <c r="E137" s="29"/>
      <c r="F137" s="29"/>
      <c r="G137" s="17"/>
      <c r="H137" s="39"/>
      <c r="I137" s="39"/>
      <c r="J137" s="39"/>
      <c r="K137" s="39"/>
      <c r="L137" s="39"/>
    </row>
    <row r="138" spans="1:32">
      <c r="A138" s="18" t="s">
        <v>566</v>
      </c>
      <c r="B138" s="3"/>
      <c r="C138" s="3"/>
      <c r="H138" s="9"/>
      <c r="J138" s="39"/>
      <c r="K138" s="39"/>
      <c r="L138" s="39"/>
    </row>
    <row r="139" spans="1:32">
      <c r="A139" s="56" t="s">
        <v>209</v>
      </c>
      <c r="B139" s="9"/>
      <c r="C139" s="9"/>
      <c r="D139" s="14"/>
      <c r="E139" s="57"/>
      <c r="F139" s="57"/>
      <c r="G139" s="9"/>
      <c r="H139" s="9"/>
      <c r="J139" s="39"/>
      <c r="K139" s="39"/>
      <c r="L139" s="39"/>
    </row>
    <row r="140" spans="1:32">
      <c r="A140" s="58"/>
      <c r="C140" s="60">
        <f ca="1">S140</f>
        <v>20.237823685958137</v>
      </c>
      <c r="D140" s="14" t="s">
        <v>633</v>
      </c>
      <c r="F140" s="57"/>
      <c r="G140" s="9"/>
      <c r="H140" s="9"/>
      <c r="K140" s="39"/>
      <c r="L140" s="39"/>
      <c r="O140" s="343" t="s">
        <v>611</v>
      </c>
      <c r="P140" s="337" t="s">
        <v>613</v>
      </c>
      <c r="Q140" s="339" t="str">
        <f>D140</f>
        <v>Biweekly longevity at the beginning of the 10th year of service</v>
      </c>
      <c r="R140" s="344"/>
      <c r="S140" s="350" cm="1">
        <f t="array" aca="1" ref="S140" ca="1">IF($O140="Y",VLOOKUP($P140,INDIRECT($P$3),S$5,0)*INDIRECT($O$2),VLOOKUP($P140,INDIRECT($P$3),S$5,0))</f>
        <v>20.237823685958137</v>
      </c>
      <c r="T140" s="350"/>
      <c r="U140" s="350"/>
      <c r="V140" s="350"/>
      <c r="X140" s="213" t="str">
        <f t="shared" ref="X140:Z143" si="95">O140</f>
        <v>Y</v>
      </c>
      <c r="Y140" s="213" t="str">
        <f t="shared" si="95"/>
        <v>10th</v>
      </c>
      <c r="Z140" s="213" t="str">
        <f t="shared" si="95"/>
        <v>Biweekly longevity at the beginning of the 10th year of service</v>
      </c>
      <c r="AB140" s="221">
        <f ca="1">ROUND(S140/80,3)</f>
        <v>0.253</v>
      </c>
    </row>
    <row r="141" spans="1:32">
      <c r="A141" s="58"/>
      <c r="C141" s="60">
        <f ca="1">S141</f>
        <v>39.125456757503926</v>
      </c>
      <c r="D141" s="14" t="s">
        <v>634</v>
      </c>
      <c r="F141" s="57"/>
      <c r="G141" s="9"/>
      <c r="H141" s="9"/>
      <c r="J141" s="39"/>
      <c r="K141" s="39"/>
      <c r="L141" s="39"/>
      <c r="O141" s="337" t="s">
        <v>611</v>
      </c>
      <c r="P141" s="337" t="s">
        <v>614</v>
      </c>
      <c r="Q141" s="339" t="str">
        <f>D141</f>
        <v>Biweekly longevity at the beginning of the 15th year of service</v>
      </c>
      <c r="S141" s="350" cm="1">
        <f t="array" aca="1" ref="S141" ca="1">IF($O141="Y",VLOOKUP($P141,INDIRECT($P$3),S$5,0)*INDIRECT($O$2),VLOOKUP($P141,INDIRECT($P$3),S$5,0))</f>
        <v>39.125456757503926</v>
      </c>
      <c r="T141" s="350"/>
      <c r="U141" s="350"/>
      <c r="V141" s="350"/>
      <c r="X141" s="213" t="str">
        <f t="shared" si="95"/>
        <v>Y</v>
      </c>
      <c r="Y141" s="213" t="str">
        <f t="shared" si="95"/>
        <v>15th</v>
      </c>
      <c r="Z141" s="213" t="str">
        <f t="shared" si="95"/>
        <v>Biweekly longevity at the beginning of the 15th year of service</v>
      </c>
      <c r="AB141" s="221">
        <f ca="1">ROUND(S141/80,3)</f>
        <v>0.48899999999999999</v>
      </c>
    </row>
    <row r="142" spans="1:32">
      <c r="A142" s="58"/>
      <c r="C142" s="60">
        <f ca="1">S142</f>
        <v>54.472571876011642</v>
      </c>
      <c r="D142" s="14" t="s">
        <v>635</v>
      </c>
      <c r="F142" s="57"/>
      <c r="G142" s="9"/>
      <c r="H142" s="5"/>
      <c r="I142" s="5"/>
      <c r="J142" s="39"/>
      <c r="K142" s="39"/>
      <c r="L142" s="39"/>
      <c r="O142" s="337" t="s">
        <v>611</v>
      </c>
      <c r="P142" s="337" t="s">
        <v>615</v>
      </c>
      <c r="Q142" s="339" t="str">
        <f>D142</f>
        <v>Biweekly longevity at the beginning of the 20th year of service</v>
      </c>
      <c r="S142" s="350" cm="1">
        <f t="array" aca="1" ref="S142" ca="1">IF($O142="Y",VLOOKUP($P142,INDIRECT($P$3),S$5,0)*INDIRECT($O$2),VLOOKUP($P142,INDIRECT($P$3),S$5,0))</f>
        <v>54.472571876011642</v>
      </c>
      <c r="T142" s="350"/>
      <c r="U142" s="350"/>
      <c r="V142" s="350"/>
      <c r="X142" s="213" t="str">
        <f t="shared" si="95"/>
        <v>Y</v>
      </c>
      <c r="Y142" s="213" t="str">
        <f t="shared" si="95"/>
        <v>20th</v>
      </c>
      <c r="Z142" s="213" t="str">
        <f t="shared" si="95"/>
        <v>Biweekly longevity at the beginning of the 20th year of service</v>
      </c>
      <c r="AB142" s="221">
        <f ca="1">ROUND(S142/80,3)</f>
        <v>0.68100000000000005</v>
      </c>
    </row>
    <row r="143" spans="1:32">
      <c r="A143" s="58"/>
      <c r="C143" s="60">
        <f ca="1">S143</f>
        <v>76.261600626416296</v>
      </c>
      <c r="D143" s="14" t="s">
        <v>636</v>
      </c>
      <c r="F143" s="57"/>
      <c r="G143" s="9"/>
      <c r="H143" s="9"/>
      <c r="J143" s="39"/>
      <c r="K143" s="39"/>
      <c r="L143" s="39"/>
      <c r="O143" s="337" t="s">
        <v>611</v>
      </c>
      <c r="P143" s="337" t="s">
        <v>616</v>
      </c>
      <c r="Q143" s="339" t="str">
        <f>D143</f>
        <v>Biweekly longevity at the beginning of the 25th year of service</v>
      </c>
      <c r="S143" s="350" cm="1">
        <f t="array" aca="1" ref="S143" ca="1">IF($O143="Y",VLOOKUP($P143,INDIRECT($P$3),S$5,0)*INDIRECT($O$2),VLOOKUP($P143,INDIRECT($P$3),S$5,0))</f>
        <v>76.261600626416296</v>
      </c>
      <c r="T143" s="350"/>
      <c r="U143" s="350"/>
      <c r="V143" s="350"/>
      <c r="X143" s="213" t="str">
        <f t="shared" si="95"/>
        <v>Y</v>
      </c>
      <c r="Y143" s="213" t="str">
        <f t="shared" si="95"/>
        <v>25th</v>
      </c>
      <c r="Z143" s="213" t="str">
        <f t="shared" si="95"/>
        <v>Biweekly longevity at the beginning of the 25th year of service</v>
      </c>
      <c r="AB143" s="221">
        <f ca="1">ROUND(S143/80,3)</f>
        <v>0.95299999999999996</v>
      </c>
    </row>
    <row r="144" spans="1:32">
      <c r="A144" s="5" t="s">
        <v>214</v>
      </c>
      <c r="C144" s="5"/>
      <c r="D144" s="5"/>
      <c r="E144" s="5"/>
      <c r="F144" s="5"/>
      <c r="G144" s="5"/>
      <c r="J144" s="39"/>
      <c r="K144" s="39"/>
      <c r="L144" s="39"/>
    </row>
    <row r="145" spans="1:32">
      <c r="A145" s="58"/>
      <c r="B145" s="3"/>
      <c r="C145" s="3"/>
      <c r="E145" s="14"/>
      <c r="F145" s="57"/>
      <c r="G145" s="9"/>
      <c r="H145" s="5"/>
      <c r="I145" s="5"/>
      <c r="J145" s="39"/>
      <c r="K145" s="39"/>
      <c r="L145" s="39"/>
    </row>
    <row r="146" spans="1:32" ht="13.5" thickBot="1">
      <c r="A146" s="61"/>
      <c r="B146" s="61"/>
      <c r="C146" s="61"/>
      <c r="D146" s="51"/>
      <c r="E146" s="51"/>
      <c r="F146" s="51"/>
      <c r="G146" s="51"/>
      <c r="H146" s="51"/>
      <c r="I146" s="51"/>
      <c r="J146" s="51"/>
      <c r="K146" s="51"/>
      <c r="L146" s="51"/>
    </row>
    <row r="147" spans="1:32">
      <c r="A147" s="315"/>
      <c r="B147" s="315"/>
      <c r="C147" s="315"/>
      <c r="D147" s="5"/>
      <c r="E147" s="5"/>
      <c r="F147" s="5"/>
      <c r="G147" s="5"/>
      <c r="H147" s="5"/>
      <c r="I147" s="5"/>
      <c r="J147" s="5"/>
      <c r="K147" s="5"/>
      <c r="L147" s="5"/>
    </row>
    <row r="148" spans="1:32">
      <c r="A148" s="18" t="s">
        <v>215</v>
      </c>
      <c r="B148" s="47"/>
      <c r="C148" s="47"/>
      <c r="E148" s="5"/>
      <c r="F148" s="5"/>
      <c r="G148" s="5"/>
      <c r="H148" s="46"/>
      <c r="I148" s="46"/>
      <c r="J148" s="46"/>
      <c r="K148" s="46"/>
      <c r="L148" s="46"/>
      <c r="AB148" s="221"/>
    </row>
    <row r="149" spans="1:32">
      <c r="A149" s="56" t="s">
        <v>216</v>
      </c>
      <c r="B149" s="9"/>
      <c r="C149" s="9"/>
      <c r="D149" s="14"/>
      <c r="E149" s="57"/>
      <c r="F149" s="57"/>
      <c r="G149" s="9"/>
      <c r="H149" s="46"/>
      <c r="I149" s="46"/>
      <c r="J149" s="46"/>
      <c r="K149" s="46"/>
      <c r="L149" s="46"/>
      <c r="O149" s="337" t="s">
        <v>611</v>
      </c>
      <c r="P149" s="348" t="s">
        <v>549</v>
      </c>
      <c r="Q149" s="349" t="s">
        <v>562</v>
      </c>
      <c r="S149" s="350" cm="1">
        <f t="array" aca="1" ref="S149" ca="1">IF($O149="Y",VLOOKUP($P149,INDIRECT($P$3),S$5,0)*INDIRECT($O$2),VLOOKUP($P149,INDIRECT($P$3),S$5,0))</f>
        <v>0.7406244002826512</v>
      </c>
      <c r="X149" s="213" t="str">
        <f>O149</f>
        <v>Y</v>
      </c>
      <c r="Y149" s="213" t="str">
        <f>P149</f>
        <v>CSULDS</v>
      </c>
      <c r="Z149" s="213" t="str">
        <f>Q149</f>
        <v>TL-Lead Prem (Substitute)-CSU</v>
      </c>
      <c r="AB149" s="221">
        <f ca="1">ROUND(S149,3)</f>
        <v>0.74099999999999999</v>
      </c>
    </row>
    <row r="150" spans="1:32">
      <c r="A150" s="64" t="s">
        <v>217</v>
      </c>
      <c r="B150" s="46"/>
      <c r="C150" s="46"/>
      <c r="D150" s="66"/>
      <c r="E150" s="67"/>
      <c r="F150" s="67"/>
      <c r="G150" s="46"/>
      <c r="H150" s="46"/>
      <c r="I150" s="46"/>
      <c r="J150" s="46"/>
      <c r="K150" s="46"/>
      <c r="L150" s="46"/>
    </row>
    <row r="151" spans="1:32" ht="13.5" thickBot="1">
      <c r="A151" s="68" t="str">
        <f ca="1">"Maintenance Electrician duties, shall receive a premium of "&amp;TEXT(S149,"$0.000")&amp;" cents per hour."</f>
        <v>Maintenance Electrician duties, shall receive a premium of $0.741 cents per hour.</v>
      </c>
      <c r="B151" s="72"/>
      <c r="C151" s="72"/>
      <c r="D151" s="70"/>
      <c r="E151" s="71"/>
      <c r="F151" s="71"/>
      <c r="G151" s="72"/>
      <c r="H151" s="51"/>
      <c r="I151" s="51"/>
      <c r="J151" s="51"/>
      <c r="K151" s="51"/>
      <c r="L151" s="51"/>
    </row>
    <row r="152" spans="1:32">
      <c r="A152" s="64"/>
      <c r="B152" s="46"/>
      <c r="C152" s="46"/>
      <c r="D152" s="66"/>
      <c r="E152" s="67"/>
      <c r="F152" s="67"/>
      <c r="G152" s="46"/>
      <c r="H152" s="5"/>
      <c r="I152" s="5"/>
      <c r="J152" s="5"/>
      <c r="K152" s="5"/>
      <c r="L152" s="5"/>
    </row>
    <row r="153" spans="1:32">
      <c r="A153" s="73" t="s">
        <v>219</v>
      </c>
      <c r="B153" s="46"/>
      <c r="C153" s="46"/>
      <c r="E153" s="67"/>
      <c r="F153" s="67"/>
      <c r="G153" s="46"/>
      <c r="H153" s="9"/>
      <c r="I153" s="9"/>
      <c r="J153" s="9"/>
      <c r="K153" s="46"/>
      <c r="L153" s="46"/>
    </row>
    <row r="154" spans="1:32">
      <c r="A154" s="75" t="s">
        <v>251</v>
      </c>
      <c r="B154" s="9"/>
      <c r="C154" s="9"/>
      <c r="D154" s="14"/>
      <c r="E154" s="57"/>
      <c r="F154" s="57"/>
      <c r="G154" s="9"/>
      <c r="H154" s="9"/>
      <c r="I154" s="9"/>
      <c r="J154" s="39"/>
      <c r="K154" s="9"/>
      <c r="L154" s="9"/>
      <c r="O154" s="337" t="s">
        <v>611</v>
      </c>
      <c r="P154" s="348" t="s">
        <v>550</v>
      </c>
      <c r="Q154" s="349" t="s">
        <v>558</v>
      </c>
      <c r="S154" s="350" cm="1">
        <f t="array" aca="1" ref="S154" ca="1">IF($O154="Y",VLOOKUP($P154,INDIRECT($P$3),S$5,0)*INDIRECT($O$2),VLOOKUP($P154,INDIRECT($P$3),S$5,0))</f>
        <v>1.6830899167788242</v>
      </c>
      <c r="X154" s="213" t="str">
        <f t="shared" ref="X154:Z156" si="96">O154</f>
        <v>Y</v>
      </c>
      <c r="Y154" s="213" t="str">
        <f t="shared" si="96"/>
        <v>CSUAM1</v>
      </c>
      <c r="Z154" s="213" t="str">
        <f t="shared" si="96"/>
        <v>TL-Morning Shift Premium CSU</v>
      </c>
      <c r="AB154" s="221">
        <f ca="1">ROUND(S154,3)</f>
        <v>1.6830000000000001</v>
      </c>
    </row>
    <row r="155" spans="1:32">
      <c r="A155" s="75" t="s">
        <v>254</v>
      </c>
      <c r="B155" s="9"/>
      <c r="C155" s="9"/>
      <c r="D155" s="14"/>
      <c r="E155" s="57"/>
      <c r="F155" s="57"/>
      <c r="G155" s="9"/>
      <c r="H155" s="9"/>
      <c r="I155" s="307">
        <f ca="1">S154</f>
        <v>1.6830899167788242</v>
      </c>
      <c r="J155" s="3" t="s">
        <v>220</v>
      </c>
      <c r="O155" s="337" t="s">
        <v>611</v>
      </c>
      <c r="P155" s="348" t="s">
        <v>551</v>
      </c>
      <c r="Q155" s="349" t="s">
        <v>563</v>
      </c>
      <c r="S155" s="350" cm="1">
        <f t="array" aca="1" ref="S155" ca="1">IF($O155="Y",VLOOKUP($P155,INDIRECT($P$3),S$5,0)*INDIRECT($O$2),VLOOKUP($P155,INDIRECT($P$3),S$5,0))</f>
        <v>1.6830899167788242</v>
      </c>
      <c r="X155" s="213" t="str">
        <f t="shared" si="96"/>
        <v>Y</v>
      </c>
      <c r="Y155" s="213" t="str">
        <f t="shared" si="96"/>
        <v>CSUNIT</v>
      </c>
      <c r="Z155" s="213" t="str">
        <f t="shared" si="96"/>
        <v>TL-Night Shift Premium-CSU</v>
      </c>
      <c r="AB155" s="221">
        <f ca="1">ROUND(S155,3)</f>
        <v>1.6830000000000001</v>
      </c>
    </row>
    <row r="156" spans="1:32">
      <c r="A156" s="75"/>
      <c r="B156" s="9"/>
      <c r="C156" s="9"/>
      <c r="D156" s="14"/>
      <c r="E156" s="57"/>
      <c r="F156" s="57"/>
      <c r="G156" s="9"/>
      <c r="H156" s="9"/>
      <c r="O156" s="337" t="s">
        <v>611</v>
      </c>
      <c r="P156" s="348" t="s">
        <v>552</v>
      </c>
      <c r="Q156" s="349" t="s">
        <v>564</v>
      </c>
      <c r="S156" s="350" cm="1">
        <f t="array" aca="1" ref="S156" ca="1">IF($O156="Y",VLOOKUP($P156,INDIRECT($P$3),S$5,0)*INDIRECT($O$2),VLOOKUP($P156,INDIRECT($P$3),S$5,0))</f>
        <v>1.6831286774165415</v>
      </c>
      <c r="X156" s="213" t="str">
        <f t="shared" si="96"/>
        <v>Y</v>
      </c>
      <c r="Y156" s="213" t="str">
        <f t="shared" si="96"/>
        <v>CSUWKE</v>
      </c>
      <c r="Z156" s="213" t="str">
        <f t="shared" si="96"/>
        <v>CSU Weekend Shift</v>
      </c>
      <c r="AB156" s="221">
        <f ca="1">ROUND(S156,3)</f>
        <v>1.6830000000000001</v>
      </c>
    </row>
    <row r="157" spans="1:32">
      <c r="A157" s="75" t="s">
        <v>239</v>
      </c>
      <c r="B157" s="9"/>
      <c r="C157" s="9"/>
      <c r="D157" s="14"/>
      <c r="E157" s="57"/>
      <c r="F157" s="57"/>
      <c r="G157" s="9"/>
      <c r="H157" s="9"/>
    </row>
    <row r="158" spans="1:32">
      <c r="A158" s="75" t="s">
        <v>221</v>
      </c>
      <c r="B158" s="9"/>
      <c r="C158" s="9"/>
      <c r="D158" s="14"/>
      <c r="E158" s="57"/>
      <c r="F158" s="57"/>
      <c r="G158" s="9"/>
      <c r="H158" s="9"/>
      <c r="I158" s="307">
        <f ca="1">I155*40</f>
        <v>67.32359667115297</v>
      </c>
      <c r="J158" s="3" t="s">
        <v>222</v>
      </c>
    </row>
    <row r="159" spans="1:32">
      <c r="A159" s="75"/>
      <c r="B159" s="9"/>
      <c r="C159" s="9"/>
      <c r="D159" s="14"/>
      <c r="E159" s="57"/>
      <c r="F159" s="57"/>
      <c r="G159" s="9"/>
      <c r="H159" s="9"/>
    </row>
    <row r="160" spans="1:32" s="5" customFormat="1">
      <c r="A160" s="56" t="s">
        <v>240</v>
      </c>
      <c r="B160" s="9"/>
      <c r="C160" s="9"/>
      <c r="D160" s="14"/>
      <c r="E160" s="57"/>
      <c r="F160" s="57"/>
      <c r="G160" s="9"/>
      <c r="H160" s="3"/>
      <c r="I160" s="3"/>
      <c r="M160"/>
      <c r="N160"/>
      <c r="O160" s="351"/>
      <c r="P160" s="351"/>
      <c r="Q160" s="352"/>
      <c r="R160" s="352"/>
      <c r="S160" s="352"/>
      <c r="T160" s="352"/>
      <c r="U160" s="352"/>
      <c r="V160" s="352"/>
      <c r="W160" s="351"/>
      <c r="X160" s="218"/>
      <c r="Y160" s="218"/>
      <c r="Z160" s="218"/>
      <c r="AA160" s="218"/>
      <c r="AB160" s="218"/>
      <c r="AC160" s="218"/>
      <c r="AD160" s="218"/>
      <c r="AE160" s="218"/>
      <c r="AF160" s="218"/>
    </row>
    <row r="161" spans="1:32">
      <c r="A161" s="75" t="s">
        <v>238</v>
      </c>
      <c r="B161" s="9"/>
      <c r="C161" s="9"/>
      <c r="D161" s="14"/>
      <c r="E161" s="57"/>
      <c r="F161" s="57"/>
      <c r="G161" s="9"/>
      <c r="H161" s="5"/>
    </row>
    <row r="162" spans="1:32" s="5" customFormat="1">
      <c r="A162" s="3" t="s">
        <v>236</v>
      </c>
      <c r="B162" s="4"/>
      <c r="C162" s="4"/>
      <c r="D162" s="3"/>
      <c r="E162" s="3"/>
      <c r="F162" s="3"/>
      <c r="G162" s="3"/>
      <c r="I162" s="307">
        <f ca="1">S162</f>
        <v>1.6830899167788242</v>
      </c>
      <c r="J162" s="3" t="s">
        <v>223</v>
      </c>
      <c r="M162"/>
      <c r="N162"/>
      <c r="O162" s="351" t="s">
        <v>611</v>
      </c>
      <c r="P162" s="348" t="s">
        <v>553</v>
      </c>
      <c r="Q162" s="349" t="s">
        <v>565</v>
      </c>
      <c r="R162" s="352"/>
      <c r="S162" s="350" cm="1">
        <f t="array" aca="1" ref="S162" ca="1">IF($O162="Y",VLOOKUP($P162,INDIRECT($P$3),S$5,0)*INDIRECT($O$2),VLOOKUP($P162,INDIRECT($P$3),S$5,0))</f>
        <v>1.6830899167788242</v>
      </c>
      <c r="T162" s="352"/>
      <c r="U162" s="352"/>
      <c r="V162" s="352"/>
      <c r="W162" s="351"/>
      <c r="X162" s="213" t="str">
        <f>O162</f>
        <v>Y</v>
      </c>
      <c r="Y162" s="213" t="str">
        <f>P162</f>
        <v>CSULAW</v>
      </c>
      <c r="Z162" s="213" t="str">
        <f>Q162</f>
        <v>TL-Law Enforce PM Premium</v>
      </c>
      <c r="AA162" s="213"/>
      <c r="AB162" s="221">
        <f ca="1">ROUND(S162,3)</f>
        <v>1.6830000000000001</v>
      </c>
      <c r="AC162" s="218"/>
      <c r="AD162" s="218"/>
      <c r="AE162" s="218"/>
      <c r="AF162" s="218"/>
    </row>
    <row r="163" spans="1:32" s="4" customFormat="1">
      <c r="A163" s="5"/>
      <c r="B163" s="47"/>
      <c r="C163" s="47"/>
      <c r="D163" s="5"/>
      <c r="E163" s="5"/>
      <c r="F163" s="5"/>
      <c r="G163" s="5"/>
      <c r="H163" s="110"/>
      <c r="I163" s="110"/>
      <c r="J163" s="110"/>
      <c r="K163" s="5"/>
      <c r="L163" s="5"/>
      <c r="M163"/>
      <c r="N163"/>
      <c r="O163" s="337"/>
      <c r="P163" s="337"/>
      <c r="Q163" s="337"/>
      <c r="R163" s="337"/>
      <c r="S163" s="337"/>
      <c r="T163" s="337"/>
      <c r="U163" s="337"/>
      <c r="V163" s="337"/>
      <c r="W163" s="337"/>
      <c r="X163" s="219"/>
      <c r="Y163" s="219"/>
      <c r="Z163" s="219"/>
      <c r="AA163" s="219"/>
      <c r="AB163" s="219"/>
      <c r="AC163" s="219"/>
      <c r="AD163" s="219"/>
      <c r="AE163" s="219"/>
      <c r="AF163" s="219"/>
    </row>
    <row r="164" spans="1:32" s="4" customFormat="1">
      <c r="A164" s="56" t="s">
        <v>241</v>
      </c>
      <c r="B164" s="78"/>
      <c r="C164" s="78"/>
      <c r="D164" s="78"/>
      <c r="E164" s="78"/>
      <c r="F164" s="78"/>
      <c r="G164" s="78"/>
      <c r="H164" s="3"/>
      <c r="I164" s="3"/>
      <c r="J164" s="3"/>
      <c r="K164" s="78"/>
      <c r="L164" s="78"/>
      <c r="M164"/>
      <c r="N164"/>
      <c r="O164" s="337"/>
      <c r="P164" s="337"/>
      <c r="Q164" s="337"/>
      <c r="R164" s="337"/>
      <c r="S164" s="337"/>
      <c r="T164" s="337"/>
      <c r="U164" s="337"/>
      <c r="V164" s="337"/>
      <c r="W164" s="337"/>
      <c r="X164" s="219"/>
      <c r="Y164" s="219"/>
      <c r="Z164" s="219"/>
      <c r="AA164" s="219"/>
      <c r="AB164" s="219"/>
      <c r="AC164" s="219"/>
      <c r="AD164" s="219"/>
      <c r="AE164" s="219"/>
      <c r="AF164" s="219"/>
    </row>
    <row r="165" spans="1:32" s="4" customFormat="1">
      <c r="A165" s="210" t="s">
        <v>242</v>
      </c>
      <c r="B165" s="78"/>
      <c r="C165" s="78"/>
      <c r="D165" s="78"/>
      <c r="E165" s="78"/>
      <c r="F165" s="78"/>
      <c r="G165" s="78"/>
      <c r="H165" s="3"/>
      <c r="I165" s="3"/>
      <c r="J165" s="3"/>
      <c r="K165" s="3"/>
      <c r="L165" s="3"/>
      <c r="M165"/>
      <c r="N165"/>
      <c r="O165" s="337"/>
      <c r="P165" s="337"/>
      <c r="Q165" s="337"/>
      <c r="R165" s="337"/>
      <c r="S165" s="337"/>
      <c r="T165" s="337"/>
      <c r="U165" s="337"/>
      <c r="V165" s="337"/>
      <c r="W165" s="337"/>
      <c r="X165" s="219"/>
      <c r="Y165" s="219"/>
      <c r="Z165" s="219"/>
      <c r="AA165" s="219"/>
      <c r="AB165" s="219"/>
      <c r="AC165" s="219"/>
      <c r="AD165" s="219"/>
      <c r="AE165" s="219"/>
      <c r="AF165" s="219"/>
    </row>
    <row r="166" spans="1:32" s="4" customFormat="1">
      <c r="A166" s="211" t="s">
        <v>237</v>
      </c>
      <c r="B166" s="78"/>
      <c r="C166" s="78"/>
      <c r="D166" s="78"/>
      <c r="E166" s="78"/>
      <c r="F166" s="78"/>
      <c r="G166" s="78"/>
      <c r="H166" s="3"/>
      <c r="I166" s="3"/>
      <c r="J166" s="3"/>
      <c r="K166" s="3"/>
      <c r="L166" s="3"/>
      <c r="M166"/>
      <c r="N166"/>
      <c r="O166" s="337"/>
      <c r="P166" s="337"/>
      <c r="Q166" s="337"/>
      <c r="R166" s="337"/>
      <c r="S166" s="337"/>
      <c r="T166" s="337"/>
      <c r="U166" s="337"/>
      <c r="V166" s="337"/>
      <c r="W166" s="337"/>
      <c r="X166" s="219"/>
      <c r="Y166" s="219"/>
      <c r="Z166" s="219"/>
      <c r="AA166" s="219"/>
      <c r="AB166" s="219"/>
      <c r="AC166" s="219"/>
      <c r="AD166" s="219"/>
      <c r="AE166" s="219"/>
      <c r="AF166" s="219"/>
    </row>
    <row r="167" spans="1:32" s="4" customFormat="1">
      <c r="A167" s="78"/>
      <c r="B167" s="78"/>
      <c r="C167" s="78"/>
      <c r="D167" s="78"/>
      <c r="E167" s="78"/>
      <c r="F167" s="78"/>
      <c r="G167" s="78"/>
      <c r="H167" s="3"/>
      <c r="I167" s="3"/>
      <c r="J167" s="3"/>
      <c r="K167" s="3"/>
      <c r="L167" s="3"/>
      <c r="M167"/>
      <c r="N167"/>
      <c r="O167" s="337"/>
      <c r="P167" s="337"/>
      <c r="Q167" s="337"/>
      <c r="R167" s="337"/>
      <c r="S167" s="337"/>
      <c r="T167" s="337"/>
      <c r="U167" s="337"/>
      <c r="V167" s="337"/>
      <c r="W167" s="337"/>
      <c r="X167" s="219"/>
      <c r="Y167" s="219"/>
      <c r="Z167" s="219"/>
      <c r="AA167" s="219"/>
      <c r="AB167" s="219"/>
      <c r="AC167" s="219"/>
      <c r="AD167" s="219"/>
      <c r="AE167" s="219"/>
      <c r="AF167" s="219"/>
    </row>
    <row r="168" spans="1:32" s="4" customFormat="1">
      <c r="A168" s="56" t="s">
        <v>243</v>
      </c>
      <c r="B168" s="78"/>
      <c r="C168" s="78"/>
      <c r="D168" s="78"/>
      <c r="E168" s="78"/>
      <c r="F168" s="78"/>
      <c r="G168" s="78"/>
      <c r="H168" s="3"/>
      <c r="I168" s="3"/>
      <c r="J168" s="3"/>
      <c r="K168" s="3"/>
      <c r="L168" s="3"/>
      <c r="M168"/>
      <c r="N168"/>
      <c r="O168" s="337"/>
      <c r="P168" s="337"/>
      <c r="Q168" s="337"/>
      <c r="R168" s="337"/>
      <c r="S168" s="337"/>
      <c r="T168" s="337"/>
      <c r="U168" s="337"/>
      <c r="V168" s="337"/>
      <c r="W168" s="337"/>
      <c r="X168" s="219"/>
      <c r="Y168" s="219"/>
      <c r="Z168" s="219"/>
      <c r="AA168" s="219"/>
      <c r="AB168" s="219"/>
      <c r="AC168" s="219"/>
      <c r="AD168" s="219"/>
      <c r="AE168" s="219"/>
      <c r="AF168" s="219"/>
    </row>
    <row r="169" spans="1:32" s="4" customFormat="1" ht="13.5" thickBot="1">
      <c r="A169" s="231" t="s">
        <v>244</v>
      </c>
      <c r="B169" s="232"/>
      <c r="C169" s="232"/>
      <c r="D169" s="232"/>
      <c r="E169" s="232"/>
      <c r="F169" s="232"/>
      <c r="G169" s="232"/>
      <c r="H169" s="24"/>
      <c r="I169" s="51"/>
      <c r="J169" s="51"/>
      <c r="K169" s="51"/>
      <c r="L169" s="51"/>
      <c r="M169"/>
      <c r="N169"/>
      <c r="O169" s="337"/>
      <c r="P169" s="337"/>
      <c r="Q169" s="337"/>
      <c r="R169" s="337"/>
      <c r="S169" s="337"/>
      <c r="T169" s="337"/>
      <c r="U169" s="337"/>
      <c r="V169" s="337"/>
      <c r="W169" s="337"/>
      <c r="X169" s="219"/>
      <c r="Y169" s="219"/>
      <c r="Z169" s="219"/>
      <c r="AA169" s="219"/>
      <c r="AB169" s="219"/>
      <c r="AC169" s="219"/>
      <c r="AD169" s="219"/>
      <c r="AE169" s="219"/>
      <c r="AF169" s="219"/>
    </row>
    <row r="170" spans="1:32" s="4" customFormat="1">
      <c r="A170" s="78"/>
      <c r="B170" s="78"/>
      <c r="C170" s="78"/>
      <c r="D170" s="78"/>
      <c r="E170" s="78"/>
      <c r="F170" s="78"/>
      <c r="G170" s="78"/>
      <c r="H170" s="3"/>
      <c r="I170" s="3"/>
      <c r="J170" s="3"/>
      <c r="K170" s="3"/>
      <c r="L170" s="3"/>
      <c r="M170"/>
      <c r="N170"/>
      <c r="O170" s="337"/>
      <c r="P170" s="337"/>
      <c r="Q170" s="337"/>
      <c r="R170" s="337"/>
      <c r="S170" s="337"/>
      <c r="T170" s="337"/>
      <c r="U170" s="337"/>
      <c r="V170" s="337"/>
      <c r="W170" s="337"/>
      <c r="X170" s="219"/>
      <c r="Y170" s="219"/>
      <c r="Z170" s="219"/>
      <c r="AA170" s="219"/>
      <c r="AB170" s="219"/>
      <c r="AC170" s="219"/>
      <c r="AD170" s="219"/>
      <c r="AE170" s="219"/>
      <c r="AF170" s="219"/>
    </row>
    <row r="171" spans="1:32" s="4" customFormat="1">
      <c r="A171" s="317" t="s">
        <v>637</v>
      </c>
      <c r="B171" s="110"/>
      <c r="C171" s="110"/>
      <c r="D171" s="110"/>
      <c r="E171" s="110"/>
      <c r="F171" s="110"/>
      <c r="G171" s="110"/>
      <c r="H171" s="318"/>
      <c r="I171" s="318"/>
      <c r="J171" s="318"/>
      <c r="K171" s="318"/>
      <c r="L171" s="318"/>
      <c r="M171"/>
      <c r="N171"/>
      <c r="O171" s="337"/>
      <c r="P171" s="337"/>
      <c r="Q171" s="337"/>
      <c r="R171" s="337"/>
      <c r="S171" s="337"/>
      <c r="T171" s="337"/>
      <c r="U171" s="337"/>
      <c r="V171" s="337"/>
      <c r="W171" s="337"/>
      <c r="X171" s="213"/>
      <c r="Y171" s="213"/>
      <c r="Z171" s="213"/>
      <c r="AA171" s="213"/>
      <c r="AB171" s="221"/>
      <c r="AC171" s="219"/>
      <c r="AD171" s="219"/>
      <c r="AE171" s="219"/>
      <c r="AF171" s="219"/>
    </row>
    <row r="172" spans="1:32" s="4" customFormat="1">
      <c r="A172" s="381" t="str">
        <f ca="1">"Employees will be compensated at the rate of "&amp;TEXT(S173,"$.00")&amp;"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72" s="110"/>
      <c r="C172" s="110"/>
      <c r="D172" s="110"/>
      <c r="E172" s="110"/>
      <c r="F172" s="110"/>
      <c r="G172" s="110"/>
      <c r="H172" s="318"/>
      <c r="I172" s="318"/>
      <c r="J172" s="318"/>
      <c r="K172" s="318"/>
      <c r="L172" s="318"/>
      <c r="M172"/>
      <c r="N172"/>
      <c r="O172" s="337"/>
      <c r="P172" s="337"/>
      <c r="Q172" s="337"/>
      <c r="R172" s="337"/>
      <c r="S172" s="337"/>
      <c r="T172" s="337"/>
      <c r="U172" s="337"/>
      <c r="V172" s="337"/>
      <c r="W172" s="337"/>
      <c r="X172" s="213"/>
      <c r="Y172" s="213"/>
      <c r="Z172" s="213"/>
      <c r="AA172" s="213"/>
      <c r="AB172" s="221"/>
      <c r="AC172" s="219"/>
      <c r="AD172" s="219"/>
      <c r="AE172" s="219"/>
      <c r="AF172" s="219"/>
    </row>
    <row r="173" spans="1:32" s="4" customFormat="1" ht="13.5" thickBot="1">
      <c r="A173" s="61" t="str">
        <f>"specific languages) is both assigned and used."</f>
        <v>specific languages) is both assigned and used.</v>
      </c>
      <c r="B173" s="232"/>
      <c r="C173" s="232"/>
      <c r="D173" s="232"/>
      <c r="E173" s="232"/>
      <c r="F173" s="232"/>
      <c r="G173" s="232"/>
      <c r="H173" s="320"/>
      <c r="I173" s="320"/>
      <c r="J173" s="320"/>
      <c r="K173" s="320"/>
      <c r="L173" s="320"/>
      <c r="M173"/>
      <c r="N173"/>
      <c r="O173" s="337" t="s">
        <v>619</v>
      </c>
      <c r="P173" s="337" t="s">
        <v>668</v>
      </c>
      <c r="Q173" s="353" t="s">
        <v>638</v>
      </c>
      <c r="R173" s="337"/>
      <c r="S173" s="350" cm="1">
        <f t="array" aca="1" ref="S173" ca="1">IF($O173="Y",VLOOKUP($P173,INDIRECT($P$3),S$5,0)*INDIRECT($O$2),VLOOKUP($P173,INDIRECT($P$3),S$5,0))</f>
        <v>9.5</v>
      </c>
      <c r="T173" s="337"/>
      <c r="U173" s="337"/>
      <c r="V173" s="337"/>
      <c r="W173" s="337"/>
      <c r="X173" s="213" t="str">
        <f>O173</f>
        <v>N</v>
      </c>
      <c r="Y173" s="213" t="str">
        <f>P173</f>
        <v>CSUBIL </v>
      </c>
      <c r="Z173" s="213" t="str">
        <f>Q173</f>
        <v xml:space="preserve"> Language Premium</v>
      </c>
      <c r="AA173" s="213"/>
      <c r="AB173" s="221">
        <f ca="1">ROUND(S173,3)</f>
        <v>9.5</v>
      </c>
      <c r="AC173" s="219"/>
      <c r="AD173" s="219"/>
      <c r="AE173" s="219"/>
      <c r="AF173" s="219"/>
    </row>
    <row r="174" spans="1:32">
      <c r="A174" s="316"/>
      <c r="B174" s="78"/>
      <c r="C174" s="78"/>
      <c r="D174" s="78"/>
      <c r="E174" s="78"/>
      <c r="F174" s="78"/>
      <c r="Q174" s="353"/>
      <c r="R174" s="337"/>
      <c r="S174" s="354"/>
    </row>
    <row r="175" spans="1:32">
      <c r="A175" s="19" t="s">
        <v>639</v>
      </c>
    </row>
    <row r="176" spans="1:32" s="87" customFormat="1">
      <c r="A176" s="321" t="s">
        <v>640</v>
      </c>
      <c r="B176" s="321"/>
      <c r="C176" s="322"/>
      <c r="H176" s="244"/>
      <c r="I176" s="244"/>
      <c r="J176" s="244"/>
      <c r="K176" s="244"/>
      <c r="L176" s="244"/>
      <c r="M176"/>
      <c r="N176"/>
      <c r="O176" s="355"/>
      <c r="P176" s="355"/>
      <c r="Q176" s="356"/>
      <c r="R176" s="356"/>
      <c r="S176" s="356"/>
      <c r="T176" s="356"/>
      <c r="U176" s="356"/>
      <c r="V176" s="356"/>
      <c r="W176" s="355"/>
      <c r="X176" s="220"/>
      <c r="Y176" s="220"/>
      <c r="Z176" s="220"/>
      <c r="AA176" s="220"/>
      <c r="AB176" s="220"/>
      <c r="AC176" s="220"/>
      <c r="AD176" s="220"/>
      <c r="AE176" s="220"/>
      <c r="AF176" s="220"/>
    </row>
    <row r="177" spans="1:32" s="87" customFormat="1">
      <c r="A177" s="321" t="s">
        <v>641</v>
      </c>
      <c r="B177" s="321"/>
      <c r="C177" s="322"/>
      <c r="H177" s="59"/>
      <c r="I177" s="59"/>
      <c r="J177" s="59"/>
      <c r="K177" s="59"/>
      <c r="L177" s="59"/>
      <c r="M177"/>
      <c r="N177"/>
      <c r="O177" s="355"/>
      <c r="P177" s="355"/>
      <c r="Q177" s="356"/>
      <c r="R177" s="356"/>
      <c r="S177" s="356"/>
      <c r="T177" s="356"/>
      <c r="U177" s="356"/>
      <c r="V177" s="356"/>
      <c r="W177" s="355"/>
      <c r="X177" s="220"/>
      <c r="Y177" s="220"/>
      <c r="Z177" s="220"/>
      <c r="AA177" s="220"/>
      <c r="AB177" s="220"/>
      <c r="AC177" s="220"/>
      <c r="AD177" s="220"/>
      <c r="AE177" s="220"/>
      <c r="AF177" s="220"/>
    </row>
    <row r="178" spans="1:32">
      <c r="A178" s="323" t="s">
        <v>642</v>
      </c>
      <c r="B178" s="323"/>
      <c r="C178" s="322"/>
      <c r="O178" s="337" t="s">
        <v>619</v>
      </c>
      <c r="P178" s="348" t="s">
        <v>554</v>
      </c>
      <c r="Q178" s="349" t="s">
        <v>555</v>
      </c>
      <c r="R178" s="357"/>
      <c r="S178" s="329">
        <v>43</v>
      </c>
      <c r="X178" s="213" t="s">
        <v>611</v>
      </c>
      <c r="Y178" s="213" t="str">
        <f>P178</f>
        <v>CSUCDY</v>
      </c>
      <c r="Z178" s="213" t="str">
        <f>Q178</f>
        <v>TL-On call by day Weekday-CSU</v>
      </c>
      <c r="AB178" s="221">
        <f>ROUND(S178,3)</f>
        <v>43</v>
      </c>
    </row>
    <row r="179" spans="1:32">
      <c r="A179" s="324" t="s">
        <v>643</v>
      </c>
      <c r="B179" s="325" t="str">
        <f>"An employee will receive "&amp;TEXT(S178,"$#.00")&amp;" for each weekday the employee is on call.  The employee will receive "&amp;TEXT(S179,"$#.00")&amp;" for each weekend day (Saturday or"</f>
        <v>An employee will receive $43.00 for each weekday the employee is on call.  The employee will receive $53.00 for each weekend day (Saturday or</v>
      </c>
      <c r="C179" s="322"/>
      <c r="O179" s="337" t="s">
        <v>619</v>
      </c>
      <c r="P179" s="348" t="s">
        <v>556</v>
      </c>
      <c r="Q179" s="349" t="s">
        <v>557</v>
      </c>
      <c r="S179" s="329">
        <v>53</v>
      </c>
      <c r="X179" s="213" t="s">
        <v>611</v>
      </c>
      <c r="Y179" s="213" t="str">
        <f>P179</f>
        <v>CSUCWE</v>
      </c>
      <c r="Z179" s="213" t="str">
        <f>Q179</f>
        <v>TL-On call by day Weekend-CSU</v>
      </c>
      <c r="AB179" s="221">
        <f>ROUND(S179,3)</f>
        <v>53</v>
      </c>
    </row>
    <row r="180" spans="1:32">
      <c r="A180" s="326"/>
      <c r="B180" s="321" t="s">
        <v>644</v>
      </c>
      <c r="C180" s="322"/>
      <c r="H180" s="244"/>
      <c r="I180" s="244"/>
      <c r="J180" s="244"/>
      <c r="K180" s="244"/>
      <c r="L180" s="244"/>
    </row>
    <row r="181" spans="1:32" customFormat="1">
      <c r="A181" s="324" t="s">
        <v>645</v>
      </c>
      <c r="B181" s="325" t="s">
        <v>646</v>
      </c>
      <c r="C181" s="322"/>
      <c r="D181" s="3"/>
      <c r="E181" s="3"/>
      <c r="F181" s="3"/>
      <c r="G181" s="3"/>
      <c r="H181" s="59"/>
      <c r="I181" s="59"/>
      <c r="J181" s="59"/>
      <c r="K181" s="59"/>
      <c r="L181" s="59"/>
      <c r="O181" s="337"/>
      <c r="P181" s="337"/>
      <c r="Q181" s="339"/>
      <c r="R181" s="339"/>
      <c r="S181" s="339"/>
      <c r="T181" s="339"/>
      <c r="U181" s="339"/>
      <c r="V181" s="339"/>
      <c r="W181" s="403"/>
      <c r="X181" s="216"/>
      <c r="Y181" s="216"/>
      <c r="Z181" s="216"/>
      <c r="AA181" s="216"/>
      <c r="AB181" s="216"/>
      <c r="AC181" s="216"/>
      <c r="AD181" s="216"/>
      <c r="AE181" s="216"/>
      <c r="AF181" s="216"/>
    </row>
    <row r="182" spans="1:32" customFormat="1">
      <c r="A182" s="326"/>
      <c r="B182" s="325" t="s">
        <v>647</v>
      </c>
      <c r="C182" s="322"/>
      <c r="D182" s="3"/>
      <c r="E182" s="3"/>
      <c r="F182" s="3"/>
      <c r="G182" s="3"/>
      <c r="H182" s="3"/>
      <c r="I182" s="3"/>
      <c r="J182" s="3"/>
      <c r="K182" s="3"/>
      <c r="L182" s="3"/>
      <c r="O182" s="337"/>
      <c r="P182" s="337"/>
      <c r="Q182" s="339"/>
      <c r="R182" s="339"/>
      <c r="S182" s="339"/>
      <c r="T182" s="339"/>
      <c r="U182" s="339"/>
      <c r="V182" s="339"/>
      <c r="W182" s="403"/>
      <c r="X182" s="216"/>
      <c r="Y182" s="216"/>
      <c r="Z182" s="216"/>
      <c r="AA182" s="216"/>
      <c r="AB182" s="216"/>
      <c r="AC182" s="216"/>
      <c r="AD182" s="216"/>
      <c r="AE182" s="216"/>
      <c r="AF182" s="216"/>
    </row>
    <row r="183" spans="1:32" customFormat="1">
      <c r="A183" s="324" t="s">
        <v>648</v>
      </c>
      <c r="B183" s="327" t="s">
        <v>649</v>
      </c>
      <c r="C183" s="322"/>
      <c r="D183" s="3"/>
      <c r="E183" s="3"/>
      <c r="F183" s="3"/>
      <c r="G183" s="3"/>
      <c r="H183" s="3"/>
      <c r="I183" s="3"/>
      <c r="J183" s="3"/>
      <c r="K183" s="3"/>
      <c r="L183" s="3"/>
      <c r="O183" s="337"/>
      <c r="P183" s="337"/>
      <c r="Q183" s="339"/>
      <c r="R183" s="339"/>
      <c r="S183" s="339"/>
      <c r="T183" s="339"/>
      <c r="U183" s="339"/>
      <c r="V183" s="339"/>
      <c r="W183" s="403"/>
      <c r="X183" s="216"/>
      <c r="Y183" s="216"/>
      <c r="Z183" s="216"/>
      <c r="AA183" s="216"/>
      <c r="AB183" s="216"/>
      <c r="AC183" s="216"/>
      <c r="AD183" s="216"/>
      <c r="AE183" s="216"/>
      <c r="AF183" s="216"/>
    </row>
    <row r="184" spans="1:32" customFormat="1">
      <c r="A184" s="326"/>
      <c r="B184" s="327" t="s">
        <v>650</v>
      </c>
      <c r="C184" s="322"/>
      <c r="D184" s="3"/>
      <c r="E184" s="3"/>
      <c r="F184" s="3"/>
      <c r="G184" s="3"/>
      <c r="H184" s="3"/>
      <c r="I184" s="3"/>
      <c r="J184" s="3"/>
      <c r="K184" s="3"/>
      <c r="L184" s="3"/>
      <c r="O184" s="337"/>
      <c r="P184" s="337"/>
      <c r="Q184" s="339"/>
      <c r="R184" s="339"/>
      <c r="S184" s="339"/>
      <c r="T184" s="339"/>
      <c r="U184" s="339"/>
      <c r="V184" s="339"/>
      <c r="W184" s="403"/>
      <c r="X184" s="216"/>
      <c r="Y184" s="216"/>
      <c r="Z184" s="216"/>
      <c r="AA184" s="216"/>
      <c r="AB184" s="216"/>
      <c r="AC184" s="216"/>
      <c r="AD184" s="216"/>
      <c r="AE184" s="216"/>
      <c r="AF184" s="216"/>
    </row>
    <row r="185" spans="1:32">
      <c r="A185" s="3" t="s">
        <v>669</v>
      </c>
    </row>
    <row r="186" spans="1:32">
      <c r="A186" s="3" t="s">
        <v>670</v>
      </c>
    </row>
    <row r="187" spans="1:32">
      <c r="A187" s="3" t="s">
        <v>671</v>
      </c>
    </row>
    <row r="190" spans="1:32">
      <c r="A190" s="6" t="str">
        <f>A5</f>
        <v>Last updated 5/19/2026</v>
      </c>
    </row>
    <row r="191" spans="1:32">
      <c r="A191" s="6"/>
    </row>
  </sheetData>
  <sheetProtection sheet="1" objects="1" scenarios="1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2"/>
  <sheetViews>
    <sheetView topLeftCell="A142" workbookViewId="0">
      <selection activeCell="B154" sqref="B154"/>
    </sheetView>
  </sheetViews>
  <sheetFormatPr defaultColWidth="9.140625" defaultRowHeight="12.75"/>
  <cols>
    <col min="1" max="1" width="8.140625" style="3" customWidth="1"/>
    <col min="2" max="2" width="8.5703125" style="2" customWidth="1"/>
    <col min="3" max="3" width="33.85546875" style="3" customWidth="1"/>
    <col min="4" max="4" width="6.140625" style="3" customWidth="1"/>
    <col min="5" max="5" width="3.85546875" style="3" customWidth="1"/>
    <col min="6" max="6" width="4" style="3" customWidth="1"/>
    <col min="7" max="7" width="9.85546875" style="3" bestFit="1" customWidth="1"/>
    <col min="8" max="8" width="16.5703125" style="3" customWidth="1"/>
    <col min="9" max="9" width="9.5703125" style="3" bestFit="1" customWidth="1"/>
    <col min="10" max="10" width="15.85546875" style="3" customWidth="1"/>
    <col min="11" max="11" width="6.42578125" style="3" customWidth="1"/>
    <col min="12" max="12" width="12.5703125" style="4" customWidth="1"/>
    <col min="13" max="14" width="6.42578125" style="4" customWidth="1"/>
    <col min="15" max="15" width="10.42578125" style="5" customWidth="1"/>
    <col min="16" max="16" width="9.140625" style="6"/>
    <col min="17" max="16384" width="9.140625" style="3"/>
  </cols>
  <sheetData>
    <row r="1" spans="1:16" ht="15.75">
      <c r="A1" s="1" t="s">
        <v>0</v>
      </c>
    </row>
    <row r="2" spans="1:16">
      <c r="A2" s="7" t="s">
        <v>249</v>
      </c>
      <c r="B2" s="8"/>
      <c r="C2" s="9"/>
    </row>
    <row r="3" spans="1:16">
      <c r="A3" s="7" t="s">
        <v>1</v>
      </c>
      <c r="B3" s="8"/>
      <c r="C3" s="9"/>
    </row>
    <row r="4" spans="1:16" s="12" customFormat="1" ht="39" customHeight="1">
      <c r="A4" s="7"/>
      <c r="B4" s="8"/>
      <c r="C4" s="9"/>
      <c r="D4" s="3"/>
      <c r="E4" s="3"/>
      <c r="F4" s="3"/>
      <c r="G4" s="10"/>
      <c r="H4" s="10"/>
      <c r="I4" s="10"/>
      <c r="J4" s="10"/>
      <c r="K4" s="10"/>
      <c r="L4" s="10"/>
      <c r="M4" s="11"/>
      <c r="N4" s="10"/>
      <c r="O4" s="10"/>
      <c r="P4" s="6"/>
    </row>
    <row r="5" spans="1:16" s="19" customFormat="1">
      <c r="A5" s="7"/>
      <c r="B5" s="13"/>
      <c r="C5" s="14"/>
      <c r="D5" s="3"/>
      <c r="E5" s="15"/>
      <c r="F5" s="16"/>
      <c r="G5" s="17"/>
      <c r="H5" s="17"/>
      <c r="I5" s="17"/>
      <c r="J5" s="18"/>
      <c r="L5" s="20"/>
      <c r="M5" s="20"/>
      <c r="N5" s="20"/>
      <c r="P5" s="21"/>
    </row>
    <row r="6" spans="1:16" s="19" customFormat="1">
      <c r="C6" s="11"/>
      <c r="G6" s="17"/>
      <c r="H6" s="17"/>
      <c r="I6" s="17"/>
      <c r="J6" s="18"/>
      <c r="L6" s="20"/>
      <c r="M6" s="20"/>
      <c r="N6" s="20"/>
      <c r="P6" s="21"/>
    </row>
    <row r="7" spans="1:16" s="19" customFormat="1" ht="54" thickBot="1">
      <c r="A7" s="22" t="s">
        <v>2</v>
      </c>
      <c r="B7" s="23" t="s">
        <v>3</v>
      </c>
      <c r="C7" s="24" t="s">
        <v>4</v>
      </c>
      <c r="D7" s="25" t="s">
        <v>5</v>
      </c>
      <c r="E7" s="23" t="s">
        <v>6</v>
      </c>
      <c r="F7" s="25" t="s">
        <v>7</v>
      </c>
      <c r="G7" s="26" t="s">
        <v>8</v>
      </c>
      <c r="H7" s="26" t="s">
        <v>9</v>
      </c>
      <c r="I7" s="26" t="s">
        <v>10</v>
      </c>
      <c r="J7" s="27" t="s">
        <v>11</v>
      </c>
      <c r="L7" s="20"/>
      <c r="M7" s="20"/>
      <c r="N7" s="20"/>
      <c r="P7" s="21"/>
    </row>
    <row r="8" spans="1:16" s="19" customFormat="1">
      <c r="A8" s="18"/>
      <c r="B8" s="28" t="s">
        <v>12</v>
      </c>
      <c r="C8" s="18"/>
      <c r="D8" s="29">
        <v>9</v>
      </c>
      <c r="E8" s="29" t="s">
        <v>13</v>
      </c>
      <c r="F8" s="17" t="s">
        <v>14</v>
      </c>
      <c r="G8" s="17">
        <v>75217.642388999826</v>
      </c>
      <c r="H8" s="17">
        <v>77474.171660669817</v>
      </c>
      <c r="I8" s="17">
        <v>79798.39681048991</v>
      </c>
      <c r="J8" s="30">
        <v>82192.348714804612</v>
      </c>
      <c r="L8" s="20"/>
      <c r="M8" s="20"/>
      <c r="N8" s="20"/>
      <c r="P8" s="21"/>
    </row>
    <row r="9" spans="1:16">
      <c r="A9" s="92"/>
      <c r="C9" s="31" t="s">
        <v>15</v>
      </c>
      <c r="D9" s="4"/>
      <c r="E9" s="4"/>
      <c r="F9" s="32"/>
      <c r="G9" s="32"/>
      <c r="H9" s="32"/>
      <c r="I9" s="32"/>
      <c r="J9" s="32"/>
      <c r="K9" s="32"/>
      <c r="L9" s="32"/>
      <c r="M9" s="32"/>
      <c r="N9" s="32"/>
      <c r="O9" s="33"/>
    </row>
    <row r="10" spans="1:16" ht="15.75">
      <c r="A10" s="34" t="s">
        <v>16</v>
      </c>
      <c r="C10" s="34" t="s">
        <v>17</v>
      </c>
      <c r="D10" s="4"/>
      <c r="E10" s="4"/>
      <c r="F10" s="32"/>
      <c r="G10" s="32"/>
      <c r="H10" s="32"/>
      <c r="I10" s="32"/>
      <c r="J10" s="32"/>
      <c r="K10" s="93"/>
      <c r="L10" s="32"/>
      <c r="M10" s="32"/>
      <c r="N10" s="32"/>
      <c r="O10" s="33"/>
    </row>
    <row r="11" spans="1:16">
      <c r="A11" s="34" t="s">
        <v>18</v>
      </c>
      <c r="C11" s="34" t="s">
        <v>19</v>
      </c>
      <c r="D11" s="4"/>
      <c r="E11" s="4"/>
      <c r="F11" s="32"/>
      <c r="G11" s="32"/>
      <c r="H11" s="32"/>
      <c r="I11" s="32"/>
      <c r="J11" s="32"/>
      <c r="K11" s="32"/>
      <c r="L11" s="32"/>
      <c r="M11" s="32"/>
      <c r="N11" s="32"/>
      <c r="O11" s="33"/>
    </row>
    <row r="12" spans="1:16">
      <c r="A12" s="34" t="s">
        <v>20</v>
      </c>
      <c r="C12" s="34" t="s">
        <v>21</v>
      </c>
      <c r="D12" s="4"/>
      <c r="E12" s="4"/>
      <c r="F12" s="32"/>
      <c r="G12" s="32"/>
      <c r="H12" s="32"/>
      <c r="I12" s="32"/>
      <c r="J12" s="32"/>
      <c r="K12" s="32"/>
      <c r="L12" s="32"/>
      <c r="M12" s="32"/>
      <c r="N12" s="32"/>
      <c r="O12" s="33"/>
    </row>
    <row r="13" spans="1:16">
      <c r="A13" s="34" t="s">
        <v>20</v>
      </c>
      <c r="C13" s="34" t="s">
        <v>22</v>
      </c>
      <c r="D13" s="4"/>
      <c r="E13" s="4"/>
      <c r="F13" s="32"/>
      <c r="G13" s="32"/>
      <c r="H13" s="32"/>
      <c r="I13" s="32"/>
      <c r="J13" s="32"/>
      <c r="K13" s="32"/>
      <c r="L13" s="32"/>
      <c r="M13" s="32"/>
      <c r="N13" s="32"/>
      <c r="O13" s="33"/>
    </row>
    <row r="14" spans="1:16">
      <c r="A14" s="34" t="s">
        <v>23</v>
      </c>
      <c r="C14" s="34" t="s">
        <v>24</v>
      </c>
      <c r="D14" s="4"/>
      <c r="E14" s="4"/>
      <c r="F14" s="32"/>
      <c r="G14" s="32"/>
      <c r="H14" s="32"/>
      <c r="I14" s="32"/>
      <c r="J14" s="32"/>
      <c r="K14" s="32"/>
      <c r="L14" s="32"/>
      <c r="M14" s="32"/>
      <c r="N14" s="32"/>
      <c r="O14" s="33"/>
    </row>
    <row r="15" spans="1:16">
      <c r="A15" s="34" t="s">
        <v>25</v>
      </c>
      <c r="C15" s="34" t="s">
        <v>26</v>
      </c>
      <c r="D15" s="4"/>
      <c r="E15" s="4"/>
      <c r="F15" s="32"/>
      <c r="G15" s="32"/>
      <c r="H15" s="32"/>
      <c r="I15" s="32"/>
      <c r="J15" s="32"/>
      <c r="K15" s="32"/>
      <c r="L15" s="32"/>
      <c r="M15" s="32"/>
      <c r="N15" s="32"/>
      <c r="O15" s="33"/>
    </row>
    <row r="16" spans="1:16">
      <c r="A16" s="34" t="s">
        <v>27</v>
      </c>
      <c r="C16" s="34" t="s">
        <v>28</v>
      </c>
      <c r="D16" s="4"/>
      <c r="E16" s="4"/>
      <c r="F16" s="32"/>
      <c r="G16" s="32"/>
      <c r="H16" s="32"/>
      <c r="I16" s="32"/>
      <c r="J16" s="32"/>
      <c r="K16" s="32"/>
      <c r="L16" s="32"/>
      <c r="M16" s="32"/>
      <c r="N16" s="32"/>
      <c r="O16" s="33"/>
    </row>
    <row r="17" spans="1:16">
      <c r="A17" s="34" t="s">
        <v>29</v>
      </c>
      <c r="C17" s="34" t="s">
        <v>30</v>
      </c>
      <c r="D17" s="4"/>
      <c r="E17" s="4"/>
      <c r="F17" s="32"/>
      <c r="G17" s="32"/>
      <c r="H17" s="32"/>
      <c r="I17" s="32"/>
      <c r="J17" s="32"/>
      <c r="K17" s="32"/>
      <c r="L17" s="32"/>
      <c r="M17" s="32"/>
      <c r="N17" s="32"/>
      <c r="O17" s="33"/>
    </row>
    <row r="18" spans="1:16">
      <c r="A18" s="34" t="s">
        <v>31</v>
      </c>
      <c r="C18" s="34" t="s">
        <v>32</v>
      </c>
      <c r="D18" s="4"/>
      <c r="E18" s="4"/>
      <c r="F18" s="32"/>
      <c r="G18" s="32"/>
      <c r="H18" s="32"/>
      <c r="I18" s="32"/>
      <c r="J18" s="32"/>
      <c r="K18" s="32"/>
      <c r="L18" s="32"/>
      <c r="M18" s="32"/>
      <c r="N18" s="32"/>
      <c r="O18" s="33"/>
    </row>
    <row r="19" spans="1:16">
      <c r="A19" s="34" t="s">
        <v>225</v>
      </c>
      <c r="C19" s="34" t="s">
        <v>33</v>
      </c>
      <c r="D19" s="4"/>
      <c r="E19" s="4"/>
      <c r="F19" s="32"/>
      <c r="G19" s="32"/>
      <c r="H19" s="32"/>
      <c r="I19" s="32"/>
      <c r="J19" s="32"/>
      <c r="K19" s="32"/>
      <c r="L19" s="32"/>
      <c r="M19" s="32"/>
      <c r="N19" s="32"/>
      <c r="O19" s="33"/>
    </row>
    <row r="20" spans="1:16">
      <c r="A20" s="34" t="s">
        <v>34</v>
      </c>
      <c r="C20" s="34" t="s">
        <v>35</v>
      </c>
      <c r="D20" s="4"/>
      <c r="E20" s="4"/>
      <c r="F20" s="32"/>
      <c r="G20" s="32"/>
      <c r="H20" s="32"/>
      <c r="I20" s="32"/>
      <c r="J20" s="32"/>
      <c r="K20" s="32"/>
      <c r="L20" s="32"/>
      <c r="M20" s="32"/>
      <c r="N20" s="32"/>
      <c r="O20" s="33"/>
    </row>
    <row r="21" spans="1:16">
      <c r="A21" s="34" t="s">
        <v>36</v>
      </c>
      <c r="C21" s="34" t="s">
        <v>37</v>
      </c>
      <c r="D21" s="4"/>
      <c r="E21" s="4"/>
      <c r="F21" s="32"/>
      <c r="G21" s="32"/>
      <c r="H21" s="32"/>
      <c r="I21" s="32"/>
      <c r="J21" s="32"/>
      <c r="K21" s="32"/>
      <c r="L21" s="32"/>
      <c r="M21" s="32"/>
      <c r="N21" s="32"/>
      <c r="O21" s="33"/>
    </row>
    <row r="22" spans="1:16">
      <c r="A22" s="34" t="s">
        <v>38</v>
      </c>
      <c r="C22" s="34" t="s">
        <v>39</v>
      </c>
      <c r="D22" s="4"/>
      <c r="E22" s="4"/>
      <c r="F22" s="32"/>
      <c r="G22" s="15"/>
      <c r="H22" s="15"/>
      <c r="I22" s="15"/>
      <c r="J22" s="15"/>
      <c r="K22" s="15"/>
      <c r="L22" s="32"/>
      <c r="M22" s="32"/>
      <c r="N22" s="32"/>
      <c r="O22" s="33"/>
    </row>
    <row r="23" spans="1:16" s="12" customFormat="1" ht="15" customHeight="1">
      <c r="A23" s="34" t="s">
        <v>40</v>
      </c>
      <c r="B23" s="2"/>
      <c r="C23" s="34" t="s">
        <v>41</v>
      </c>
      <c r="D23" s="4"/>
      <c r="E23" s="4"/>
      <c r="F23" s="32"/>
      <c r="G23" s="10"/>
      <c r="H23" s="10"/>
      <c r="I23" s="10"/>
      <c r="J23" s="10"/>
      <c r="K23" s="10"/>
      <c r="L23" s="10"/>
      <c r="M23" s="11"/>
      <c r="N23" s="10"/>
      <c r="O23" s="10"/>
      <c r="P23" s="6"/>
    </row>
    <row r="24" spans="1:16" s="19" customFormat="1">
      <c r="A24" s="34"/>
      <c r="B24" s="2"/>
      <c r="C24" s="34"/>
      <c r="D24" s="4"/>
      <c r="E24" s="15"/>
      <c r="F24" s="16"/>
      <c r="G24" s="17"/>
      <c r="H24" s="17"/>
      <c r="I24" s="17"/>
      <c r="L24" s="20"/>
      <c r="M24" s="20"/>
      <c r="N24" s="20"/>
      <c r="P24" s="21"/>
    </row>
    <row r="25" spans="1:16" s="19" customFormat="1">
      <c r="A25" s="94"/>
      <c r="B25" s="11"/>
      <c r="C25" s="11"/>
      <c r="G25" s="17"/>
      <c r="H25" s="17"/>
      <c r="I25" s="17"/>
      <c r="J25" s="18"/>
      <c r="L25" s="20"/>
      <c r="M25" s="20"/>
      <c r="N25" s="20"/>
      <c r="P25" s="21"/>
    </row>
    <row r="26" spans="1:16" s="19" customFormat="1" ht="54" thickBot="1">
      <c r="A26" s="22" t="s">
        <v>2</v>
      </c>
      <c r="B26" s="23" t="s">
        <v>3</v>
      </c>
      <c r="C26" s="24" t="s">
        <v>42</v>
      </c>
      <c r="D26" s="25" t="s">
        <v>5</v>
      </c>
      <c r="E26" s="23" t="s">
        <v>6</v>
      </c>
      <c r="F26" s="25" t="s">
        <v>7</v>
      </c>
      <c r="G26" s="26" t="s">
        <v>8</v>
      </c>
      <c r="H26" s="26" t="s">
        <v>9</v>
      </c>
      <c r="I26" s="26" t="s">
        <v>10</v>
      </c>
      <c r="J26" s="27" t="s">
        <v>11</v>
      </c>
      <c r="L26" s="20"/>
      <c r="M26" s="20"/>
      <c r="N26" s="20"/>
      <c r="P26" s="21"/>
    </row>
    <row r="27" spans="1:16" s="19" customFormat="1">
      <c r="A27" s="18"/>
      <c r="B27" s="28" t="s">
        <v>12</v>
      </c>
      <c r="C27" s="18"/>
      <c r="D27" s="29">
        <v>10</v>
      </c>
      <c r="E27" s="29" t="s">
        <v>13</v>
      </c>
      <c r="F27" s="17" t="s">
        <v>43</v>
      </c>
      <c r="G27" s="17">
        <v>81505.482422133078</v>
      </c>
      <c r="H27" s="17">
        <v>83950.646894797072</v>
      </c>
      <c r="I27" s="17">
        <v>86469.166301640988</v>
      </c>
      <c r="J27" s="17">
        <v>89063.241290690217</v>
      </c>
      <c r="L27" s="20"/>
      <c r="M27" s="20"/>
      <c r="N27" s="20"/>
      <c r="P27" s="21"/>
    </row>
    <row r="28" spans="1:16" s="19" customFormat="1">
      <c r="A28" s="3"/>
      <c r="B28" s="2"/>
      <c r="C28" s="31" t="s">
        <v>15</v>
      </c>
      <c r="D28" s="4"/>
      <c r="E28" s="4"/>
      <c r="F28" s="30"/>
      <c r="G28" s="30"/>
      <c r="H28" s="30"/>
      <c r="I28" s="30"/>
      <c r="J28" s="30"/>
      <c r="K28" s="30"/>
      <c r="L28" s="30"/>
      <c r="M28" s="30"/>
      <c r="N28" s="30"/>
      <c r="O28" s="33"/>
      <c r="P28" s="21"/>
    </row>
    <row r="29" spans="1:16" s="19" customFormat="1">
      <c r="A29" s="3" t="s">
        <v>44</v>
      </c>
      <c r="B29" s="2"/>
      <c r="C29" s="35" t="s">
        <v>45</v>
      </c>
      <c r="D29" s="34"/>
      <c r="E29" s="34"/>
      <c r="F29" s="32"/>
      <c r="G29" s="30"/>
      <c r="H29" s="30"/>
      <c r="I29" s="30"/>
      <c r="J29" s="30"/>
      <c r="K29" s="30"/>
      <c r="L29" s="30"/>
      <c r="M29" s="30"/>
      <c r="N29" s="30"/>
      <c r="O29" s="33"/>
      <c r="P29" s="21"/>
    </row>
    <row r="30" spans="1:16" s="19" customFormat="1">
      <c r="A30" s="3" t="s">
        <v>46</v>
      </c>
      <c r="B30" s="2"/>
      <c r="C30" s="35" t="s">
        <v>47</v>
      </c>
      <c r="D30" s="34"/>
      <c r="E30" s="34"/>
      <c r="F30" s="30"/>
      <c r="G30" s="30"/>
      <c r="H30" s="30"/>
      <c r="I30" s="30"/>
      <c r="J30" s="30"/>
      <c r="K30" s="30"/>
      <c r="L30" s="30"/>
      <c r="M30" s="30"/>
      <c r="N30" s="30"/>
      <c r="O30" s="33"/>
      <c r="P30" s="21"/>
    </row>
    <row r="31" spans="1:16" s="19" customFormat="1">
      <c r="A31" s="34" t="s">
        <v>48</v>
      </c>
      <c r="B31" s="36"/>
      <c r="C31" s="34" t="s">
        <v>49</v>
      </c>
      <c r="D31" s="34"/>
      <c r="E31" s="34"/>
      <c r="F31" s="30"/>
      <c r="G31" s="30"/>
      <c r="H31" s="30"/>
      <c r="I31" s="30"/>
      <c r="J31" s="30"/>
      <c r="K31" s="30"/>
      <c r="L31" s="30"/>
      <c r="M31" s="30"/>
      <c r="N31" s="30"/>
      <c r="O31" s="33"/>
      <c r="P31" s="21"/>
    </row>
    <row r="32" spans="1:16" ht="13.5" customHeight="1">
      <c r="A32" s="34" t="s">
        <v>50</v>
      </c>
      <c r="B32" s="36"/>
      <c r="C32" s="34" t="s">
        <v>51</v>
      </c>
      <c r="D32" s="34"/>
      <c r="E32" s="34"/>
      <c r="F32" s="30"/>
      <c r="G32" s="32"/>
      <c r="H32" s="32"/>
      <c r="I32" s="32"/>
      <c r="J32" s="32"/>
      <c r="K32" s="32"/>
      <c r="L32" s="32"/>
      <c r="M32" s="32"/>
      <c r="N32" s="32"/>
      <c r="O32" s="33"/>
    </row>
    <row r="33" spans="1:16" ht="13.5" customHeight="1">
      <c r="A33" s="34" t="s">
        <v>52</v>
      </c>
      <c r="B33" s="36"/>
      <c r="C33" s="34" t="s">
        <v>53</v>
      </c>
      <c r="D33" s="34"/>
      <c r="E33" s="34"/>
      <c r="F33" s="32"/>
      <c r="G33" s="32"/>
      <c r="H33" s="32"/>
      <c r="I33" s="32"/>
      <c r="J33" s="32"/>
      <c r="K33" s="37"/>
      <c r="L33" s="95"/>
      <c r="M33" s="95"/>
      <c r="N33" s="95"/>
      <c r="O33" s="93"/>
      <c r="P33" s="96"/>
    </row>
    <row r="34" spans="1:16" ht="13.5" customHeight="1">
      <c r="A34" s="3" t="s">
        <v>54</v>
      </c>
      <c r="C34" s="35" t="s">
        <v>55</v>
      </c>
      <c r="D34" s="4"/>
      <c r="E34" s="4"/>
      <c r="F34" s="32"/>
      <c r="G34" s="32"/>
      <c r="H34" s="32"/>
      <c r="I34" s="32"/>
      <c r="J34" s="32"/>
      <c r="K34" s="32"/>
      <c r="L34" s="32"/>
      <c r="M34" s="32"/>
      <c r="N34" s="32"/>
      <c r="O34" s="97"/>
    </row>
    <row r="35" spans="1:16" ht="13.5" customHeight="1">
      <c r="A35" s="3" t="s">
        <v>56</v>
      </c>
      <c r="C35" s="35" t="s">
        <v>57</v>
      </c>
      <c r="D35" s="4"/>
      <c r="E35" s="4"/>
      <c r="F35" s="32"/>
      <c r="G35" s="32"/>
      <c r="H35" s="32"/>
      <c r="I35" s="32"/>
      <c r="J35" s="32"/>
      <c r="K35" s="32"/>
      <c r="L35" s="32"/>
      <c r="M35" s="32"/>
      <c r="N35" s="32"/>
      <c r="O35" s="98"/>
    </row>
    <row r="36" spans="1:16" ht="13.35" customHeight="1">
      <c r="A36" s="34" t="s">
        <v>58</v>
      </c>
      <c r="C36" s="34" t="s">
        <v>59</v>
      </c>
      <c r="D36" s="4"/>
      <c r="E36" s="4"/>
      <c r="F36" s="32"/>
      <c r="G36" s="32"/>
      <c r="H36" s="32"/>
      <c r="I36" s="32"/>
      <c r="J36" s="32"/>
      <c r="K36" s="32"/>
      <c r="L36" s="32"/>
      <c r="M36" s="32"/>
      <c r="N36" s="32"/>
      <c r="O36" s="93"/>
    </row>
    <row r="37" spans="1:16" ht="14.1" customHeight="1">
      <c r="A37" s="34" t="s">
        <v>60</v>
      </c>
      <c r="B37" s="36"/>
      <c r="C37" s="34" t="s">
        <v>61</v>
      </c>
      <c r="D37" s="20"/>
      <c r="E37" s="20"/>
      <c r="F37" s="30"/>
      <c r="H37" s="32"/>
      <c r="I37" s="32"/>
      <c r="J37" s="32"/>
      <c r="K37" s="32"/>
      <c r="L37" s="32"/>
      <c r="M37" s="32"/>
      <c r="N37" s="32"/>
      <c r="O37" s="33"/>
    </row>
    <row r="38" spans="1:16" ht="13.5" customHeight="1">
      <c r="A38" s="3" t="s">
        <v>62</v>
      </c>
      <c r="C38" s="35" t="s">
        <v>63</v>
      </c>
      <c r="D38" s="4"/>
      <c r="E38" s="4"/>
      <c r="F38" s="32"/>
      <c r="G38" s="32"/>
      <c r="H38" s="32"/>
      <c r="I38" s="32"/>
      <c r="J38" s="32"/>
      <c r="K38" s="32"/>
      <c r="L38" s="32"/>
      <c r="M38" s="32"/>
      <c r="N38" s="32"/>
      <c r="O38" s="97"/>
    </row>
    <row r="39" spans="1:16" ht="13.5" customHeight="1">
      <c r="A39" s="34" t="s">
        <v>64</v>
      </c>
      <c r="B39" s="36"/>
      <c r="C39" s="34" t="s">
        <v>65</v>
      </c>
      <c r="D39" s="4"/>
      <c r="E39" s="4"/>
      <c r="F39" s="32"/>
      <c r="G39" s="32"/>
      <c r="H39" s="32"/>
      <c r="I39" s="32"/>
      <c r="J39" s="32"/>
      <c r="K39" s="32"/>
      <c r="L39" s="32"/>
      <c r="M39" s="32"/>
      <c r="N39" s="32"/>
      <c r="O39" s="97"/>
    </row>
    <row r="40" spans="1:16" ht="13.5" customHeight="1">
      <c r="A40" s="3" t="s">
        <v>66</v>
      </c>
      <c r="C40" s="35" t="s">
        <v>67</v>
      </c>
      <c r="D40" s="4"/>
      <c r="E40" s="4"/>
      <c r="F40" s="32"/>
      <c r="G40" s="32"/>
      <c r="H40" s="32"/>
      <c r="I40" s="32"/>
      <c r="J40" s="32"/>
      <c r="K40" s="32"/>
      <c r="L40" s="32"/>
      <c r="M40" s="32"/>
      <c r="N40" s="32"/>
      <c r="O40" s="99"/>
    </row>
    <row r="41" spans="1:16" ht="13.5" customHeight="1">
      <c r="A41" s="3" t="s">
        <v>224</v>
      </c>
      <c r="C41" s="35" t="s">
        <v>68</v>
      </c>
      <c r="D41" s="4"/>
      <c r="E41" s="4"/>
      <c r="F41" s="32"/>
      <c r="G41" s="32"/>
      <c r="H41" s="32"/>
      <c r="I41" s="32"/>
      <c r="J41" s="32"/>
      <c r="K41" s="32"/>
      <c r="L41" s="32"/>
      <c r="M41" s="32"/>
      <c r="N41" s="32"/>
      <c r="O41" s="99"/>
    </row>
    <row r="42" spans="1:16" ht="13.5" customHeight="1">
      <c r="A42" s="34" t="s">
        <v>69</v>
      </c>
      <c r="B42" s="36"/>
      <c r="C42" s="34" t="s">
        <v>70</v>
      </c>
      <c r="D42" s="20"/>
      <c r="E42" s="20"/>
      <c r="F42" s="30"/>
      <c r="H42" s="32"/>
      <c r="I42" s="32"/>
      <c r="J42" s="32"/>
      <c r="K42" s="32"/>
      <c r="L42" s="32"/>
      <c r="M42" s="32"/>
      <c r="N42" s="32"/>
      <c r="O42" s="33"/>
    </row>
    <row r="43" spans="1:16" ht="13.5" customHeight="1">
      <c r="A43" s="3" t="s">
        <v>71</v>
      </c>
      <c r="C43" s="34" t="s">
        <v>72</v>
      </c>
      <c r="D43" s="4"/>
      <c r="E43" s="4"/>
      <c r="F43" s="32"/>
      <c r="G43" s="30"/>
      <c r="H43" s="32"/>
      <c r="I43" s="32"/>
      <c r="J43" s="32"/>
      <c r="K43" s="32"/>
      <c r="L43" s="32"/>
      <c r="M43" s="32"/>
      <c r="N43" s="32"/>
      <c r="O43" s="33"/>
    </row>
    <row r="44" spans="1:16" ht="13.5" customHeight="1">
      <c r="A44" s="3" t="s">
        <v>73</v>
      </c>
      <c r="C44" s="34" t="s">
        <v>74</v>
      </c>
      <c r="D44" s="4"/>
      <c r="E44" s="4"/>
      <c r="F44" s="32"/>
      <c r="G44" s="30"/>
      <c r="H44" s="32"/>
      <c r="I44" s="32"/>
      <c r="J44" s="32"/>
      <c r="K44" s="32"/>
      <c r="L44" s="32"/>
      <c r="M44" s="32"/>
      <c r="N44" s="32"/>
      <c r="O44" s="33"/>
    </row>
    <row r="45" spans="1:16" ht="13.5" customHeight="1">
      <c r="A45" s="3" t="s">
        <v>75</v>
      </c>
      <c r="C45" s="35" t="s">
        <v>76</v>
      </c>
      <c r="D45" s="20"/>
      <c r="E45" s="20"/>
      <c r="F45" s="30"/>
      <c r="G45" s="30"/>
      <c r="H45" s="32"/>
      <c r="I45" s="32"/>
      <c r="J45" s="32"/>
      <c r="K45" s="32"/>
      <c r="L45" s="32"/>
      <c r="M45" s="32"/>
      <c r="N45" s="32"/>
      <c r="O45" s="33"/>
    </row>
    <row r="46" spans="1:16" ht="17.100000000000001" customHeight="1">
      <c r="A46" s="3" t="s">
        <v>77</v>
      </c>
      <c r="C46" s="35" t="s">
        <v>78</v>
      </c>
      <c r="D46" s="20"/>
      <c r="E46" s="20"/>
      <c r="F46" s="30"/>
      <c r="G46" s="30"/>
      <c r="H46" s="32"/>
      <c r="I46" s="32"/>
      <c r="J46" s="32"/>
      <c r="K46" s="32"/>
      <c r="L46" s="32"/>
      <c r="M46" s="32"/>
      <c r="N46" s="32"/>
      <c r="O46" s="33"/>
    </row>
    <row r="47" spans="1:16" ht="13.5" customHeight="1">
      <c r="A47" s="3" t="s">
        <v>79</v>
      </c>
      <c r="C47" s="35" t="s">
        <v>80</v>
      </c>
      <c r="D47" s="20"/>
      <c r="E47" s="20"/>
      <c r="F47" s="30"/>
      <c r="G47" s="30"/>
      <c r="H47" s="32"/>
      <c r="I47" s="32"/>
      <c r="J47" s="32"/>
      <c r="K47" s="32"/>
      <c r="L47" s="32"/>
      <c r="M47" s="32"/>
      <c r="N47" s="32"/>
      <c r="O47" s="33"/>
    </row>
    <row r="48" spans="1:16" ht="13.5" customHeight="1">
      <c r="A48" s="3" t="s">
        <v>81</v>
      </c>
      <c r="C48" s="35" t="s">
        <v>82</v>
      </c>
      <c r="D48" s="20"/>
      <c r="E48" s="20"/>
      <c r="F48" s="30"/>
      <c r="G48" s="30"/>
      <c r="H48" s="32"/>
      <c r="I48" s="32"/>
      <c r="J48" s="32"/>
      <c r="K48" s="32"/>
      <c r="L48" s="32"/>
      <c r="M48" s="32"/>
      <c r="N48" s="32"/>
      <c r="O48" s="33"/>
    </row>
    <row r="49" spans="1:19" ht="13.5" customHeight="1">
      <c r="C49" s="35"/>
      <c r="D49" s="20"/>
      <c r="E49" s="20"/>
      <c r="F49" s="30"/>
      <c r="H49" s="32"/>
      <c r="I49" s="32"/>
      <c r="J49" s="32"/>
      <c r="K49" s="32"/>
      <c r="L49" s="32"/>
      <c r="M49" s="32"/>
      <c r="N49" s="32"/>
      <c r="O49" s="33"/>
    </row>
    <row r="50" spans="1:19" ht="13.5" customHeight="1">
      <c r="C50" s="35"/>
      <c r="D50" s="20"/>
      <c r="E50" s="20"/>
      <c r="F50" s="30"/>
      <c r="H50" s="32"/>
      <c r="I50" s="32"/>
      <c r="J50" s="32"/>
      <c r="K50" s="32"/>
      <c r="L50" s="32"/>
      <c r="M50" s="32"/>
      <c r="N50" s="32"/>
      <c r="O50" s="33"/>
    </row>
    <row r="51" spans="1:19" ht="13.5" customHeight="1">
      <c r="A51" s="35" t="s">
        <v>83</v>
      </c>
      <c r="C51" s="35"/>
      <c r="D51" s="20"/>
      <c r="E51" s="20"/>
      <c r="F51" s="30"/>
      <c r="H51" s="32"/>
      <c r="I51" s="32"/>
      <c r="J51" s="32"/>
      <c r="K51" s="32"/>
      <c r="L51" s="32"/>
      <c r="M51" s="32"/>
      <c r="N51" s="32"/>
      <c r="O51" s="33"/>
    </row>
    <row r="52" spans="1:19" ht="13.5" customHeight="1">
      <c r="A52" s="37"/>
      <c r="B52" s="34" t="s">
        <v>84</v>
      </c>
      <c r="C52" s="35"/>
      <c r="D52" s="36"/>
      <c r="F52" s="30"/>
      <c r="G52" s="38">
        <v>86.594572800000009</v>
      </c>
      <c r="H52" s="32" t="s">
        <v>85</v>
      </c>
      <c r="I52" s="32"/>
      <c r="J52" s="32"/>
      <c r="K52" s="32"/>
      <c r="L52" s="32"/>
      <c r="M52" s="32"/>
      <c r="N52" s="32"/>
      <c r="O52" s="33"/>
    </row>
    <row r="53" spans="1:19" ht="13.35" customHeight="1">
      <c r="B53" s="34" t="s">
        <v>86</v>
      </c>
      <c r="C53" s="35"/>
      <c r="D53" s="20"/>
      <c r="E53" s="20"/>
      <c r="F53" s="30"/>
      <c r="G53" s="38">
        <v>185.9236416</v>
      </c>
      <c r="H53" s="32" t="s">
        <v>85</v>
      </c>
      <c r="I53" s="32"/>
      <c r="J53" s="32"/>
      <c r="K53" s="32"/>
      <c r="L53" s="32"/>
      <c r="M53" s="32"/>
      <c r="N53" s="32"/>
      <c r="O53" s="33"/>
    </row>
    <row r="54" spans="1:19" s="12" customFormat="1" ht="17.100000000000001" customHeight="1">
      <c r="A54" s="3"/>
      <c r="B54" s="34" t="s">
        <v>87</v>
      </c>
      <c r="C54" s="35"/>
      <c r="D54" s="20"/>
      <c r="E54" s="20"/>
      <c r="F54" s="30"/>
      <c r="G54" s="38">
        <v>185.9236416</v>
      </c>
      <c r="H54" s="32" t="s">
        <v>85</v>
      </c>
      <c r="M54" s="11"/>
      <c r="N54" s="10"/>
      <c r="O54" s="10"/>
      <c r="P54" s="6"/>
    </row>
    <row r="55" spans="1:19" s="12" customFormat="1" ht="17.100000000000001" customHeight="1">
      <c r="A55" s="3"/>
      <c r="B55" s="34"/>
      <c r="C55" s="35"/>
      <c r="D55" s="20"/>
      <c r="E55" s="20"/>
      <c r="F55" s="30"/>
      <c r="G55" s="38"/>
      <c r="H55" s="32"/>
      <c r="M55" s="11"/>
      <c r="N55" s="10"/>
      <c r="O55" s="10"/>
      <c r="P55" s="6"/>
    </row>
    <row r="56" spans="1:19" s="12" customFormat="1" ht="17.100000000000001" customHeight="1">
      <c r="A56" s="3"/>
      <c r="B56" s="34"/>
      <c r="C56" s="35"/>
      <c r="D56" s="20"/>
      <c r="E56" s="20"/>
      <c r="F56" s="30"/>
      <c r="G56" s="38"/>
      <c r="H56" s="32"/>
      <c r="M56" s="11"/>
      <c r="N56" s="10"/>
      <c r="O56" s="10"/>
      <c r="P56" s="6"/>
    </row>
    <row r="57" spans="1:19" s="12" customFormat="1" ht="43.5" customHeight="1" thickBot="1">
      <c r="A57" s="22" t="s">
        <v>2</v>
      </c>
      <c r="B57" s="23" t="s">
        <v>3</v>
      </c>
      <c r="C57" s="24" t="s">
        <v>42</v>
      </c>
      <c r="D57" s="25" t="s">
        <v>5</v>
      </c>
      <c r="E57" s="23" t="s">
        <v>6</v>
      </c>
      <c r="F57" s="25" t="s">
        <v>7</v>
      </c>
      <c r="G57" s="26" t="s">
        <v>8</v>
      </c>
      <c r="H57" s="26" t="s">
        <v>9</v>
      </c>
      <c r="I57" s="26" t="s">
        <v>10</v>
      </c>
      <c r="J57" s="27" t="s">
        <v>11</v>
      </c>
      <c r="M57" s="11"/>
      <c r="N57" s="10"/>
      <c r="O57" s="10"/>
      <c r="P57" s="6"/>
    </row>
    <row r="58" spans="1:19" s="12" customFormat="1" ht="27.75" customHeight="1">
      <c r="A58" s="34" t="s">
        <v>88</v>
      </c>
      <c r="B58" s="36" t="s">
        <v>12</v>
      </c>
      <c r="C58" s="100" t="s">
        <v>89</v>
      </c>
      <c r="D58" s="34">
        <v>10</v>
      </c>
      <c r="E58" s="34" t="s">
        <v>13</v>
      </c>
      <c r="F58" s="17" t="s">
        <v>90</v>
      </c>
      <c r="G58" s="17">
        <v>84283.714649973073</v>
      </c>
      <c r="H58" s="17">
        <v>86812.226089472271</v>
      </c>
      <c r="I58" s="17">
        <v>89416.592872156441</v>
      </c>
      <c r="J58" s="17">
        <v>92099.090658321133</v>
      </c>
      <c r="M58" s="11"/>
      <c r="N58" s="10"/>
      <c r="O58" s="10"/>
      <c r="P58" s="6"/>
    </row>
    <row r="59" spans="1:19" s="12" customFormat="1" ht="17.100000000000001" customHeight="1">
      <c r="A59" s="18"/>
      <c r="B59" s="28"/>
      <c r="C59" s="18"/>
      <c r="D59" s="29"/>
      <c r="E59" s="29"/>
      <c r="F59" s="17"/>
      <c r="G59" s="17"/>
      <c r="H59" s="17"/>
      <c r="I59" s="17"/>
      <c r="J59" s="17"/>
      <c r="M59" s="11"/>
      <c r="N59" s="10"/>
      <c r="O59" s="10"/>
      <c r="P59" s="6"/>
    </row>
    <row r="60" spans="1:19" s="19" customFormat="1">
      <c r="C60" s="11"/>
      <c r="G60" s="17"/>
      <c r="H60" s="17"/>
      <c r="I60" s="17"/>
      <c r="J60" s="18"/>
      <c r="L60" s="20"/>
      <c r="M60" s="20"/>
      <c r="N60" s="20"/>
      <c r="P60" s="21"/>
    </row>
    <row r="61" spans="1:19" s="19" customFormat="1" ht="54" thickBot="1">
      <c r="A61" s="22" t="s">
        <v>2</v>
      </c>
      <c r="B61" s="23" t="s">
        <v>3</v>
      </c>
      <c r="C61" s="24" t="s">
        <v>91</v>
      </c>
      <c r="D61" s="25" t="s">
        <v>5</v>
      </c>
      <c r="E61" s="23" t="s">
        <v>6</v>
      </c>
      <c r="F61" s="25" t="s">
        <v>7</v>
      </c>
      <c r="G61" s="26" t="s">
        <v>8</v>
      </c>
      <c r="H61" s="26" t="s">
        <v>9</v>
      </c>
      <c r="I61" s="26" t="s">
        <v>10</v>
      </c>
      <c r="J61" s="27" t="s">
        <v>11</v>
      </c>
      <c r="L61" s="20"/>
      <c r="M61" s="20"/>
      <c r="N61" s="20"/>
      <c r="P61" s="21"/>
    </row>
    <row r="62" spans="1:19" s="19" customFormat="1">
      <c r="A62" s="18"/>
      <c r="B62" s="28" t="s">
        <v>12</v>
      </c>
      <c r="C62" s="18"/>
      <c r="D62" s="29">
        <v>11</v>
      </c>
      <c r="E62" s="29" t="s">
        <v>13</v>
      </c>
      <c r="F62" s="17" t="s">
        <v>92</v>
      </c>
      <c r="G62" s="17">
        <v>87795.536093721967</v>
      </c>
      <c r="H62" s="17">
        <v>90429.402176533622</v>
      </c>
      <c r="I62" s="17">
        <v>93142.284241829635</v>
      </c>
      <c r="J62" s="17">
        <v>95936.552769084519</v>
      </c>
      <c r="L62" s="20"/>
      <c r="M62" s="20"/>
      <c r="N62" s="20"/>
      <c r="O62" s="101"/>
      <c r="P62" s="102"/>
      <c r="Q62" s="101"/>
      <c r="R62" s="101"/>
      <c r="S62" s="18"/>
    </row>
    <row r="63" spans="1:19" s="19" customFormat="1">
      <c r="A63" s="3"/>
      <c r="B63" s="2"/>
      <c r="C63" s="31" t="s">
        <v>15</v>
      </c>
      <c r="D63" s="4"/>
      <c r="E63" s="4"/>
      <c r="F63" s="30"/>
      <c r="G63" s="30"/>
      <c r="H63" s="30"/>
      <c r="I63" s="30"/>
      <c r="J63" s="30"/>
      <c r="K63" s="30"/>
      <c r="L63" s="30"/>
      <c r="M63" s="30"/>
      <c r="N63" s="30"/>
      <c r="O63" s="18"/>
      <c r="P63" s="21"/>
    </row>
    <row r="64" spans="1:19" s="19" customFormat="1">
      <c r="A64" s="3" t="s">
        <v>93</v>
      </c>
      <c r="B64" s="2"/>
      <c r="C64" s="35" t="s">
        <v>94</v>
      </c>
      <c r="D64" s="4"/>
      <c r="E64" s="4"/>
      <c r="F64" s="30"/>
      <c r="G64" s="30"/>
      <c r="H64" s="30"/>
      <c r="I64" s="30"/>
      <c r="J64" s="30"/>
      <c r="K64" s="30"/>
      <c r="L64" s="30"/>
      <c r="M64" s="30"/>
      <c r="N64" s="30"/>
      <c r="O64" s="18"/>
      <c r="P64" s="21"/>
    </row>
    <row r="65" spans="1:16" s="19" customFormat="1">
      <c r="A65" s="3" t="s">
        <v>95</v>
      </c>
      <c r="B65" s="2"/>
      <c r="C65" s="35" t="s">
        <v>96</v>
      </c>
      <c r="D65" s="4"/>
      <c r="E65" s="4"/>
      <c r="F65" s="30"/>
      <c r="G65" s="30"/>
      <c r="H65" s="30"/>
      <c r="I65" s="30"/>
      <c r="J65" s="30"/>
      <c r="K65" s="30"/>
      <c r="L65" s="30"/>
      <c r="M65" s="30"/>
      <c r="N65" s="30"/>
      <c r="O65" s="33"/>
      <c r="P65" s="21"/>
    </row>
    <row r="66" spans="1:16" s="19" customFormat="1">
      <c r="A66" s="3" t="s">
        <v>97</v>
      </c>
      <c r="B66" s="35"/>
      <c r="C66" s="35" t="s">
        <v>228</v>
      </c>
      <c r="D66" s="4"/>
      <c r="E66" s="4"/>
      <c r="F66" s="30"/>
      <c r="G66" s="38"/>
      <c r="H66" s="38"/>
      <c r="I66" s="38"/>
      <c r="J66" s="38"/>
      <c r="K66" s="30"/>
      <c r="L66" s="30"/>
      <c r="M66" s="30"/>
      <c r="N66" s="30"/>
      <c r="O66" s="33"/>
      <c r="P66" s="21"/>
    </row>
    <row r="67" spans="1:16" s="19" customFormat="1">
      <c r="A67" s="3"/>
      <c r="B67" s="35"/>
      <c r="C67" s="35" t="s">
        <v>234</v>
      </c>
      <c r="D67" s="4"/>
      <c r="E67" s="4"/>
      <c r="F67" s="30"/>
      <c r="G67" s="38"/>
      <c r="H67" s="38"/>
      <c r="I67" s="38"/>
      <c r="J67" s="38"/>
      <c r="K67" s="30"/>
      <c r="L67" s="30"/>
      <c r="M67" s="30"/>
      <c r="N67" s="30"/>
      <c r="O67" s="33"/>
      <c r="P67" s="21"/>
    </row>
    <row r="68" spans="1:16" s="19" customFormat="1">
      <c r="A68" s="3" t="s">
        <v>98</v>
      </c>
      <c r="B68" s="2"/>
      <c r="C68" s="35" t="s">
        <v>99</v>
      </c>
      <c r="D68" s="4"/>
      <c r="E68" s="4"/>
      <c r="F68" s="30"/>
      <c r="G68" s="30"/>
      <c r="H68" s="30"/>
      <c r="I68" s="30"/>
      <c r="J68" s="30"/>
      <c r="K68" s="30"/>
      <c r="L68" s="30"/>
      <c r="M68" s="30"/>
      <c r="N68" s="30"/>
      <c r="O68" s="33"/>
      <c r="P68" s="21"/>
    </row>
    <row r="69" spans="1:16" s="19" customFormat="1">
      <c r="A69" s="3" t="s">
        <v>100</v>
      </c>
      <c r="B69" s="2"/>
      <c r="C69" s="35" t="s">
        <v>101</v>
      </c>
      <c r="D69" s="4"/>
      <c r="E69" s="4"/>
      <c r="F69" s="30"/>
      <c r="G69" s="30"/>
      <c r="H69" s="30"/>
      <c r="I69" s="30"/>
      <c r="J69" s="30"/>
      <c r="K69" s="30"/>
      <c r="L69" s="30"/>
      <c r="M69" s="30"/>
      <c r="N69" s="30"/>
      <c r="O69" s="33"/>
      <c r="P69" s="21"/>
    </row>
    <row r="70" spans="1:16" s="19" customFormat="1">
      <c r="A70" s="3" t="s">
        <v>102</v>
      </c>
      <c r="B70" s="2"/>
      <c r="C70" s="35" t="s">
        <v>103</v>
      </c>
      <c r="D70" s="4"/>
      <c r="E70" s="4"/>
      <c r="F70" s="30"/>
      <c r="G70" s="30"/>
      <c r="H70" s="30"/>
      <c r="I70" s="30"/>
      <c r="J70" s="30"/>
      <c r="K70" s="30"/>
      <c r="L70" s="30"/>
      <c r="M70" s="30"/>
      <c r="N70" s="30"/>
      <c r="O70" s="33"/>
      <c r="P70" s="21"/>
    </row>
    <row r="71" spans="1:16" s="19" customFormat="1">
      <c r="A71" s="3" t="s">
        <v>104</v>
      </c>
      <c r="B71" s="2"/>
      <c r="C71" s="35" t="s">
        <v>105</v>
      </c>
      <c r="D71" s="4"/>
      <c r="E71" s="4"/>
      <c r="F71" s="30"/>
      <c r="G71" s="30"/>
      <c r="H71" s="30"/>
      <c r="I71" s="30"/>
      <c r="J71" s="30"/>
      <c r="K71" s="30"/>
      <c r="L71" s="30"/>
      <c r="M71" s="30"/>
      <c r="N71" s="30"/>
      <c r="O71" s="33"/>
      <c r="P71" s="21"/>
    </row>
    <row r="72" spans="1:16" s="19" customFormat="1">
      <c r="A72" s="3" t="s">
        <v>106</v>
      </c>
      <c r="B72" s="2"/>
      <c r="C72" s="35" t="s">
        <v>107</v>
      </c>
      <c r="D72" s="4"/>
      <c r="E72" s="4"/>
      <c r="F72" s="30"/>
      <c r="G72" s="30"/>
      <c r="H72" s="30"/>
      <c r="I72" s="30"/>
      <c r="J72" s="30"/>
      <c r="K72" s="30"/>
      <c r="L72" s="30"/>
      <c r="M72" s="30"/>
      <c r="N72" s="30"/>
      <c r="O72" s="33"/>
      <c r="P72" s="21"/>
    </row>
    <row r="73" spans="1:16" s="19" customFormat="1">
      <c r="A73" s="3" t="s">
        <v>108</v>
      </c>
      <c r="B73" s="2"/>
      <c r="C73" s="35" t="s">
        <v>109</v>
      </c>
      <c r="D73" s="4"/>
      <c r="E73" s="4"/>
      <c r="F73" s="30"/>
      <c r="G73" s="30"/>
      <c r="H73" s="30"/>
      <c r="I73" s="30"/>
      <c r="J73" s="30"/>
      <c r="K73" s="30"/>
      <c r="L73" s="30"/>
      <c r="M73" s="30"/>
      <c r="N73" s="30"/>
      <c r="O73" s="33"/>
      <c r="P73" s="21"/>
    </row>
    <row r="74" spans="1:16" s="19" customFormat="1">
      <c r="A74" s="3" t="s">
        <v>110</v>
      </c>
      <c r="B74" s="2"/>
      <c r="C74" s="35" t="s">
        <v>111</v>
      </c>
      <c r="D74" s="4"/>
      <c r="E74" s="4"/>
      <c r="F74" s="30"/>
      <c r="G74" s="30"/>
      <c r="H74" s="30"/>
      <c r="I74" s="30"/>
      <c r="J74" s="30"/>
      <c r="K74" s="30"/>
      <c r="L74" s="30"/>
      <c r="M74" s="30"/>
      <c r="N74" s="30"/>
      <c r="O74" s="33"/>
      <c r="P74" s="21"/>
    </row>
    <row r="75" spans="1:16" s="19" customFormat="1" ht="24">
      <c r="A75" s="3" t="s">
        <v>112</v>
      </c>
      <c r="B75" s="3"/>
      <c r="C75" s="103" t="s">
        <v>113</v>
      </c>
      <c r="G75" s="17"/>
      <c r="H75" s="17"/>
      <c r="I75" s="17"/>
      <c r="J75" s="18"/>
      <c r="K75" s="15"/>
      <c r="L75" s="30"/>
      <c r="M75" s="30"/>
      <c r="N75" s="30"/>
      <c r="O75" s="33"/>
      <c r="P75" s="21"/>
    </row>
    <row r="76" spans="1:16" s="19" customFormat="1">
      <c r="A76" s="3" t="s">
        <v>114</v>
      </c>
      <c r="B76" s="35"/>
      <c r="C76" s="35" t="s">
        <v>115</v>
      </c>
      <c r="D76" s="35"/>
      <c r="E76" s="4"/>
      <c r="F76" s="30"/>
      <c r="G76" s="30"/>
      <c r="H76" s="30"/>
      <c r="I76" s="30"/>
      <c r="J76" s="30"/>
      <c r="K76" s="30"/>
      <c r="L76" s="30"/>
      <c r="M76" s="30"/>
      <c r="N76" s="30"/>
      <c r="O76" s="33"/>
      <c r="P76" s="21"/>
    </row>
    <row r="77" spans="1:16" s="19" customFormat="1">
      <c r="A77" s="3" t="s">
        <v>116</v>
      </c>
      <c r="B77" s="35"/>
      <c r="C77" s="35" t="s">
        <v>117</v>
      </c>
      <c r="D77" s="4"/>
      <c r="E77" s="4"/>
      <c r="F77" s="30"/>
      <c r="G77" s="30"/>
      <c r="H77" s="30"/>
      <c r="I77" s="30"/>
      <c r="J77" s="30"/>
      <c r="K77" s="30"/>
      <c r="L77" s="30"/>
      <c r="M77" s="30"/>
      <c r="N77" s="30"/>
      <c r="O77" s="33"/>
      <c r="P77" s="21"/>
    </row>
    <row r="78" spans="1:16" s="19" customFormat="1">
      <c r="A78" s="3" t="s">
        <v>118</v>
      </c>
      <c r="B78" s="2"/>
      <c r="C78" s="35" t="s">
        <v>119</v>
      </c>
      <c r="K78" s="30"/>
      <c r="L78" s="30"/>
      <c r="M78" s="30"/>
      <c r="N78" s="30"/>
      <c r="O78" s="33"/>
      <c r="P78" s="21"/>
    </row>
    <row r="79" spans="1:16" s="19" customFormat="1">
      <c r="A79" s="3" t="s">
        <v>120</v>
      </c>
      <c r="B79" s="2"/>
      <c r="C79" s="35" t="s">
        <v>229</v>
      </c>
      <c r="D79" s="4"/>
      <c r="E79" s="4"/>
      <c r="F79" s="30"/>
      <c r="G79" s="30"/>
      <c r="H79" s="30"/>
      <c r="I79" s="30"/>
      <c r="J79" s="30"/>
      <c r="K79" s="30"/>
      <c r="L79" s="30"/>
      <c r="M79" s="30"/>
      <c r="N79" s="30"/>
      <c r="O79" s="33"/>
      <c r="P79" s="21"/>
    </row>
    <row r="80" spans="1:16" s="19" customFormat="1">
      <c r="A80" s="3" t="s">
        <v>121</v>
      </c>
      <c r="B80" s="2"/>
      <c r="C80" s="35" t="s">
        <v>122</v>
      </c>
      <c r="D80" s="4"/>
      <c r="E80" s="4"/>
      <c r="F80" s="30"/>
      <c r="G80" s="30"/>
      <c r="H80" s="30"/>
      <c r="I80" s="30"/>
      <c r="J80" s="30"/>
      <c r="K80" s="30"/>
      <c r="L80" s="30"/>
      <c r="M80" s="30"/>
      <c r="N80" s="30"/>
      <c r="O80" s="33"/>
      <c r="P80" s="21"/>
    </row>
    <row r="81" spans="1:22" s="19" customFormat="1">
      <c r="A81" s="3" t="s">
        <v>123</v>
      </c>
      <c r="B81" s="35"/>
      <c r="C81" s="35" t="s">
        <v>124</v>
      </c>
      <c r="D81" s="35"/>
      <c r="E81" s="4"/>
      <c r="F81" s="30"/>
      <c r="G81" s="30"/>
      <c r="H81" s="30"/>
      <c r="I81" s="30"/>
      <c r="J81" s="30"/>
      <c r="K81" s="30"/>
      <c r="L81" s="30"/>
      <c r="M81" s="30"/>
      <c r="N81" s="30"/>
      <c r="O81" s="33"/>
      <c r="P81" s="21"/>
    </row>
    <row r="82" spans="1:22" s="19" customFormat="1">
      <c r="A82" s="3" t="s">
        <v>125</v>
      </c>
      <c r="B82" s="35"/>
      <c r="C82" s="35" t="s">
        <v>126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3"/>
      <c r="P82" s="21"/>
    </row>
    <row r="83" spans="1:22" s="19" customFormat="1">
      <c r="A83" s="3" t="s">
        <v>127</v>
      </c>
      <c r="B83" s="2"/>
      <c r="C83" s="35" t="s">
        <v>128</v>
      </c>
      <c r="D83" s="4"/>
      <c r="E83" s="4"/>
      <c r="F83" s="30"/>
      <c r="G83" s="30"/>
      <c r="H83" s="30"/>
      <c r="I83" s="30"/>
      <c r="J83" s="30"/>
      <c r="K83" s="30"/>
      <c r="L83" s="30"/>
      <c r="M83" s="30"/>
      <c r="N83" s="30"/>
      <c r="O83" s="33"/>
      <c r="P83" s="21"/>
    </row>
    <row r="84" spans="1:22" s="19" customFormat="1">
      <c r="A84" s="3" t="s">
        <v>129</v>
      </c>
      <c r="B84" s="2"/>
      <c r="C84" s="35" t="s">
        <v>130</v>
      </c>
      <c r="D84" s="4"/>
      <c r="E84" s="4"/>
      <c r="F84" s="30"/>
      <c r="G84" s="30"/>
      <c r="H84" s="30"/>
      <c r="I84" s="30"/>
      <c r="J84" s="30"/>
      <c r="K84" s="30"/>
      <c r="L84" s="30"/>
      <c r="M84" s="30"/>
      <c r="N84" s="30"/>
      <c r="O84" s="33"/>
      <c r="P84" s="21"/>
    </row>
    <row r="85" spans="1:22" s="19" customFormat="1">
      <c r="A85" s="3" t="s">
        <v>131</v>
      </c>
      <c r="B85" s="2"/>
      <c r="C85" s="35" t="s">
        <v>132</v>
      </c>
      <c r="D85" s="35"/>
      <c r="E85" s="4"/>
      <c r="F85" s="30"/>
      <c r="G85" s="30"/>
      <c r="H85" s="30"/>
      <c r="I85" s="30"/>
      <c r="J85" s="30"/>
      <c r="K85" s="30"/>
      <c r="L85" s="30"/>
      <c r="M85" s="30"/>
      <c r="N85" s="30"/>
      <c r="O85" s="33"/>
      <c r="P85" s="21"/>
    </row>
    <row r="86" spans="1:22" s="19" customFormat="1">
      <c r="A86" s="3" t="s">
        <v>133</v>
      </c>
      <c r="B86" s="2"/>
      <c r="C86" s="35" t="s">
        <v>134</v>
      </c>
      <c r="D86" s="35"/>
      <c r="E86" s="4"/>
      <c r="F86" s="30"/>
      <c r="G86" s="30"/>
      <c r="H86" s="30"/>
      <c r="I86" s="30"/>
      <c r="J86" s="30"/>
      <c r="K86" s="30"/>
      <c r="L86" s="30"/>
      <c r="M86" s="30"/>
      <c r="N86" s="30"/>
      <c r="O86" s="33"/>
      <c r="P86" s="21"/>
    </row>
    <row r="87" spans="1:22" s="19" customFormat="1">
      <c r="A87" s="3" t="s">
        <v>135</v>
      </c>
      <c r="B87" s="2"/>
      <c r="C87" s="35" t="s">
        <v>136</v>
      </c>
      <c r="D87" s="4"/>
      <c r="E87" s="4"/>
      <c r="F87" s="30"/>
      <c r="G87" s="30"/>
      <c r="H87" s="30"/>
      <c r="I87" s="30"/>
      <c r="J87" s="30"/>
      <c r="K87" s="30"/>
      <c r="L87" s="30"/>
      <c r="M87" s="30"/>
      <c r="N87" s="30"/>
      <c r="O87" s="33"/>
      <c r="P87" s="21"/>
    </row>
    <row r="88" spans="1:22" s="19" customFormat="1">
      <c r="A88" s="3" t="s">
        <v>137</v>
      </c>
      <c r="B88" s="2"/>
      <c r="C88" s="35" t="s">
        <v>138</v>
      </c>
      <c r="D88" s="4"/>
      <c r="E88" s="4"/>
      <c r="F88" s="30"/>
      <c r="G88" s="30"/>
      <c r="H88" s="30"/>
      <c r="I88" s="30"/>
      <c r="J88" s="30"/>
      <c r="K88" s="30"/>
      <c r="L88" s="30"/>
      <c r="M88" s="30"/>
      <c r="N88" s="30"/>
      <c r="O88" s="33"/>
      <c r="P88" s="21"/>
    </row>
    <row r="89" spans="1:22" s="19" customFormat="1">
      <c r="A89" s="3" t="s">
        <v>139</v>
      </c>
      <c r="B89" s="2"/>
      <c r="C89" s="35" t="s">
        <v>140</v>
      </c>
      <c r="D89" s="4"/>
      <c r="E89" s="4"/>
      <c r="F89" s="30"/>
      <c r="K89" s="30"/>
      <c r="L89" s="30"/>
      <c r="M89" s="30"/>
      <c r="N89" s="30"/>
      <c r="O89" s="33"/>
      <c r="P89" s="21"/>
    </row>
    <row r="90" spans="1:22" s="19" customFormat="1">
      <c r="A90" s="3" t="s">
        <v>141</v>
      </c>
      <c r="B90" s="2"/>
      <c r="C90" s="35" t="s">
        <v>142</v>
      </c>
      <c r="D90" s="4"/>
      <c r="E90" s="4"/>
      <c r="F90" s="30"/>
      <c r="K90" s="30"/>
      <c r="L90" s="30"/>
      <c r="M90" s="30"/>
      <c r="N90" s="30"/>
      <c r="O90" s="33"/>
      <c r="P90" s="21"/>
    </row>
    <row r="91" spans="1:22" s="19" customFormat="1" ht="54" thickBot="1">
      <c r="A91" s="22" t="s">
        <v>2</v>
      </c>
      <c r="B91" s="23" t="s">
        <v>3</v>
      </c>
      <c r="C91" s="24" t="s">
        <v>143</v>
      </c>
      <c r="D91" s="25" t="s">
        <v>5</v>
      </c>
      <c r="E91" s="23" t="s">
        <v>6</v>
      </c>
      <c r="F91" s="25" t="s">
        <v>7</v>
      </c>
      <c r="G91" s="26" t="s">
        <v>8</v>
      </c>
      <c r="H91" s="26" t="s">
        <v>9</v>
      </c>
      <c r="I91" s="26" t="s">
        <v>10</v>
      </c>
      <c r="J91" s="27" t="s">
        <v>11</v>
      </c>
      <c r="K91" s="15"/>
      <c r="L91" s="30"/>
      <c r="M91" s="30"/>
      <c r="N91" s="30"/>
      <c r="O91" s="33"/>
      <c r="P91" s="21"/>
    </row>
    <row r="92" spans="1:22" s="19" customFormat="1">
      <c r="A92" s="18"/>
      <c r="B92" s="28" t="s">
        <v>12</v>
      </c>
      <c r="C92" s="18"/>
      <c r="D92" s="29">
        <v>12</v>
      </c>
      <c r="E92" s="29" t="s">
        <v>13</v>
      </c>
      <c r="F92" s="17" t="s">
        <v>144</v>
      </c>
      <c r="G92" s="17">
        <v>94083.376126855233</v>
      </c>
      <c r="H92" s="17">
        <v>96905.877410660905</v>
      </c>
      <c r="I92" s="17">
        <v>99813.053732980727</v>
      </c>
      <c r="J92" s="17">
        <v>102807.44534497015</v>
      </c>
      <c r="L92" s="20"/>
      <c r="M92" s="20"/>
      <c r="N92" s="20"/>
      <c r="P92" s="21"/>
    </row>
    <row r="93" spans="1:22" s="19" customFormat="1">
      <c r="A93" s="3"/>
      <c r="B93" s="2"/>
      <c r="C93" s="31" t="s">
        <v>15</v>
      </c>
      <c r="D93" s="4"/>
      <c r="E93" s="4"/>
      <c r="F93" s="30"/>
      <c r="G93" s="3"/>
      <c r="H93" s="3"/>
      <c r="I93" s="3"/>
      <c r="J93" s="3"/>
      <c r="L93" s="20"/>
      <c r="M93" s="20"/>
      <c r="N93" s="20"/>
      <c r="P93" s="21"/>
    </row>
    <row r="94" spans="1:22" s="19" customFormat="1">
      <c r="A94" s="3" t="s">
        <v>145</v>
      </c>
      <c r="B94" s="2"/>
      <c r="C94" s="35" t="s">
        <v>146</v>
      </c>
      <c r="D94" s="3"/>
      <c r="E94" s="3"/>
      <c r="F94" s="4"/>
      <c r="G94" s="3"/>
      <c r="H94" s="3"/>
      <c r="I94" s="3"/>
      <c r="J94" s="3"/>
      <c r="L94" s="20"/>
      <c r="M94" s="20"/>
      <c r="N94" s="20"/>
      <c r="P94" s="104"/>
      <c r="Q94" s="105"/>
      <c r="R94" s="105"/>
      <c r="S94" s="105"/>
      <c r="T94" s="105"/>
      <c r="U94" s="105"/>
      <c r="V94" s="105"/>
    </row>
    <row r="95" spans="1:22">
      <c r="A95" s="3" t="s">
        <v>147</v>
      </c>
      <c r="C95" s="35" t="s">
        <v>148</v>
      </c>
    </row>
    <row r="96" spans="1:22">
      <c r="A96" s="3" t="s">
        <v>149</v>
      </c>
      <c r="C96" s="3" t="s">
        <v>150</v>
      </c>
      <c r="G96" s="10"/>
      <c r="H96" s="10"/>
      <c r="I96" s="10"/>
      <c r="J96" s="10"/>
    </row>
    <row r="97" spans="1:16" s="19" customFormat="1">
      <c r="A97" s="3" t="s">
        <v>151</v>
      </c>
      <c r="B97" s="2"/>
      <c r="C97" s="35" t="s">
        <v>152</v>
      </c>
      <c r="D97" s="4"/>
      <c r="E97" s="4"/>
      <c r="F97" s="30"/>
      <c r="K97" s="30"/>
      <c r="L97" s="30"/>
      <c r="M97" s="30"/>
      <c r="N97" s="30"/>
      <c r="O97" s="33"/>
      <c r="P97" s="21"/>
    </row>
    <row r="98" spans="1:16" s="12" customFormat="1" ht="39" customHeight="1">
      <c r="A98" s="7" t="s">
        <v>153</v>
      </c>
      <c r="B98" s="19"/>
      <c r="C98" s="11"/>
      <c r="D98" s="19"/>
      <c r="E98" s="19"/>
      <c r="F98" s="19"/>
      <c r="G98" s="17"/>
      <c r="H98" s="17"/>
      <c r="I98" s="17"/>
      <c r="J98" s="18"/>
      <c r="K98" s="10"/>
      <c r="L98" s="10"/>
      <c r="M98" s="11"/>
      <c r="N98" s="10"/>
      <c r="O98" s="10"/>
      <c r="P98" s="6"/>
    </row>
    <row r="99" spans="1:16" s="19" customFormat="1" ht="54" thickBot="1">
      <c r="A99" s="22" t="s">
        <v>2</v>
      </c>
      <c r="B99" s="23" t="s">
        <v>3</v>
      </c>
      <c r="C99" s="24" t="s">
        <v>154</v>
      </c>
      <c r="D99" s="25" t="s">
        <v>5</v>
      </c>
      <c r="E99" s="23" t="s">
        <v>6</v>
      </c>
      <c r="F99" s="25" t="s">
        <v>7</v>
      </c>
      <c r="G99" s="26" t="s">
        <v>8</v>
      </c>
      <c r="H99" s="26" t="s">
        <v>9</v>
      </c>
      <c r="I99" s="26" t="s">
        <v>10</v>
      </c>
      <c r="J99" s="27" t="s">
        <v>11</v>
      </c>
      <c r="L99" s="20"/>
      <c r="M99" s="20"/>
      <c r="N99" s="20"/>
      <c r="P99" s="21"/>
    </row>
    <row r="100" spans="1:16" s="19" customFormat="1">
      <c r="A100" s="18"/>
      <c r="B100" s="28" t="s">
        <v>155</v>
      </c>
      <c r="C100" s="18"/>
      <c r="D100" s="29">
        <v>7</v>
      </c>
      <c r="E100" s="29" t="s">
        <v>156</v>
      </c>
      <c r="F100" s="39" t="s">
        <v>157</v>
      </c>
      <c r="G100" s="39">
        <v>29.579116299574643</v>
      </c>
      <c r="H100" s="39">
        <v>30.466489788561884</v>
      </c>
      <c r="I100" s="39">
        <v>31.380484482218744</v>
      </c>
      <c r="J100" s="39">
        <v>32.321899016685308</v>
      </c>
      <c r="L100" s="20"/>
      <c r="M100" s="20"/>
      <c r="N100" s="20"/>
      <c r="P100" s="21"/>
    </row>
    <row r="101" spans="1:16" s="19" customFormat="1">
      <c r="A101" s="3"/>
      <c r="B101" s="2"/>
      <c r="C101" s="31" t="s">
        <v>15</v>
      </c>
      <c r="D101" s="4"/>
      <c r="E101" s="4"/>
      <c r="F101" s="40"/>
      <c r="G101" s="40"/>
      <c r="H101" s="40"/>
      <c r="I101" s="40"/>
      <c r="J101" s="40"/>
      <c r="L101" s="20"/>
      <c r="M101" s="20"/>
      <c r="N101" s="20"/>
      <c r="P101" s="21"/>
    </row>
    <row r="102" spans="1:16" s="19" customFormat="1">
      <c r="A102" s="3" t="s">
        <v>158</v>
      </c>
      <c r="B102" s="2"/>
      <c r="C102" s="35" t="s">
        <v>159</v>
      </c>
      <c r="D102" s="41"/>
      <c r="E102" s="41"/>
      <c r="F102" s="40"/>
      <c r="G102" s="40"/>
      <c r="H102" s="40"/>
      <c r="I102" s="40"/>
      <c r="J102" s="40"/>
      <c r="K102" s="40"/>
      <c r="L102" s="40"/>
      <c r="M102" s="40"/>
      <c r="N102" s="40"/>
      <c r="O102" s="5"/>
      <c r="P102" s="21"/>
    </row>
    <row r="103" spans="1:16" s="19" customFormat="1">
      <c r="A103" s="3" t="s">
        <v>160</v>
      </c>
      <c r="B103" s="2"/>
      <c r="C103" s="35" t="s">
        <v>161</v>
      </c>
      <c r="D103" s="4"/>
      <c r="E103" s="4"/>
      <c r="F103" s="40"/>
      <c r="G103" s="40"/>
      <c r="H103" s="40"/>
      <c r="I103" s="40"/>
      <c r="J103" s="40"/>
      <c r="K103" s="40"/>
      <c r="L103" s="40"/>
      <c r="M103" s="40"/>
      <c r="N103" s="40"/>
      <c r="O103" s="5"/>
      <c r="P103" s="21"/>
    </row>
    <row r="104" spans="1:16" s="19" customFormat="1">
      <c r="A104" s="3" t="s">
        <v>162</v>
      </c>
      <c r="B104" s="2"/>
      <c r="C104" s="35" t="s">
        <v>163</v>
      </c>
      <c r="D104" s="4"/>
      <c r="E104" s="4"/>
      <c r="F104" s="40"/>
      <c r="G104" s="40"/>
      <c r="H104" s="40"/>
      <c r="I104" s="40"/>
      <c r="J104" s="40"/>
      <c r="K104" s="40"/>
      <c r="L104" s="40"/>
      <c r="M104" s="40"/>
      <c r="N104" s="40"/>
      <c r="O104" s="5"/>
      <c r="P104" s="21"/>
    </row>
    <row r="105" spans="1:16" s="19" customFormat="1">
      <c r="A105" s="3" t="s">
        <v>164</v>
      </c>
      <c r="B105" s="42"/>
      <c r="C105" s="43" t="s">
        <v>165</v>
      </c>
      <c r="D105" s="4"/>
      <c r="E105" s="4"/>
      <c r="F105" s="40"/>
      <c r="G105" s="15"/>
      <c r="H105" s="15"/>
      <c r="I105" s="15"/>
      <c r="J105" s="15"/>
      <c r="K105" s="40"/>
      <c r="L105" s="40"/>
      <c r="M105" s="40"/>
      <c r="N105" s="40"/>
      <c r="O105" s="18"/>
      <c r="P105" s="21"/>
    </row>
    <row r="106" spans="1:16" s="19" customFormat="1">
      <c r="A106" s="3" t="s">
        <v>166</v>
      </c>
      <c r="B106" s="2"/>
      <c r="C106" s="35" t="s">
        <v>167</v>
      </c>
      <c r="D106" s="4"/>
      <c r="E106" s="4"/>
      <c r="F106" s="40"/>
      <c r="G106" s="15"/>
      <c r="H106" s="15"/>
      <c r="I106" s="15"/>
      <c r="J106" s="15"/>
      <c r="K106" s="40"/>
      <c r="L106" s="40"/>
      <c r="M106" s="40"/>
      <c r="N106" s="40"/>
      <c r="O106" s="18"/>
      <c r="P106" s="21"/>
    </row>
    <row r="107" spans="1:16" s="19" customFormat="1">
      <c r="A107" s="3"/>
      <c r="B107" s="2"/>
      <c r="C107" s="35"/>
      <c r="D107" s="4"/>
      <c r="E107" s="15"/>
      <c r="F107" s="16"/>
      <c r="G107" s="39"/>
      <c r="H107" s="39"/>
      <c r="I107" s="39"/>
      <c r="K107" s="15"/>
      <c r="L107" s="40"/>
      <c r="M107" s="40"/>
      <c r="N107" s="40"/>
      <c r="O107" s="18"/>
      <c r="P107" s="21"/>
    </row>
    <row r="108" spans="1:16" s="12" customFormat="1" ht="15" customHeight="1">
      <c r="A108" s="19"/>
      <c r="B108" s="19"/>
      <c r="C108" s="11"/>
      <c r="D108" s="19"/>
      <c r="E108" s="19"/>
      <c r="F108" s="19"/>
      <c r="G108" s="17"/>
      <c r="H108" s="17"/>
      <c r="I108" s="17"/>
      <c r="J108" s="18"/>
      <c r="K108" s="10"/>
      <c r="L108" s="10"/>
      <c r="M108" s="11"/>
      <c r="N108" s="10"/>
      <c r="O108" s="10"/>
      <c r="P108" s="6"/>
    </row>
    <row r="109" spans="1:16" s="19" customFormat="1" ht="54" thickBot="1">
      <c r="A109" s="22" t="s">
        <v>2</v>
      </c>
      <c r="B109" s="23" t="s">
        <v>3</v>
      </c>
      <c r="C109" s="24" t="s">
        <v>168</v>
      </c>
      <c r="D109" s="25" t="s">
        <v>5</v>
      </c>
      <c r="E109" s="23" t="s">
        <v>6</v>
      </c>
      <c r="F109" s="25" t="s">
        <v>7</v>
      </c>
      <c r="G109" s="26" t="s">
        <v>8</v>
      </c>
      <c r="H109" s="26" t="s">
        <v>9</v>
      </c>
      <c r="I109" s="26" t="s">
        <v>10</v>
      </c>
      <c r="J109" s="27" t="s">
        <v>11</v>
      </c>
      <c r="L109" s="20"/>
      <c r="M109" s="20"/>
      <c r="N109" s="20"/>
      <c r="P109" s="21"/>
    </row>
    <row r="110" spans="1:16" s="19" customFormat="1">
      <c r="A110" s="18"/>
      <c r="B110" s="28" t="s">
        <v>155</v>
      </c>
      <c r="C110" s="18"/>
      <c r="D110" s="29">
        <v>8</v>
      </c>
      <c r="E110" s="29" t="s">
        <v>156</v>
      </c>
      <c r="F110" s="39" t="s">
        <v>169</v>
      </c>
      <c r="G110" s="39">
        <v>32.600732791469333</v>
      </c>
      <c r="H110" s="39">
        <v>33.578754775213419</v>
      </c>
      <c r="I110" s="39">
        <v>34.586117418469819</v>
      </c>
      <c r="J110" s="39">
        <v>35.623700941023912</v>
      </c>
      <c r="L110" s="20"/>
      <c r="M110" s="20"/>
      <c r="N110" s="20"/>
      <c r="P110" s="21"/>
    </row>
    <row r="111" spans="1:16" s="19" customFormat="1">
      <c r="B111" s="44"/>
      <c r="C111" s="31" t="s">
        <v>15</v>
      </c>
      <c r="D111" s="20"/>
      <c r="E111" s="20"/>
      <c r="F111" s="40"/>
      <c r="G111" s="40"/>
      <c r="H111" s="40"/>
      <c r="I111" s="40"/>
      <c r="J111" s="40"/>
      <c r="L111" s="20"/>
      <c r="M111" s="20"/>
      <c r="N111" s="20"/>
      <c r="P111" s="21"/>
    </row>
    <row r="112" spans="1:16" s="19" customFormat="1">
      <c r="A112" s="3" t="s">
        <v>170</v>
      </c>
      <c r="B112" s="2"/>
      <c r="C112" s="35" t="s">
        <v>171</v>
      </c>
      <c r="D112" s="4"/>
      <c r="E112" s="4"/>
      <c r="F112" s="40"/>
      <c r="G112" s="40"/>
      <c r="H112" s="40"/>
      <c r="I112" s="40"/>
      <c r="J112" s="40"/>
      <c r="L112" s="20"/>
      <c r="M112" s="20"/>
      <c r="N112" s="20"/>
      <c r="P112" s="21"/>
    </row>
    <row r="113" spans="1:16" s="19" customFormat="1">
      <c r="A113" s="3" t="s">
        <v>172</v>
      </c>
      <c r="B113" s="2"/>
      <c r="C113" s="35" t="s">
        <v>173</v>
      </c>
      <c r="D113" s="4"/>
      <c r="E113" s="4"/>
      <c r="F113" s="40"/>
      <c r="G113" s="40"/>
      <c r="H113" s="40"/>
      <c r="I113" s="40"/>
      <c r="J113" s="40"/>
      <c r="K113" s="40"/>
      <c r="L113" s="40"/>
      <c r="M113" s="40"/>
      <c r="N113" s="40"/>
      <c r="O113" s="33"/>
      <c r="P113" s="21"/>
    </row>
    <row r="114" spans="1:16" s="19" customFormat="1">
      <c r="A114" s="3" t="s">
        <v>174</v>
      </c>
      <c r="B114" s="2"/>
      <c r="C114" s="35" t="s">
        <v>175</v>
      </c>
      <c r="D114" s="4"/>
      <c r="E114" s="4"/>
      <c r="F114" s="40"/>
      <c r="G114" s="40"/>
      <c r="H114" s="40"/>
      <c r="I114" s="40"/>
      <c r="J114" s="40"/>
      <c r="K114" s="40"/>
      <c r="L114" s="40"/>
      <c r="M114" s="40"/>
      <c r="N114" s="40"/>
      <c r="O114" s="33"/>
      <c r="P114" s="21"/>
    </row>
    <row r="115" spans="1:16" s="19" customFormat="1">
      <c r="A115" s="3" t="s">
        <v>176</v>
      </c>
      <c r="B115" s="2"/>
      <c r="C115" s="35" t="s">
        <v>177</v>
      </c>
      <c r="D115" s="4"/>
      <c r="E115" s="4"/>
      <c r="F115" s="40"/>
      <c r="G115" s="40"/>
      <c r="H115" s="40"/>
      <c r="I115" s="40"/>
      <c r="J115" s="40"/>
      <c r="K115" s="40"/>
      <c r="L115" s="40"/>
      <c r="M115" s="40"/>
      <c r="N115" s="40"/>
      <c r="O115" s="33"/>
      <c r="P115" s="21"/>
    </row>
    <row r="116" spans="1:16" s="19" customFormat="1">
      <c r="A116" s="3" t="s">
        <v>178</v>
      </c>
      <c r="B116" s="2"/>
      <c r="C116" s="35" t="s">
        <v>179</v>
      </c>
      <c r="D116" s="4"/>
      <c r="E116" s="4"/>
      <c r="F116" s="40"/>
      <c r="G116" s="40"/>
      <c r="H116" s="40"/>
      <c r="I116" s="40"/>
      <c r="J116" s="40"/>
      <c r="K116" s="40"/>
      <c r="L116" s="40"/>
      <c r="M116" s="40"/>
      <c r="N116" s="40"/>
      <c r="O116" s="33"/>
      <c r="P116" s="21"/>
    </row>
    <row r="117" spans="1:16" s="19" customFormat="1">
      <c r="A117" s="3" t="s">
        <v>180</v>
      </c>
      <c r="B117" s="2"/>
      <c r="C117" s="35" t="s">
        <v>181</v>
      </c>
      <c r="D117" s="4"/>
      <c r="E117" s="4"/>
      <c r="F117" s="40"/>
      <c r="G117" s="15"/>
      <c r="H117" s="15"/>
      <c r="I117" s="15"/>
      <c r="J117" s="15"/>
      <c r="K117" s="40"/>
      <c r="L117" s="40"/>
      <c r="M117" s="40"/>
      <c r="N117" s="40"/>
      <c r="O117" s="33"/>
      <c r="P117" s="21"/>
    </row>
    <row r="118" spans="1:16" s="19" customFormat="1">
      <c r="A118" s="3" t="s">
        <v>182</v>
      </c>
      <c r="B118" s="2"/>
      <c r="C118" s="35" t="s">
        <v>183</v>
      </c>
      <c r="D118" s="4"/>
      <c r="E118" s="4"/>
      <c r="F118" s="40"/>
      <c r="G118" s="15"/>
      <c r="H118" s="15"/>
      <c r="I118" s="15"/>
      <c r="J118" s="15"/>
      <c r="K118" s="40"/>
      <c r="L118" s="40"/>
      <c r="M118" s="40"/>
      <c r="N118" s="40"/>
      <c r="O118" s="33"/>
      <c r="P118" s="21"/>
    </row>
    <row r="119" spans="1:16" s="19" customFormat="1">
      <c r="A119" s="3" t="s">
        <v>184</v>
      </c>
      <c r="B119" s="2"/>
      <c r="C119" s="35" t="s">
        <v>185</v>
      </c>
      <c r="D119" s="4"/>
      <c r="E119" s="15"/>
      <c r="F119" s="16"/>
      <c r="G119" s="15"/>
      <c r="H119" s="15"/>
      <c r="I119" s="15"/>
      <c r="J119" s="15"/>
      <c r="K119" s="15"/>
      <c r="L119" s="40"/>
      <c r="M119" s="40"/>
      <c r="N119" s="40"/>
      <c r="O119" s="33"/>
      <c r="P119" s="21"/>
    </row>
    <row r="120" spans="1:16" s="19" customFormat="1">
      <c r="A120" s="3" t="s">
        <v>186</v>
      </c>
      <c r="B120" s="2"/>
      <c r="C120" s="35" t="s">
        <v>187</v>
      </c>
      <c r="D120" s="4"/>
      <c r="E120" s="15"/>
      <c r="F120" s="16"/>
      <c r="G120" s="15"/>
      <c r="H120" s="15"/>
      <c r="I120" s="15"/>
      <c r="J120" s="15"/>
      <c r="K120" s="15"/>
      <c r="L120" s="40"/>
      <c r="M120" s="40"/>
      <c r="N120" s="40"/>
      <c r="O120" s="33"/>
      <c r="P120" s="21"/>
    </row>
    <row r="121" spans="1:16" s="19" customFormat="1">
      <c r="A121" s="3" t="s">
        <v>188</v>
      </c>
      <c r="B121" s="2"/>
      <c r="C121" s="35" t="s">
        <v>189</v>
      </c>
      <c r="D121" s="4"/>
      <c r="E121" s="15"/>
      <c r="F121" s="16"/>
      <c r="G121" s="10"/>
      <c r="H121" s="10"/>
      <c r="I121" s="10"/>
      <c r="J121" s="10"/>
      <c r="K121" s="15"/>
      <c r="L121" s="40"/>
      <c r="M121" s="40"/>
      <c r="N121" s="40"/>
      <c r="O121" s="33"/>
      <c r="P121" s="21"/>
    </row>
    <row r="122" spans="1:16" s="19" customFormat="1">
      <c r="A122" s="3"/>
      <c r="B122" s="2"/>
      <c r="C122" s="35"/>
      <c r="D122" s="4"/>
      <c r="E122" s="15"/>
      <c r="F122" s="16"/>
      <c r="G122" s="39"/>
      <c r="H122" s="39"/>
      <c r="I122" s="39"/>
      <c r="J122" s="18"/>
      <c r="K122" s="15"/>
      <c r="L122" s="40"/>
      <c r="M122" s="40"/>
      <c r="N122" s="40"/>
      <c r="O122" s="33"/>
      <c r="P122" s="21"/>
    </row>
    <row r="123" spans="1:16" s="12" customFormat="1" ht="14.1" customHeight="1">
      <c r="A123" s="19"/>
      <c r="B123" s="19"/>
      <c r="C123" s="11"/>
      <c r="D123" s="45"/>
      <c r="E123" s="11"/>
      <c r="F123" s="45"/>
      <c r="G123" s="17"/>
      <c r="H123" s="17"/>
      <c r="I123" s="17"/>
      <c r="J123" s="18"/>
      <c r="K123" s="10"/>
      <c r="L123" s="10"/>
      <c r="M123" s="11"/>
      <c r="N123" s="10"/>
      <c r="O123" s="10"/>
      <c r="P123" s="6"/>
    </row>
    <row r="124" spans="1:16" s="19" customFormat="1" ht="54" thickBot="1">
      <c r="A124" s="22" t="s">
        <v>2</v>
      </c>
      <c r="B124" s="23" t="s">
        <v>3</v>
      </c>
      <c r="C124" s="24" t="s">
        <v>190</v>
      </c>
      <c r="D124" s="25" t="s">
        <v>5</v>
      </c>
      <c r="E124" s="23" t="s">
        <v>6</v>
      </c>
      <c r="F124" s="25" t="s">
        <v>7</v>
      </c>
      <c r="G124" s="26" t="s">
        <v>8</v>
      </c>
      <c r="H124" s="26" t="s">
        <v>9</v>
      </c>
      <c r="I124" s="26" t="s">
        <v>10</v>
      </c>
      <c r="J124" s="27" t="s">
        <v>11</v>
      </c>
      <c r="L124" s="20"/>
      <c r="M124" s="20"/>
      <c r="N124" s="20"/>
      <c r="P124" s="21"/>
    </row>
    <row r="125" spans="1:16" s="19" customFormat="1">
      <c r="A125" s="3" t="s">
        <v>191</v>
      </c>
      <c r="B125" s="28" t="s">
        <v>155</v>
      </c>
      <c r="C125" s="43" t="s">
        <v>192</v>
      </c>
      <c r="D125" s="29">
        <v>9</v>
      </c>
      <c r="E125" s="29" t="s">
        <v>13</v>
      </c>
      <c r="F125" s="39" t="s">
        <v>193</v>
      </c>
      <c r="G125" s="39">
        <v>36.161370247302784</v>
      </c>
      <c r="H125" s="39">
        <v>37.246211354721865</v>
      </c>
      <c r="I125" s="39">
        <v>38.363597695363524</v>
      </c>
      <c r="J125" s="39">
        <v>39.514505626224434</v>
      </c>
      <c r="L125" s="20"/>
      <c r="M125" s="20"/>
      <c r="N125" s="20"/>
      <c r="P125" s="21"/>
    </row>
    <row r="126" spans="1:16" s="19" customFormat="1" ht="25.5">
      <c r="A126" s="3"/>
      <c r="B126" s="28"/>
      <c r="C126" s="106" t="s">
        <v>235</v>
      </c>
      <c r="D126" s="5"/>
      <c r="E126" s="5"/>
      <c r="F126" s="40"/>
      <c r="G126" s="5"/>
      <c r="H126" s="5"/>
      <c r="I126" s="5"/>
      <c r="J126" s="5"/>
      <c r="L126" s="20"/>
      <c r="M126" s="20"/>
      <c r="N126" s="20"/>
      <c r="P126" s="21"/>
    </row>
    <row r="127" spans="1:16">
      <c r="A127" s="5"/>
      <c r="B127" s="5"/>
      <c r="C127" s="5"/>
      <c r="D127" s="5"/>
      <c r="E127" s="5"/>
      <c r="F127" s="5"/>
      <c r="G127" s="46"/>
      <c r="H127" s="5"/>
      <c r="I127" s="5"/>
      <c r="J127" s="5"/>
      <c r="O127" s="3"/>
    </row>
    <row r="128" spans="1:16" ht="68.099999999999994" customHeight="1" thickBot="1">
      <c r="A128" s="22" t="s">
        <v>2</v>
      </c>
      <c r="B128" s="23" t="s">
        <v>3</v>
      </c>
      <c r="C128" s="24" t="s">
        <v>194</v>
      </c>
      <c r="D128" s="25" t="s">
        <v>195</v>
      </c>
      <c r="E128" s="23" t="s">
        <v>6</v>
      </c>
      <c r="F128" s="25" t="s">
        <v>7</v>
      </c>
      <c r="G128" s="26" t="s">
        <v>8</v>
      </c>
      <c r="H128" s="10"/>
      <c r="I128" s="10"/>
      <c r="J128" s="10"/>
      <c r="K128" s="10"/>
      <c r="L128" s="10"/>
      <c r="M128" s="47"/>
      <c r="N128" s="47"/>
    </row>
    <row r="129" spans="1:16">
      <c r="A129" s="5"/>
      <c r="B129" s="28" t="s">
        <v>155</v>
      </c>
      <c r="C129" s="18"/>
      <c r="D129" s="29">
        <v>10</v>
      </c>
      <c r="E129" s="29" t="s">
        <v>156</v>
      </c>
      <c r="F129" s="17" t="s">
        <v>196</v>
      </c>
      <c r="G129" s="39">
        <v>46.43</v>
      </c>
      <c r="H129" s="39"/>
      <c r="I129" s="39"/>
      <c r="J129" s="39"/>
      <c r="K129" s="39"/>
      <c r="L129" s="39"/>
      <c r="M129" s="17"/>
      <c r="N129" s="30"/>
    </row>
    <row r="130" spans="1:16">
      <c r="A130" s="5"/>
      <c r="B130" s="28"/>
      <c r="C130" s="31" t="s">
        <v>15</v>
      </c>
      <c r="D130" s="29"/>
      <c r="E130" s="29"/>
      <c r="F130" s="17"/>
      <c r="G130" s="48"/>
      <c r="H130" s="48"/>
      <c r="I130" s="48"/>
      <c r="J130" s="48"/>
      <c r="K130" s="48"/>
      <c r="L130" s="48"/>
      <c r="M130" s="17"/>
      <c r="N130" s="30"/>
    </row>
    <row r="131" spans="1:16">
      <c r="A131" s="5" t="s">
        <v>197</v>
      </c>
      <c r="C131" s="35" t="s">
        <v>198</v>
      </c>
      <c r="D131" s="29"/>
      <c r="E131" s="29"/>
      <c r="F131" s="17"/>
      <c r="G131" s="48"/>
      <c r="H131" s="48"/>
      <c r="I131" s="48"/>
      <c r="J131" s="48"/>
      <c r="K131" s="48"/>
      <c r="L131" s="48"/>
      <c r="M131" s="17"/>
      <c r="N131" s="30"/>
    </row>
    <row r="132" spans="1:16">
      <c r="A132" s="5" t="s">
        <v>199</v>
      </c>
      <c r="C132" s="35" t="s">
        <v>200</v>
      </c>
      <c r="D132" s="29"/>
      <c r="E132" s="29"/>
      <c r="F132" s="17"/>
      <c r="G132" s="48"/>
      <c r="H132" s="48"/>
      <c r="I132" s="48"/>
      <c r="J132" s="48"/>
      <c r="K132" s="48"/>
      <c r="L132" s="48"/>
      <c r="M132" s="32"/>
      <c r="N132" s="32"/>
    </row>
    <row r="133" spans="1:16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</row>
    <row r="134" spans="1:16">
      <c r="A134" s="3" t="s">
        <v>201</v>
      </c>
      <c r="D134" s="4"/>
      <c r="E134" s="4"/>
      <c r="F134" s="32"/>
      <c r="G134" s="32"/>
      <c r="H134" s="32"/>
      <c r="I134" s="32"/>
      <c r="J134" s="32"/>
      <c r="K134" s="32"/>
      <c r="L134" s="32"/>
    </row>
    <row r="135" spans="1:16" s="49" customFormat="1">
      <c r="A135" s="50" t="s">
        <v>202</v>
      </c>
      <c r="B135" s="2"/>
      <c r="C135" s="3"/>
      <c r="D135" s="3"/>
      <c r="E135" s="3"/>
      <c r="F135" s="3"/>
      <c r="G135" s="32"/>
      <c r="H135" s="32"/>
      <c r="I135" s="32"/>
      <c r="J135" s="32"/>
      <c r="K135" s="32"/>
      <c r="L135" s="32"/>
    </row>
    <row r="136" spans="1:16" ht="13.5" customHeight="1">
      <c r="A136" s="50" t="s">
        <v>203</v>
      </c>
      <c r="C136" s="35"/>
      <c r="D136" s="4"/>
      <c r="E136" s="4"/>
      <c r="F136" s="32"/>
      <c r="G136" s="15"/>
      <c r="H136" s="15"/>
      <c r="I136" s="15"/>
      <c r="J136" s="15"/>
      <c r="K136" s="15"/>
      <c r="L136" s="32"/>
      <c r="M136" s="32"/>
      <c r="N136" s="32"/>
      <c r="O136" s="33"/>
    </row>
    <row r="137" spans="1:16" ht="13.5" customHeight="1">
      <c r="A137" s="50"/>
      <c r="C137" s="35"/>
      <c r="D137" s="4"/>
      <c r="E137" s="4"/>
      <c r="F137" s="32"/>
      <c r="G137" s="15"/>
      <c r="H137" s="15"/>
      <c r="I137" s="15"/>
      <c r="J137" s="15"/>
      <c r="K137" s="15"/>
      <c r="L137" s="32"/>
      <c r="M137" s="32"/>
      <c r="N137" s="32"/>
      <c r="O137" s="33"/>
    </row>
    <row r="138" spans="1:16" ht="13.5" customHeight="1">
      <c r="A138" s="50"/>
      <c r="C138" s="35"/>
      <c r="D138" s="4"/>
      <c r="E138" s="4"/>
      <c r="F138" s="32"/>
      <c r="G138" s="15"/>
      <c r="H138" s="15"/>
      <c r="I138" s="15"/>
      <c r="J138" s="15"/>
      <c r="K138" s="15"/>
      <c r="L138" s="32"/>
      <c r="M138" s="32"/>
      <c r="N138" s="32"/>
      <c r="O138" s="33"/>
    </row>
    <row r="139" spans="1:16" ht="13.5" customHeight="1">
      <c r="A139" s="50"/>
      <c r="C139" s="35"/>
      <c r="D139" s="4"/>
      <c r="E139" s="4"/>
      <c r="F139" s="32"/>
      <c r="G139" s="10"/>
      <c r="H139" s="10"/>
      <c r="I139" s="10"/>
      <c r="J139" s="10"/>
      <c r="K139" s="10"/>
      <c r="L139" s="10"/>
      <c r="M139" s="32"/>
      <c r="N139" s="32"/>
      <c r="O139" s="33"/>
    </row>
    <row r="140" spans="1:16" ht="65.099999999999994" customHeight="1" thickBot="1">
      <c r="A140" s="22" t="s">
        <v>2</v>
      </c>
      <c r="B140" s="23" t="s">
        <v>3</v>
      </c>
      <c r="C140" s="24" t="s">
        <v>204</v>
      </c>
      <c r="D140" s="25" t="s">
        <v>195</v>
      </c>
      <c r="E140" s="23" t="s">
        <v>6</v>
      </c>
      <c r="F140" s="25" t="s">
        <v>7</v>
      </c>
      <c r="G140" s="26" t="s">
        <v>8</v>
      </c>
      <c r="H140" s="26" t="s">
        <v>9</v>
      </c>
      <c r="I140" s="26" t="s">
        <v>10</v>
      </c>
      <c r="J140" s="27" t="s">
        <v>11</v>
      </c>
      <c r="K140" s="10"/>
      <c r="L140" s="10"/>
      <c r="M140" s="32"/>
      <c r="N140" s="32"/>
      <c r="O140" s="33"/>
    </row>
    <row r="141" spans="1:16" s="12" customFormat="1" ht="19.350000000000001" customHeight="1">
      <c r="A141" s="3" t="s">
        <v>205</v>
      </c>
      <c r="B141" s="28" t="s">
        <v>155</v>
      </c>
      <c r="C141" s="35" t="s">
        <v>206</v>
      </c>
      <c r="D141" s="29">
        <v>11</v>
      </c>
      <c r="E141" s="29" t="s">
        <v>13</v>
      </c>
      <c r="F141" s="17" t="s">
        <v>207</v>
      </c>
      <c r="G141" s="39">
        <v>42.209392352750932</v>
      </c>
      <c r="H141" s="39">
        <v>43.475674123333462</v>
      </c>
      <c r="I141" s="39">
        <v>44.779944347033464</v>
      </c>
      <c r="J141" s="39">
        <v>46.123342677444477</v>
      </c>
      <c r="K141" s="5"/>
      <c r="L141" s="47"/>
      <c r="M141" s="11"/>
      <c r="N141" s="10"/>
      <c r="O141" s="10"/>
      <c r="P141" s="6"/>
    </row>
    <row r="142" spans="1:16" s="12" customFormat="1" ht="19.350000000000001" customHeight="1">
      <c r="A142" s="3"/>
      <c r="B142" s="28"/>
      <c r="C142" s="35"/>
      <c r="D142" s="29"/>
      <c r="E142" s="29"/>
      <c r="F142" s="17"/>
      <c r="G142" s="39"/>
      <c r="H142" s="39"/>
      <c r="I142" s="39"/>
      <c r="J142" s="39"/>
      <c r="K142" s="5"/>
      <c r="L142" s="47"/>
      <c r="M142" s="11"/>
      <c r="N142" s="10"/>
      <c r="O142" s="10"/>
      <c r="P142" s="6"/>
    </row>
    <row r="143" spans="1:16" s="12" customFormat="1" ht="19.350000000000001" customHeight="1" thickBot="1">
      <c r="A143" s="51"/>
      <c r="B143" s="52"/>
      <c r="C143" s="53"/>
      <c r="D143" s="27"/>
      <c r="E143" s="27"/>
      <c r="F143" s="54"/>
      <c r="G143" s="55"/>
      <c r="H143" s="55"/>
      <c r="I143" s="55"/>
      <c r="J143" s="55"/>
      <c r="K143" s="5"/>
      <c r="L143" s="47"/>
      <c r="M143" s="11"/>
      <c r="N143" s="10"/>
      <c r="O143" s="10"/>
      <c r="P143" s="6"/>
    </row>
    <row r="144" spans="1:16" s="12" customFormat="1" ht="19.350000000000001" customHeight="1">
      <c r="A144" s="3"/>
      <c r="B144" s="3"/>
      <c r="C144" s="18" t="s">
        <v>208</v>
      </c>
      <c r="D144" s="3"/>
      <c r="E144" s="3"/>
      <c r="F144" s="3"/>
      <c r="G144" s="9"/>
      <c r="H144" s="3"/>
      <c r="I144" s="39"/>
      <c r="J144" s="39"/>
      <c r="K144" s="5"/>
      <c r="L144" s="47"/>
      <c r="M144" s="11"/>
      <c r="N144" s="10"/>
      <c r="O144" s="10"/>
      <c r="P144" s="6"/>
    </row>
    <row r="145" spans="1:16" s="12" customFormat="1" ht="19.350000000000001" customHeight="1">
      <c r="A145" s="56" t="s">
        <v>209</v>
      </c>
      <c r="B145" s="8"/>
      <c r="C145" s="14"/>
      <c r="D145" s="57"/>
      <c r="E145" s="57"/>
      <c r="F145" s="9"/>
      <c r="G145" s="9"/>
      <c r="H145" s="3"/>
      <c r="I145" s="39"/>
      <c r="J145" s="39"/>
      <c r="K145" s="5"/>
      <c r="L145" s="47"/>
      <c r="M145" s="11"/>
      <c r="N145" s="10"/>
      <c r="O145" s="10"/>
      <c r="P145" s="6"/>
    </row>
    <row r="146" spans="1:16" s="12" customFormat="1" ht="19.350000000000001" customHeight="1">
      <c r="A146" s="58"/>
      <c r="B146" s="59">
        <v>16.125372311827032</v>
      </c>
      <c r="C146" s="14" t="s">
        <v>210</v>
      </c>
      <c r="D146" s="3"/>
      <c r="E146" s="57"/>
      <c r="F146" s="9"/>
      <c r="G146" s="9"/>
      <c r="H146" s="3"/>
      <c r="J146" s="39"/>
      <c r="K146" s="5"/>
      <c r="L146" s="47"/>
      <c r="M146" s="11"/>
      <c r="N146" s="10"/>
      <c r="O146" s="10"/>
      <c r="P146" s="6"/>
    </row>
    <row r="147" spans="1:16" s="12" customFormat="1" ht="19.350000000000001" customHeight="1">
      <c r="A147" s="58"/>
      <c r="B147" s="60">
        <v>31.174921121720878</v>
      </c>
      <c r="C147" s="14" t="s">
        <v>211</v>
      </c>
      <c r="D147" s="3"/>
      <c r="E147" s="57"/>
      <c r="F147" s="9"/>
      <c r="G147" s="9"/>
      <c r="H147" s="3"/>
      <c r="I147" s="39"/>
      <c r="J147" s="39"/>
      <c r="K147" s="5"/>
      <c r="L147" s="47"/>
      <c r="M147" s="11"/>
      <c r="N147" s="10"/>
      <c r="O147" s="10"/>
      <c r="P147" s="6"/>
    </row>
    <row r="148" spans="1:16" s="12" customFormat="1" ht="19.350000000000001" customHeight="1">
      <c r="A148" s="58"/>
      <c r="B148" s="60">
        <v>43.403407200000004</v>
      </c>
      <c r="C148" s="14" t="s">
        <v>212</v>
      </c>
      <c r="D148" s="3"/>
      <c r="E148" s="57"/>
      <c r="F148" s="9"/>
      <c r="G148" s="5"/>
      <c r="H148" s="5"/>
      <c r="I148" s="39"/>
      <c r="J148" s="39"/>
      <c r="K148" s="5"/>
      <c r="L148" s="47"/>
      <c r="M148" s="11"/>
      <c r="N148" s="10"/>
      <c r="O148" s="10"/>
      <c r="P148" s="6"/>
    </row>
    <row r="149" spans="1:16" s="12" customFormat="1" ht="19.350000000000001" customHeight="1">
      <c r="A149" s="58"/>
      <c r="B149" s="60">
        <v>60.764770079999998</v>
      </c>
      <c r="C149" s="14" t="s">
        <v>213</v>
      </c>
      <c r="D149" s="3"/>
      <c r="E149" s="57"/>
      <c r="F149" s="9"/>
      <c r="G149" s="9"/>
      <c r="H149" s="3"/>
      <c r="I149" s="39"/>
      <c r="J149" s="39"/>
      <c r="K149" s="5"/>
      <c r="L149" s="47"/>
      <c r="M149" s="11"/>
      <c r="N149" s="10"/>
      <c r="O149" s="10"/>
      <c r="P149" s="6"/>
    </row>
    <row r="150" spans="1:16" s="12" customFormat="1" ht="19.350000000000001" customHeight="1">
      <c r="B150" s="5" t="s">
        <v>214</v>
      </c>
      <c r="C150" s="5"/>
      <c r="D150" s="5"/>
      <c r="E150" s="5"/>
      <c r="F150" s="5"/>
      <c r="G150" s="3"/>
      <c r="H150" s="3"/>
      <c r="I150" s="39"/>
      <c r="J150" s="39"/>
      <c r="K150" s="5"/>
      <c r="L150" s="47"/>
      <c r="M150" s="11"/>
      <c r="N150" s="10"/>
      <c r="O150" s="10"/>
      <c r="P150" s="6"/>
    </row>
    <row r="151" spans="1:16" s="12" customFormat="1" ht="19.350000000000001" customHeight="1">
      <c r="A151" s="58"/>
      <c r="B151" s="6"/>
      <c r="C151" s="3"/>
      <c r="D151" s="14"/>
      <c r="E151" s="57"/>
      <c r="F151" s="9"/>
      <c r="G151" s="5"/>
      <c r="H151" s="5"/>
      <c r="I151" s="39"/>
      <c r="J151" s="39"/>
      <c r="K151" s="5"/>
      <c r="L151" s="47"/>
      <c r="M151" s="11"/>
      <c r="N151" s="10"/>
      <c r="O151" s="10"/>
      <c r="P151" s="6"/>
    </row>
    <row r="152" spans="1:16" ht="13.5" thickBot="1">
      <c r="A152" s="61"/>
      <c r="B152" s="62"/>
      <c r="C152" s="51"/>
      <c r="D152" s="51"/>
      <c r="E152" s="51"/>
      <c r="F152" s="51"/>
      <c r="G152" s="51"/>
      <c r="H152" s="51"/>
      <c r="I152" s="51"/>
      <c r="J152" s="51"/>
      <c r="K152" s="5"/>
      <c r="L152" s="47"/>
      <c r="M152" s="9"/>
      <c r="N152" s="9"/>
    </row>
    <row r="153" spans="1:16">
      <c r="A153" s="5"/>
      <c r="B153" s="63"/>
      <c r="C153" s="18" t="s">
        <v>215</v>
      </c>
      <c r="D153" s="5"/>
      <c r="E153" s="5"/>
      <c r="F153" s="5"/>
      <c r="G153" s="46"/>
      <c r="H153" s="46"/>
      <c r="I153" s="46"/>
      <c r="J153" s="46"/>
      <c r="K153" s="5"/>
      <c r="L153" s="47"/>
      <c r="M153" s="46"/>
      <c r="N153" s="46"/>
    </row>
    <row r="154" spans="1:16">
      <c r="A154" s="56" t="s">
        <v>216</v>
      </c>
      <c r="B154" s="8"/>
      <c r="C154" s="14"/>
      <c r="D154" s="57"/>
      <c r="E154" s="57"/>
      <c r="F154" s="9"/>
      <c r="G154" s="46"/>
      <c r="H154" s="46"/>
      <c r="I154" s="46"/>
      <c r="J154" s="46"/>
      <c r="K154" s="5"/>
      <c r="L154" s="47"/>
      <c r="M154" s="46"/>
      <c r="N154" s="46"/>
    </row>
    <row r="155" spans="1:16">
      <c r="A155" s="64" t="s">
        <v>217</v>
      </c>
      <c r="B155" s="65"/>
      <c r="C155" s="66"/>
      <c r="D155" s="67"/>
      <c r="E155" s="67"/>
      <c r="F155" s="46"/>
      <c r="G155" s="46"/>
      <c r="H155" s="46"/>
      <c r="I155" s="46"/>
      <c r="J155" s="46"/>
      <c r="K155" s="5"/>
      <c r="M155" s="46"/>
      <c r="N155" s="46"/>
    </row>
    <row r="156" spans="1:16" ht="13.5" thickBot="1">
      <c r="A156" s="68" t="s">
        <v>218</v>
      </c>
      <c r="B156" s="69"/>
      <c r="C156" s="70"/>
      <c r="D156" s="71"/>
      <c r="E156" s="71"/>
      <c r="F156" s="72"/>
      <c r="G156" s="51"/>
      <c r="H156" s="51"/>
      <c r="I156" s="51"/>
      <c r="J156" s="51"/>
      <c r="K156" s="5"/>
      <c r="M156" s="46"/>
      <c r="N156" s="46"/>
    </row>
    <row r="157" spans="1:16">
      <c r="A157" s="64"/>
      <c r="B157" s="65"/>
      <c r="C157" s="66"/>
      <c r="D157" s="67"/>
      <c r="E157" s="67"/>
      <c r="F157" s="46"/>
      <c r="G157" s="9"/>
      <c r="H157" s="9"/>
      <c r="I157" s="9"/>
      <c r="J157" s="46"/>
      <c r="K157" s="5"/>
      <c r="M157" s="9"/>
      <c r="N157" s="9"/>
    </row>
    <row r="158" spans="1:16">
      <c r="A158" s="64"/>
      <c r="B158" s="65"/>
      <c r="C158" s="73" t="s">
        <v>219</v>
      </c>
      <c r="D158" s="67"/>
      <c r="E158" s="67"/>
      <c r="F158" s="46"/>
      <c r="G158" s="9"/>
      <c r="J158" s="46"/>
      <c r="K158" s="5"/>
      <c r="M158" s="9"/>
      <c r="N158" s="74"/>
      <c r="O158" s="74"/>
    </row>
    <row r="159" spans="1:16">
      <c r="A159" s="75" t="s">
        <v>252</v>
      </c>
      <c r="B159" s="8"/>
      <c r="C159" s="14"/>
      <c r="D159" s="57"/>
      <c r="E159" s="57"/>
      <c r="F159" s="9"/>
      <c r="G159" s="9"/>
      <c r="H159" s="9"/>
      <c r="I159" s="39"/>
      <c r="J159" s="9"/>
      <c r="M159" s="9"/>
      <c r="N159" s="74"/>
      <c r="O159" s="74"/>
    </row>
    <row r="160" spans="1:16">
      <c r="A160" s="75" t="s">
        <v>254</v>
      </c>
      <c r="B160" s="8"/>
      <c r="C160" s="14"/>
      <c r="D160" s="57"/>
      <c r="E160" s="57"/>
      <c r="F160" s="9"/>
      <c r="G160" s="9"/>
      <c r="H160" s="9"/>
      <c r="I160" s="39">
        <v>1.3410755999999999</v>
      </c>
      <c r="J160" s="3" t="s">
        <v>220</v>
      </c>
      <c r="M160" s="9"/>
      <c r="N160" s="74"/>
      <c r="O160" s="74"/>
    </row>
    <row r="161" spans="1:16">
      <c r="A161" s="75"/>
      <c r="B161" s="8"/>
      <c r="C161" s="14"/>
      <c r="D161" s="57"/>
      <c r="E161" s="57"/>
      <c r="F161" s="9"/>
      <c r="G161" s="9"/>
      <c r="H161" s="9"/>
      <c r="I161" s="39"/>
      <c r="M161" s="9"/>
      <c r="N161" s="74"/>
      <c r="O161" s="74"/>
    </row>
    <row r="162" spans="1:16">
      <c r="A162" s="75" t="s">
        <v>239</v>
      </c>
      <c r="B162" s="8"/>
      <c r="C162" s="14"/>
      <c r="D162" s="57"/>
      <c r="E162" s="57"/>
      <c r="F162" s="9"/>
      <c r="G162" s="9"/>
      <c r="H162" s="9"/>
      <c r="I162" s="39"/>
      <c r="M162" s="9"/>
      <c r="N162" s="74"/>
      <c r="O162" s="74"/>
    </row>
    <row r="163" spans="1:16">
      <c r="A163" s="75" t="s">
        <v>221</v>
      </c>
      <c r="B163" s="8"/>
      <c r="C163" s="14"/>
      <c r="D163" s="57"/>
      <c r="E163" s="57"/>
      <c r="F163" s="9"/>
      <c r="G163" s="9"/>
      <c r="H163" s="9"/>
      <c r="I163" s="39">
        <v>53.643024000000004</v>
      </c>
      <c r="J163" s="3" t="s">
        <v>222</v>
      </c>
      <c r="M163" s="9"/>
      <c r="N163" s="74"/>
      <c r="O163" s="74"/>
    </row>
    <row r="164" spans="1:16">
      <c r="A164" s="75"/>
      <c r="B164" s="8"/>
      <c r="C164" s="14"/>
      <c r="D164" s="57"/>
      <c r="E164" s="57"/>
      <c r="F164" s="9"/>
      <c r="G164" s="9"/>
      <c r="H164" s="9"/>
      <c r="I164" s="39"/>
      <c r="M164" s="9"/>
      <c r="N164" s="74"/>
      <c r="O164" s="74"/>
    </row>
    <row r="165" spans="1:16">
      <c r="A165" s="56" t="s">
        <v>240</v>
      </c>
      <c r="B165" s="8"/>
      <c r="C165" s="14"/>
      <c r="D165" s="57"/>
      <c r="E165" s="57"/>
      <c r="F165" s="9"/>
      <c r="I165" s="39"/>
      <c r="N165" s="76"/>
      <c r="O165" s="74"/>
    </row>
    <row r="166" spans="1:16" s="5" customFormat="1">
      <c r="A166" s="75" t="s">
        <v>238</v>
      </c>
      <c r="B166" s="8"/>
      <c r="C166" s="14"/>
      <c r="D166" s="57"/>
      <c r="E166" s="57"/>
      <c r="F166" s="9"/>
      <c r="I166" s="39"/>
      <c r="J166" s="3"/>
      <c r="L166" s="47"/>
      <c r="M166" s="4"/>
      <c r="N166" s="4"/>
      <c r="P166" s="77"/>
    </row>
    <row r="167" spans="1:16">
      <c r="A167" s="3" t="s">
        <v>236</v>
      </c>
      <c r="G167" s="5"/>
      <c r="H167" s="5"/>
      <c r="I167" s="39">
        <v>1.3410755999999999</v>
      </c>
      <c r="J167" s="3" t="s">
        <v>223</v>
      </c>
      <c r="L167" s="47"/>
    </row>
    <row r="168" spans="1:16" s="5" customFormat="1">
      <c r="I168" s="3"/>
      <c r="L168" s="47"/>
      <c r="M168" s="4"/>
      <c r="N168" s="4"/>
      <c r="P168" s="77"/>
    </row>
    <row r="169" spans="1:16" s="5" customFormat="1" ht="12.75" customHeight="1">
      <c r="B169" s="63"/>
      <c r="G169" s="110"/>
      <c r="H169" s="110"/>
      <c r="I169" s="110"/>
      <c r="L169" s="78"/>
      <c r="M169" s="78"/>
      <c r="N169" s="78"/>
      <c r="P169" s="77"/>
    </row>
    <row r="170" spans="1:16" s="4" customFormat="1">
      <c r="A170" s="56" t="s">
        <v>241</v>
      </c>
      <c r="B170" s="78"/>
      <c r="C170" s="78"/>
      <c r="D170" s="78"/>
      <c r="E170" s="78"/>
      <c r="F170" s="78"/>
      <c r="G170" s="3"/>
      <c r="H170" s="3"/>
      <c r="I170" s="3"/>
      <c r="J170" s="78"/>
      <c r="K170" s="78"/>
      <c r="O170" s="5"/>
      <c r="P170" s="6"/>
    </row>
    <row r="171" spans="1:16" s="4" customFormat="1">
      <c r="A171" s="108" t="s">
        <v>242</v>
      </c>
      <c r="B171" s="78"/>
      <c r="C171" s="78"/>
      <c r="D171" s="78"/>
      <c r="E171" s="78"/>
      <c r="F171" s="78"/>
      <c r="G171" s="3"/>
      <c r="H171" s="3"/>
      <c r="I171" s="3"/>
      <c r="J171" s="3"/>
      <c r="K171" s="78"/>
      <c r="O171" s="5"/>
      <c r="P171" s="6"/>
    </row>
    <row r="172" spans="1:16" s="4" customFormat="1">
      <c r="A172" s="109" t="s">
        <v>237</v>
      </c>
      <c r="B172" s="78"/>
      <c r="C172" s="78"/>
      <c r="D172" s="78"/>
      <c r="E172" s="78"/>
      <c r="F172" s="78"/>
      <c r="G172" s="3"/>
      <c r="H172" s="3"/>
      <c r="I172" s="3"/>
      <c r="J172" s="3"/>
      <c r="K172" s="78"/>
      <c r="O172" s="5"/>
      <c r="P172" s="6"/>
    </row>
    <row r="173" spans="1:16" s="4" customFormat="1">
      <c r="A173" s="3"/>
      <c r="B173" s="78"/>
      <c r="C173" s="78"/>
      <c r="D173" s="78"/>
      <c r="E173" s="78"/>
      <c r="F173" s="78"/>
      <c r="G173" s="3"/>
      <c r="H173" s="3"/>
      <c r="I173" s="3"/>
      <c r="J173" s="3"/>
      <c r="K173" s="78"/>
      <c r="O173" s="5"/>
      <c r="P173" s="6"/>
    </row>
    <row r="174" spans="1:16" s="4" customFormat="1">
      <c r="A174" s="56" t="s">
        <v>243</v>
      </c>
      <c r="B174" s="78"/>
      <c r="C174" s="78"/>
      <c r="D174" s="78"/>
      <c r="E174" s="78"/>
      <c r="F174" s="78"/>
      <c r="G174" s="3"/>
      <c r="H174" s="3"/>
      <c r="I174" s="3"/>
      <c r="J174" s="3"/>
      <c r="K174" s="78"/>
      <c r="O174" s="5"/>
      <c r="P174" s="6"/>
    </row>
    <row r="175" spans="1:16" s="4" customFormat="1">
      <c r="A175" s="109" t="s">
        <v>244</v>
      </c>
      <c r="B175" s="78"/>
      <c r="C175" s="78"/>
      <c r="D175" s="78"/>
      <c r="E175" s="78"/>
      <c r="F175" s="78"/>
      <c r="G175" s="3"/>
      <c r="H175" s="3"/>
      <c r="I175" s="3"/>
      <c r="J175" s="3"/>
      <c r="K175" s="78"/>
      <c r="O175" s="5"/>
      <c r="P175" s="6"/>
    </row>
    <row r="176" spans="1:16" s="4" customFormat="1" ht="15.75">
      <c r="A176" s="78"/>
      <c r="B176" s="78"/>
      <c r="C176" s="78"/>
      <c r="D176" s="78"/>
      <c r="E176" s="78"/>
      <c r="F176" s="78"/>
      <c r="G176" s="79"/>
      <c r="H176" s="80"/>
      <c r="I176" s="80"/>
      <c r="J176" s="80"/>
      <c r="K176" s="81"/>
      <c r="L176" s="82"/>
      <c r="O176" s="5"/>
      <c r="P176" s="6"/>
    </row>
    <row r="177" spans="1:16" s="4" customFormat="1" ht="15.75">
      <c r="A177" s="78"/>
      <c r="B177" s="78"/>
      <c r="C177" s="78"/>
      <c r="D177" s="78"/>
      <c r="E177" s="78"/>
      <c r="F177" s="78"/>
      <c r="G177" s="80"/>
      <c r="H177" s="80"/>
      <c r="I177" s="80"/>
      <c r="J177" s="80"/>
      <c r="K177" s="81"/>
      <c r="L177" s="82"/>
      <c r="O177" s="5"/>
      <c r="P177" s="6"/>
    </row>
    <row r="178" spans="1:16" s="4" customFormat="1" ht="15.75">
      <c r="A178" s="78"/>
      <c r="B178" s="78"/>
      <c r="C178" s="78"/>
      <c r="D178" s="78"/>
      <c r="E178" s="78"/>
      <c r="F178" s="78"/>
      <c r="G178" s="83"/>
      <c r="H178" s="83"/>
      <c r="I178" s="83"/>
      <c r="J178" s="83"/>
      <c r="K178" s="81"/>
      <c r="L178" s="82"/>
      <c r="O178" s="5"/>
      <c r="P178" s="6"/>
    </row>
    <row r="179" spans="1:16" s="4" customFormat="1" ht="15.75">
      <c r="A179" s="78"/>
      <c r="B179" s="78"/>
      <c r="C179" s="78"/>
      <c r="D179" s="78"/>
      <c r="E179" s="78"/>
      <c r="F179" s="78"/>
      <c r="G179" s="84"/>
      <c r="H179" s="84"/>
      <c r="I179" s="84"/>
      <c r="J179" s="84"/>
      <c r="K179" s="81"/>
      <c r="L179" s="84"/>
      <c r="O179" s="5"/>
      <c r="P179" s="85"/>
    </row>
    <row r="180" spans="1:16" ht="15.75">
      <c r="G180" s="80"/>
      <c r="H180" s="80"/>
      <c r="I180" s="80"/>
      <c r="J180" s="80"/>
      <c r="K180" s="80"/>
      <c r="L180" s="84"/>
    </row>
    <row r="181" spans="1:16" ht="15.75">
      <c r="G181" s="80"/>
      <c r="H181" s="80"/>
      <c r="I181" s="80"/>
      <c r="J181" s="80"/>
      <c r="K181" s="80"/>
      <c r="L181" s="84"/>
    </row>
    <row r="182" spans="1:16" s="87" customFormat="1" ht="15.75">
      <c r="B182" s="86"/>
      <c r="G182" s="83"/>
      <c r="H182" s="83"/>
      <c r="I182" s="83"/>
      <c r="J182" s="83"/>
      <c r="K182" s="88"/>
      <c r="L182" s="84"/>
      <c r="M182" s="89"/>
      <c r="N182" s="89"/>
      <c r="O182" s="90"/>
      <c r="P182" s="91"/>
    </row>
    <row r="183" spans="1:16" s="87" customFormat="1" ht="15.75">
      <c r="B183" s="86"/>
      <c r="G183" s="84"/>
      <c r="H183" s="84"/>
      <c r="I183" s="84"/>
      <c r="J183" s="84"/>
      <c r="K183" s="88"/>
      <c r="L183" s="84"/>
      <c r="M183" s="4"/>
      <c r="N183" s="89"/>
      <c r="O183" s="90"/>
      <c r="P183" s="91"/>
    </row>
    <row r="184" spans="1:16" ht="15.75">
      <c r="G184" s="80"/>
      <c r="H184" s="80"/>
      <c r="I184" s="80"/>
      <c r="J184" s="80"/>
      <c r="K184" s="80"/>
      <c r="L184" s="84"/>
    </row>
    <row r="185" spans="1:16" ht="15.75">
      <c r="G185" s="80"/>
      <c r="H185" s="80"/>
      <c r="I185" s="80"/>
      <c r="J185" s="80"/>
      <c r="K185" s="80"/>
      <c r="L185" s="84"/>
    </row>
    <row r="186" spans="1:16" ht="15.75">
      <c r="G186" s="83"/>
      <c r="H186" s="83"/>
      <c r="I186" s="83"/>
      <c r="J186" s="83"/>
      <c r="K186" s="80"/>
      <c r="L186" s="84"/>
    </row>
    <row r="187" spans="1:16" ht="15.75">
      <c r="G187" s="84"/>
      <c r="H187" s="84"/>
      <c r="I187" s="84"/>
      <c r="J187" s="84"/>
      <c r="K187" s="80"/>
      <c r="L187" s="84"/>
    </row>
    <row r="188" spans="1:16" ht="15.75">
      <c r="G188" s="80"/>
      <c r="H188" s="80"/>
      <c r="I188" s="80"/>
      <c r="J188" s="80"/>
      <c r="K188" s="80"/>
      <c r="L188" s="84"/>
    </row>
    <row r="189" spans="1:16" ht="15.75">
      <c r="G189" s="80"/>
      <c r="H189" s="80"/>
      <c r="I189" s="80"/>
      <c r="J189" s="80"/>
      <c r="K189" s="80"/>
      <c r="L189" s="84"/>
    </row>
    <row r="190" spans="1:16" ht="15.75">
      <c r="G190" s="83"/>
      <c r="H190" s="83"/>
      <c r="I190" s="83"/>
      <c r="J190" s="83"/>
      <c r="K190" s="80"/>
      <c r="L190" s="84"/>
    </row>
    <row r="191" spans="1:16" ht="15.75">
      <c r="G191" s="84"/>
      <c r="H191" s="84"/>
      <c r="I191" s="84"/>
      <c r="J191" s="84"/>
      <c r="K191" s="80"/>
      <c r="L191" s="84"/>
    </row>
    <row r="201" spans="2:16" s="87" customFormat="1">
      <c r="B201" s="86"/>
      <c r="L201" s="89"/>
      <c r="M201" s="89"/>
      <c r="N201" s="89"/>
      <c r="O201" s="90"/>
      <c r="P201" s="91"/>
    </row>
    <row r="202" spans="2:16" s="87" customFormat="1">
      <c r="B202" s="86"/>
      <c r="L202" s="89"/>
      <c r="M202" s="89"/>
      <c r="N202" s="89"/>
      <c r="O202" s="90"/>
      <c r="P202" s="91"/>
    </row>
    <row r="203" spans="2:16" s="87" customFormat="1">
      <c r="B203" s="86"/>
      <c r="L203" s="89"/>
      <c r="M203" s="89"/>
      <c r="N203" s="89"/>
      <c r="O203" s="90"/>
      <c r="P203" s="91"/>
    </row>
    <row r="204" spans="2:16" s="87" customFormat="1">
      <c r="B204" s="86"/>
      <c r="L204" s="89"/>
      <c r="M204" s="89"/>
      <c r="N204" s="89"/>
      <c r="O204" s="90"/>
      <c r="P204" s="91"/>
    </row>
    <row r="205" spans="2:16" s="87" customFormat="1">
      <c r="B205" s="86"/>
      <c r="L205" s="89"/>
      <c r="M205" s="89"/>
      <c r="N205" s="89"/>
      <c r="O205" s="90"/>
      <c r="P205" s="91"/>
    </row>
    <row r="206" spans="2:16" s="87" customFormat="1">
      <c r="B206" s="86"/>
      <c r="L206" s="89"/>
      <c r="M206" s="89"/>
      <c r="N206" s="89"/>
      <c r="O206" s="90"/>
      <c r="P206" s="91"/>
    </row>
    <row r="207" spans="2:16" s="87" customFormat="1">
      <c r="B207" s="86"/>
      <c r="L207" s="89"/>
      <c r="M207" s="89"/>
      <c r="N207" s="89"/>
      <c r="O207" s="90"/>
      <c r="P207" s="91"/>
    </row>
    <row r="208" spans="2:16" s="87" customFormat="1">
      <c r="B208" s="86"/>
      <c r="L208" s="89"/>
      <c r="M208" s="89"/>
      <c r="N208" s="89"/>
      <c r="O208" s="90"/>
      <c r="P208" s="91"/>
    </row>
    <row r="209" spans="2:16" s="87" customFormat="1">
      <c r="B209" s="86"/>
      <c r="L209" s="89"/>
      <c r="M209" s="89"/>
      <c r="N209" s="89"/>
      <c r="O209" s="90"/>
      <c r="P209" s="91"/>
    </row>
    <row r="210" spans="2:16" s="87" customFormat="1">
      <c r="B210" s="86"/>
      <c r="L210" s="89"/>
      <c r="M210" s="89"/>
      <c r="N210" s="89"/>
      <c r="O210" s="90"/>
      <c r="P210" s="91"/>
    </row>
    <row r="211" spans="2:16" s="87" customFormat="1">
      <c r="B211" s="86"/>
      <c r="L211" s="89"/>
      <c r="M211" s="89"/>
      <c r="N211" s="89"/>
      <c r="O211" s="90"/>
      <c r="P211" s="91"/>
    </row>
    <row r="212" spans="2:16" s="87" customFormat="1">
      <c r="B212" s="86"/>
      <c r="L212" s="89"/>
      <c r="M212" s="89"/>
      <c r="N212" s="89"/>
      <c r="O212" s="90"/>
      <c r="P212" s="91"/>
    </row>
    <row r="213" spans="2:16" s="87" customFormat="1">
      <c r="B213" s="86"/>
      <c r="L213" s="89"/>
      <c r="M213" s="89"/>
      <c r="N213" s="89"/>
      <c r="O213" s="90"/>
      <c r="P213" s="91"/>
    </row>
    <row r="214" spans="2:16" s="87" customFormat="1">
      <c r="B214" s="86"/>
      <c r="L214" s="89"/>
      <c r="M214" s="89"/>
      <c r="N214" s="89"/>
      <c r="O214" s="90"/>
      <c r="P214" s="91"/>
    </row>
    <row r="215" spans="2:16" s="87" customFormat="1">
      <c r="B215" s="86"/>
      <c r="L215" s="89"/>
      <c r="M215" s="89"/>
      <c r="N215" s="89"/>
      <c r="O215" s="90"/>
      <c r="P215" s="91"/>
    </row>
    <row r="216" spans="2:16" s="87" customFormat="1">
      <c r="B216" s="86"/>
      <c r="L216" s="89"/>
      <c r="M216" s="89"/>
      <c r="N216" s="89"/>
      <c r="O216" s="90"/>
      <c r="P216" s="91"/>
    </row>
    <row r="217" spans="2:16" s="87" customFormat="1">
      <c r="B217" s="86"/>
      <c r="L217" s="89"/>
      <c r="M217" s="89"/>
      <c r="N217" s="89"/>
      <c r="O217" s="90"/>
      <c r="P217" s="91"/>
    </row>
    <row r="218" spans="2:16" s="87" customFormat="1">
      <c r="B218" s="86"/>
      <c r="L218" s="89"/>
      <c r="M218" s="89"/>
      <c r="N218" s="89"/>
      <c r="O218" s="90"/>
      <c r="P218" s="91"/>
    </row>
    <row r="219" spans="2:16" s="87" customFormat="1">
      <c r="B219" s="86"/>
      <c r="L219" s="89"/>
      <c r="M219" s="89"/>
      <c r="N219" s="89"/>
      <c r="O219" s="90"/>
      <c r="P219" s="91"/>
    </row>
    <row r="220" spans="2:16" s="87" customFormat="1">
      <c r="B220" s="86"/>
      <c r="L220" s="89"/>
      <c r="M220" s="89"/>
      <c r="N220" s="89"/>
      <c r="O220" s="90"/>
      <c r="P220" s="91"/>
    </row>
    <row r="221" spans="2:16" s="87" customFormat="1">
      <c r="B221" s="86"/>
      <c r="L221" s="89"/>
      <c r="M221" s="89"/>
      <c r="N221" s="89"/>
      <c r="O221" s="90"/>
      <c r="P221" s="91"/>
    </row>
    <row r="222" spans="2:16" s="87" customFormat="1">
      <c r="B222" s="86"/>
      <c r="L222" s="89"/>
      <c r="M222" s="89"/>
      <c r="N222" s="89"/>
      <c r="O222" s="90"/>
      <c r="P222" s="91"/>
    </row>
  </sheetData>
  <sheetProtection sheet="1" objects="1" scenarios="1"/>
  <printOptions gridLines="1"/>
  <pageMargins left="0.7" right="0.7" top="0.75" bottom="0.75" header="0.3" footer="0.3"/>
  <pageSetup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E174F-1B55-48F3-93B1-F3124F1AC4EB}">
  <sheetPr>
    <pageSetUpPr fitToPage="1"/>
  </sheetPr>
  <dimension ref="A1:AF198"/>
  <sheetViews>
    <sheetView showGridLines="0" tabSelected="1" zoomScaleNormal="100" workbookViewId="0">
      <selection activeCell="A6" sqref="A6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1" width="9.140625" style="3" customWidth="1"/>
    <col min="12" max="12" width="9.42578125" style="3" customWidth="1"/>
    <col min="13" max="13" width="1.85546875" customWidth="1"/>
    <col min="14" max="14" width="9.140625" customWidth="1"/>
    <col min="15" max="15" width="15.42578125" style="337" hidden="1" customWidth="1"/>
    <col min="16" max="16" width="11.42578125" style="337" hidden="1" customWidth="1"/>
    <col min="17" max="17" width="57.42578125" style="339" hidden="1" customWidth="1"/>
    <col min="18" max="19" width="8.42578125" style="339" hidden="1" customWidth="1"/>
    <col min="20" max="20" width="9.85546875" style="339" hidden="1" customWidth="1"/>
    <col min="21" max="23" width="8.42578125" style="339" hidden="1" customWidth="1"/>
    <col min="24" max="24" width="11" style="213" hidden="1" customWidth="1"/>
    <col min="25" max="25" width="8" style="213" hidden="1" customWidth="1"/>
    <col min="26" max="26" width="57.42578125" style="213" hidden="1" customWidth="1"/>
    <col min="27" max="27" width="10.5703125" style="213" hidden="1" customWidth="1"/>
    <col min="28" max="28" width="7.42578125" style="213" hidden="1" customWidth="1"/>
    <col min="29" max="29" width="15.5703125" style="213" hidden="1" customWidth="1"/>
    <col min="30" max="31" width="7.42578125" style="213" hidden="1" customWidth="1"/>
    <col min="32" max="32" width="7.42578125" style="219" hidden="1" customWidth="1"/>
    <col min="33" max="35" width="9.140625" style="3" customWidth="1"/>
    <col min="36" max="16384" width="9.140625" style="3"/>
  </cols>
  <sheetData>
    <row r="1" spans="1:32" ht="15.75">
      <c r="A1" s="79" t="s">
        <v>740</v>
      </c>
    </row>
    <row r="2" spans="1:32">
      <c r="A2" s="56" t="s">
        <v>0</v>
      </c>
      <c r="O2" s="337" t="s">
        <v>747</v>
      </c>
      <c r="P2" s="371">
        <f>104%</f>
        <v>1.04</v>
      </c>
    </row>
    <row r="3" spans="1:32">
      <c r="A3" s="7" t="s">
        <v>746</v>
      </c>
      <c r="B3" s="9"/>
      <c r="C3" s="9"/>
      <c r="D3" s="9"/>
      <c r="O3" s="337" t="s">
        <v>622</v>
      </c>
      <c r="P3" s="337" t="s">
        <v>752</v>
      </c>
    </row>
    <row r="4" spans="1:32">
      <c r="A4" s="7" t="s">
        <v>1</v>
      </c>
      <c r="B4" s="9"/>
      <c r="C4" s="9"/>
      <c r="D4" s="9"/>
    </row>
    <row r="5" spans="1:32">
      <c r="A5" s="3" t="s">
        <v>785</v>
      </c>
      <c r="S5" s="337">
        <v>4</v>
      </c>
      <c r="T5" s="337">
        <v>5</v>
      </c>
      <c r="U5" s="337">
        <v>6</v>
      </c>
      <c r="V5" s="337">
        <v>7</v>
      </c>
      <c r="W5" s="339">
        <v>8</v>
      </c>
      <c r="X5" s="218" t="s">
        <v>743</v>
      </c>
      <c r="Y5" s="218"/>
      <c r="Z5" s="218"/>
      <c r="AA5" s="218"/>
      <c r="AB5" s="218"/>
      <c r="AC5" s="218"/>
      <c r="AD5" s="218"/>
      <c r="AE5" s="218"/>
    </row>
    <row r="6" spans="1:32">
      <c r="S6" s="337"/>
      <c r="T6" s="337"/>
      <c r="U6" s="337"/>
      <c r="V6" s="337"/>
      <c r="X6" s="218"/>
      <c r="Y6" s="218"/>
      <c r="Z6" s="218"/>
      <c r="AA6" s="218"/>
      <c r="AB6" s="218"/>
      <c r="AC6" s="218"/>
      <c r="AD6" s="218"/>
      <c r="AE6" s="218"/>
    </row>
    <row r="7" spans="1:32" s="19" customFormat="1" ht="26.25" thickBot="1">
      <c r="A7" s="280" t="s">
        <v>2</v>
      </c>
      <c r="B7" s="280" t="s">
        <v>3</v>
      </c>
      <c r="C7" s="280" t="s">
        <v>519</v>
      </c>
      <c r="D7" s="24" t="s">
        <v>624</v>
      </c>
      <c r="E7" s="280" t="s">
        <v>617</v>
      </c>
      <c r="F7" s="280" t="s">
        <v>6</v>
      </c>
      <c r="G7" s="280" t="s">
        <v>7</v>
      </c>
      <c r="H7" s="26" t="s">
        <v>8</v>
      </c>
      <c r="I7" s="26" t="s">
        <v>9</v>
      </c>
      <c r="J7" s="26" t="s">
        <v>10</v>
      </c>
      <c r="K7" s="27" t="s">
        <v>11</v>
      </c>
      <c r="L7" s="27" t="s">
        <v>744</v>
      </c>
      <c r="M7"/>
      <c r="N7"/>
      <c r="O7" s="340" t="s">
        <v>610</v>
      </c>
      <c r="P7" s="340" t="s">
        <v>2</v>
      </c>
      <c r="Q7" s="341" t="s">
        <v>612</v>
      </c>
      <c r="R7" s="341" t="s">
        <v>606</v>
      </c>
      <c r="S7" s="342" t="s">
        <v>8</v>
      </c>
      <c r="T7" s="342" t="s">
        <v>9</v>
      </c>
      <c r="U7" s="342" t="s">
        <v>10</v>
      </c>
      <c r="V7" s="340" t="s">
        <v>11</v>
      </c>
      <c r="W7" s="341" t="s">
        <v>744</v>
      </c>
      <c r="X7" s="358" t="str">
        <f t="shared" ref="X7:X17" si="0">O7</f>
        <v>Update</v>
      </c>
      <c r="Y7" s="359" t="str">
        <f t="shared" ref="Y7:Y17" si="1">A7</f>
        <v>Job Code</v>
      </c>
      <c r="Z7" s="358" t="s">
        <v>612</v>
      </c>
      <c r="AA7" s="360" t="str">
        <f t="shared" ref="AA7:AA17" si="2">G7</f>
        <v>Salary Grade</v>
      </c>
      <c r="AB7" s="361" t="str">
        <f>S7</f>
        <v>Step 1</v>
      </c>
      <c r="AC7" s="361" t="str">
        <f>T7</f>
        <v>Step 2</v>
      </c>
      <c r="AD7" s="361" t="str">
        <f>U7</f>
        <v>Step 3</v>
      </c>
      <c r="AE7" s="361" t="str">
        <f>V7</f>
        <v>Step 4</v>
      </c>
      <c r="AF7" s="404" t="s">
        <v>744</v>
      </c>
    </row>
    <row r="8" spans="1:32">
      <c r="A8" s="34" t="s">
        <v>18</v>
      </c>
      <c r="B8" s="47" t="s">
        <v>12</v>
      </c>
      <c r="C8" s="4">
        <v>410</v>
      </c>
      <c r="D8" s="34" t="s">
        <v>765</v>
      </c>
      <c r="E8" s="47">
        <v>9</v>
      </c>
      <c r="F8" s="47" t="s">
        <v>13</v>
      </c>
      <c r="G8" s="306" t="s">
        <v>14</v>
      </c>
      <c r="H8" s="178">
        <f t="shared" ref="H8:H10" ca="1" si="3">S8</f>
        <v>99160.620783698454</v>
      </c>
      <c r="I8" s="178">
        <f t="shared" ref="I8:L17" ca="1" si="4">T8</f>
        <v>102135.43940720937</v>
      </c>
      <c r="J8" s="178">
        <f t="shared" ca="1" si="4"/>
        <v>105199.50258942567</v>
      </c>
      <c r="K8" s="178">
        <f t="shared" ca="1" si="4"/>
        <v>108355.48766710843</v>
      </c>
      <c r="L8" s="178">
        <f t="shared" ca="1" si="4"/>
        <v>111606.15229712171</v>
      </c>
      <c r="O8" s="337" t="s">
        <v>611</v>
      </c>
      <c r="P8" s="337" t="str">
        <f t="shared" ref="P8:P16" si="5">A8</f>
        <v>01720C</v>
      </c>
      <c r="Q8" s="339" t="str">
        <f t="shared" ref="Q8:Q16" si="6">D8</f>
        <v xml:space="preserve">Supervisor Chief Inspector Utilities Connections  </v>
      </c>
      <c r="R8" s="344" t="str">
        <f t="shared" ref="R8:R16" si="7">G8</f>
        <v>E30</v>
      </c>
      <c r="S8" s="345" cm="1">
        <f t="array" aca="1" ref="S8" ca="1">IF($O8="Y",VLOOKUP($P8,INDIRECT($P$3),S$5,0)*INDIRECT($O$2),VLOOKUP($P8,INDIRECT($P$3),S$5,0))</f>
        <v>99160.620783698454</v>
      </c>
      <c r="T8" s="345" cm="1">
        <f t="array" aca="1" ref="T8" ca="1">IF($O8="Y",VLOOKUP($P8,INDIRECT($P$3),T$5,0)*INDIRECT($O$2),VLOOKUP($P8,INDIRECT($P$3),T$5,0))</f>
        <v>102135.43940720937</v>
      </c>
      <c r="U8" s="345" cm="1">
        <f t="array" aca="1" ref="U8" ca="1">IF($O8="Y",VLOOKUP($P8,INDIRECT($P$3),U$5,0)*INDIRECT($O$2),VLOOKUP($P8,INDIRECT($P$3),U$5,0))</f>
        <v>105199.50258942567</v>
      </c>
      <c r="V8" s="345" cm="1">
        <f t="array" aca="1" ref="V8" ca="1">IF($O8="Y",VLOOKUP($P8,INDIRECT($P$3),V$5,0)*INDIRECT($O$2),VLOOKUP($P8,INDIRECT($P$3),V$5,0))</f>
        <v>108355.48766710843</v>
      </c>
      <c r="W8" s="345" cm="1">
        <f t="array" aca="1" ref="W8" ca="1">IF($O8="Y",VLOOKUP($P8,INDIRECT($P$3),W$5,0)*INDIRECT($O$2),VLOOKUP($P8,INDIRECT($P$3),W$5,0))</f>
        <v>111606.15229712171</v>
      </c>
      <c r="X8" s="218" t="str">
        <f t="shared" si="0"/>
        <v>Y</v>
      </c>
      <c r="Y8" s="366" t="str">
        <f t="shared" si="1"/>
        <v>01720C</v>
      </c>
      <c r="Z8" s="218" t="str">
        <f t="shared" ref="Z8:Z17" si="8">D8</f>
        <v xml:space="preserve">Supervisor Chief Inspector Utilities Connections  </v>
      </c>
      <c r="AA8" s="367" t="str">
        <f t="shared" si="2"/>
        <v>E30</v>
      </c>
      <c r="AB8" s="368">
        <f t="shared" ref="AB8:AB17" ca="1" si="9">ROUNDUP(S8/2080,3)</f>
        <v>47.673999999999999</v>
      </c>
      <c r="AC8" s="368">
        <f t="shared" ref="AC8:AC17" ca="1" si="10">ROUNDUP(T8/2080,3)</f>
        <v>49.103999999999999</v>
      </c>
      <c r="AD8" s="368">
        <f t="shared" ref="AD8:AD17" ca="1" si="11">ROUNDUP(U8/2080,3)</f>
        <v>50.576999999999998</v>
      </c>
      <c r="AE8" s="368">
        <f t="shared" ref="AE8:AE17" ca="1" si="12">ROUNDUP(V8/2080,3)</f>
        <v>52.094000000000001</v>
      </c>
      <c r="AF8" s="368">
        <f t="shared" ref="AF8:AF17" ca="1" si="13">ROUNDUP(W8/2080,3)</f>
        <v>53.656999999999996</v>
      </c>
    </row>
    <row r="9" spans="1:32">
      <c r="A9" s="34" t="s">
        <v>25</v>
      </c>
      <c r="B9" s="47" t="s">
        <v>12</v>
      </c>
      <c r="C9" s="4">
        <v>408</v>
      </c>
      <c r="D9" s="34" t="s">
        <v>767</v>
      </c>
      <c r="E9" s="47">
        <v>9</v>
      </c>
      <c r="F9" s="47" t="s">
        <v>13</v>
      </c>
      <c r="G9" s="306" t="s">
        <v>14</v>
      </c>
      <c r="H9" s="178">
        <f t="shared" ca="1" si="3"/>
        <v>99160.620783698454</v>
      </c>
      <c r="I9" s="178">
        <f t="shared" ca="1" si="4"/>
        <v>102135.43940720937</v>
      </c>
      <c r="J9" s="178">
        <f t="shared" ca="1" si="4"/>
        <v>105199.50258942567</v>
      </c>
      <c r="K9" s="178">
        <f t="shared" ca="1" si="4"/>
        <v>108355.48766710843</v>
      </c>
      <c r="L9" s="178">
        <f t="shared" ca="1" si="4"/>
        <v>111606.15229712171</v>
      </c>
      <c r="O9" s="337" t="s">
        <v>611</v>
      </c>
      <c r="P9" s="337" t="str">
        <f t="shared" si="5"/>
        <v>02623C</v>
      </c>
      <c r="Q9" s="339" t="str">
        <f t="shared" si="6"/>
        <v>Supervisor Public Works Equipment Training</v>
      </c>
      <c r="R9" s="344" t="str">
        <f t="shared" si="7"/>
        <v>E30</v>
      </c>
      <c r="S9" s="345" cm="1">
        <f t="array" aca="1" ref="S9" ca="1">IF($O9="Y",VLOOKUP($P9,INDIRECT($P$3),S$5,0)*INDIRECT($O$2),VLOOKUP($P9,INDIRECT($P$3),S$5,0))</f>
        <v>99160.620783698454</v>
      </c>
      <c r="T9" s="345" cm="1">
        <f t="array" aca="1" ref="T9" ca="1">IF($O9="Y",VLOOKUP($P9,INDIRECT($P$3),T$5,0)*INDIRECT($O$2),VLOOKUP($P9,INDIRECT($P$3),T$5,0))</f>
        <v>102135.43940720937</v>
      </c>
      <c r="U9" s="345" cm="1">
        <f t="array" aca="1" ref="U9" ca="1">IF($O9="Y",VLOOKUP($P9,INDIRECT($P$3),U$5,0)*INDIRECT($O$2),VLOOKUP($P9,INDIRECT($P$3),U$5,0))</f>
        <v>105199.50258942567</v>
      </c>
      <c r="V9" s="345" cm="1">
        <f t="array" aca="1" ref="V9" ca="1">IF($O9="Y",VLOOKUP($P9,INDIRECT($P$3),V$5,0)*INDIRECT($O$2),VLOOKUP($P9,INDIRECT($P$3),V$5,0))</f>
        <v>108355.48766710843</v>
      </c>
      <c r="W9" s="345" cm="1">
        <f t="array" aca="1" ref="W9" ca="1">IF($O9="Y",VLOOKUP($P9,INDIRECT($P$3),W$5,0)*INDIRECT($O$2),VLOOKUP($P9,INDIRECT($P$3),W$5,0))</f>
        <v>111606.15229712171</v>
      </c>
      <c r="X9" s="218" t="str">
        <f t="shared" si="0"/>
        <v>Y</v>
      </c>
      <c r="Y9" s="366" t="str">
        <f t="shared" si="1"/>
        <v>02623C</v>
      </c>
      <c r="Z9" s="218" t="str">
        <f t="shared" si="8"/>
        <v>Supervisor Public Works Equipment Training</v>
      </c>
      <c r="AA9" s="367" t="str">
        <f t="shared" si="2"/>
        <v>E30</v>
      </c>
      <c r="AB9" s="368">
        <f t="shared" ca="1" si="9"/>
        <v>47.673999999999999</v>
      </c>
      <c r="AC9" s="368">
        <f t="shared" ca="1" si="10"/>
        <v>49.103999999999999</v>
      </c>
      <c r="AD9" s="368">
        <f t="shared" ca="1" si="11"/>
        <v>50.576999999999998</v>
      </c>
      <c r="AE9" s="368">
        <f t="shared" ca="1" si="12"/>
        <v>52.094000000000001</v>
      </c>
      <c r="AF9" s="368">
        <f t="shared" ca="1" si="13"/>
        <v>53.656999999999996</v>
      </c>
    </row>
    <row r="10" spans="1:32">
      <c r="A10" s="34" t="s">
        <v>710</v>
      </c>
      <c r="B10" s="47" t="s">
        <v>12</v>
      </c>
      <c r="C10" s="4">
        <v>448</v>
      </c>
      <c r="D10" s="100" t="s">
        <v>703</v>
      </c>
      <c r="E10" s="47">
        <v>9</v>
      </c>
      <c r="F10" s="47" t="s">
        <v>13</v>
      </c>
      <c r="G10" s="306" t="s">
        <v>14</v>
      </c>
      <c r="H10" s="178">
        <f t="shared" ca="1" si="3"/>
        <v>99160.620783698454</v>
      </c>
      <c r="I10" s="178">
        <f t="shared" ca="1" si="4"/>
        <v>102135.43940720937</v>
      </c>
      <c r="J10" s="178">
        <f t="shared" ca="1" si="4"/>
        <v>105199.50258942567</v>
      </c>
      <c r="K10" s="178">
        <f t="shared" ca="1" si="4"/>
        <v>108355.48766710843</v>
      </c>
      <c r="L10" s="178">
        <f t="shared" ca="1" si="4"/>
        <v>111606.15229712171</v>
      </c>
      <c r="O10" s="337" t="s">
        <v>611</v>
      </c>
      <c r="P10" s="337" t="str">
        <f t="shared" si="5"/>
        <v>59468C</v>
      </c>
      <c r="Q10" s="339" t="str">
        <f t="shared" si="6"/>
        <v>Senior Supervisor Guest Services</v>
      </c>
      <c r="R10" s="344" t="str">
        <f t="shared" si="7"/>
        <v>E30</v>
      </c>
      <c r="S10" s="345" cm="1">
        <f t="array" aca="1" ref="S10" ca="1">IF($O10="Y",VLOOKUP($P10,INDIRECT($P$3),S$5,0)*INDIRECT($O$2),VLOOKUP($P10,INDIRECT($P$3),S$5,0))</f>
        <v>99160.620783698454</v>
      </c>
      <c r="T10" s="345" cm="1">
        <f t="array" aca="1" ref="T10" ca="1">IF($O10="Y",VLOOKUP($P10,INDIRECT($P$3),T$5,0)*INDIRECT($O$2),VLOOKUP($P10,INDIRECT($P$3),T$5,0))</f>
        <v>102135.43940720937</v>
      </c>
      <c r="U10" s="345" cm="1">
        <f t="array" aca="1" ref="U10" ca="1">IF($O10="Y",VLOOKUP($P10,INDIRECT($P$3),U$5,0)*INDIRECT($O$2),VLOOKUP($P10,INDIRECT($P$3),U$5,0))</f>
        <v>105199.50258942567</v>
      </c>
      <c r="V10" s="345" cm="1">
        <f t="array" aca="1" ref="V10" ca="1">IF($O10="Y",VLOOKUP($P10,INDIRECT($P$3),V$5,0)*INDIRECT($O$2),VLOOKUP($P10,INDIRECT($P$3),V$5,0))</f>
        <v>108355.48766710843</v>
      </c>
      <c r="W10" s="345" cm="1">
        <f t="array" aca="1" ref="W10" ca="1">IF($O10="Y",VLOOKUP($P10,INDIRECT($P$3),W$5,0)*INDIRECT($O$2),VLOOKUP($P10,INDIRECT($P$3),W$5,0))</f>
        <v>111606.15229712171</v>
      </c>
      <c r="X10" s="218" t="str">
        <f t="shared" si="0"/>
        <v>Y</v>
      </c>
      <c r="Y10" s="366" t="str">
        <f t="shared" si="1"/>
        <v>59468C</v>
      </c>
      <c r="Z10" s="218" t="str">
        <f t="shared" si="8"/>
        <v>Senior Supervisor Guest Services</v>
      </c>
      <c r="AA10" s="367" t="str">
        <f t="shared" si="2"/>
        <v>E30</v>
      </c>
      <c r="AB10" s="368">
        <f t="shared" ca="1" si="9"/>
        <v>47.673999999999999</v>
      </c>
      <c r="AC10" s="368">
        <f t="shared" ca="1" si="10"/>
        <v>49.103999999999999</v>
      </c>
      <c r="AD10" s="368">
        <f t="shared" ca="1" si="11"/>
        <v>50.576999999999998</v>
      </c>
      <c r="AE10" s="368">
        <f t="shared" ca="1" si="12"/>
        <v>52.094000000000001</v>
      </c>
      <c r="AF10" s="368">
        <f t="shared" ca="1" si="13"/>
        <v>53.656999999999996</v>
      </c>
    </row>
    <row r="11" spans="1:32">
      <c r="A11" s="34" t="s">
        <v>723</v>
      </c>
      <c r="B11" s="47" t="s">
        <v>12</v>
      </c>
      <c r="C11" s="4">
        <v>440</v>
      </c>
      <c r="D11" s="100" t="s">
        <v>724</v>
      </c>
      <c r="E11" s="47">
        <v>9</v>
      </c>
      <c r="F11" s="47" t="s">
        <v>13</v>
      </c>
      <c r="G11" s="306" t="s">
        <v>14</v>
      </c>
      <c r="H11" s="178">
        <f t="shared" ref="H11:H17" ca="1" si="14">S11</f>
        <v>99160.620783698454</v>
      </c>
      <c r="I11" s="178">
        <f t="shared" ca="1" si="4"/>
        <v>102135.43940720937</v>
      </c>
      <c r="J11" s="178">
        <f t="shared" ca="1" si="4"/>
        <v>105199.50258942567</v>
      </c>
      <c r="K11" s="178">
        <f t="shared" ca="1" si="4"/>
        <v>108355.48766710843</v>
      </c>
      <c r="L11" s="178">
        <f t="shared" ca="1" si="4"/>
        <v>111606.15229712171</v>
      </c>
      <c r="O11" s="337" t="s">
        <v>611</v>
      </c>
      <c r="P11" s="337" t="str">
        <f t="shared" si="5"/>
        <v>59477C</v>
      </c>
      <c r="Q11" s="339" t="str">
        <f t="shared" si="6"/>
        <v>Senior Operations Supervisor - Event Operations</v>
      </c>
      <c r="R11" s="344" t="str">
        <f t="shared" si="7"/>
        <v>E30</v>
      </c>
      <c r="S11" s="345" cm="1">
        <f t="array" aca="1" ref="S11" ca="1">IF($O11="Y",VLOOKUP($P11,INDIRECT($P$3),S$5,0)*INDIRECT($O$2),VLOOKUP($P11,INDIRECT($P$3),S$5,0))</f>
        <v>99160.620783698454</v>
      </c>
      <c r="T11" s="345" cm="1">
        <f t="array" aca="1" ref="T11" ca="1">IF($O11="Y",VLOOKUP($P11,INDIRECT($P$3),T$5,0)*INDIRECT($O$2),VLOOKUP($P11,INDIRECT($P$3),T$5,0))</f>
        <v>102135.43940720937</v>
      </c>
      <c r="U11" s="345" cm="1">
        <f t="array" aca="1" ref="U11" ca="1">IF($O11="Y",VLOOKUP($P11,INDIRECT($P$3),U$5,0)*INDIRECT($O$2),VLOOKUP($P11,INDIRECT($P$3),U$5,0))</f>
        <v>105199.50258942567</v>
      </c>
      <c r="V11" s="345" cm="1">
        <f t="array" aca="1" ref="V11" ca="1">IF($O11="Y",VLOOKUP($P11,INDIRECT($P$3),V$5,0)*INDIRECT($O$2),VLOOKUP($P11,INDIRECT($P$3),V$5,0))</f>
        <v>108355.48766710843</v>
      </c>
      <c r="W11" s="345" cm="1">
        <f t="array" aca="1" ref="W11" ca="1">IF($O11="Y",VLOOKUP($P11,INDIRECT($P$3),W$5,0)*INDIRECT($O$2),VLOOKUP($P11,INDIRECT($P$3),W$5,0))</f>
        <v>111606.15229712171</v>
      </c>
      <c r="X11" s="218" t="str">
        <f t="shared" si="0"/>
        <v>Y</v>
      </c>
      <c r="Y11" s="366" t="str">
        <f t="shared" si="1"/>
        <v>59477C</v>
      </c>
      <c r="Z11" s="218" t="str">
        <f t="shared" si="8"/>
        <v>Senior Operations Supervisor - Event Operations</v>
      </c>
      <c r="AA11" s="367" t="str">
        <f t="shared" si="2"/>
        <v>E30</v>
      </c>
      <c r="AB11" s="368">
        <f t="shared" ca="1" si="9"/>
        <v>47.673999999999999</v>
      </c>
      <c r="AC11" s="368">
        <f t="shared" ca="1" si="10"/>
        <v>49.103999999999999</v>
      </c>
      <c r="AD11" s="368">
        <f t="shared" ca="1" si="11"/>
        <v>50.576999999999998</v>
      </c>
      <c r="AE11" s="368">
        <f t="shared" ca="1" si="12"/>
        <v>52.094000000000001</v>
      </c>
      <c r="AF11" s="368">
        <f t="shared" ca="1" si="13"/>
        <v>53.656999999999996</v>
      </c>
    </row>
    <row r="12" spans="1:32">
      <c r="A12" s="34" t="s">
        <v>725</v>
      </c>
      <c r="B12" s="47" t="s">
        <v>12</v>
      </c>
      <c r="C12" s="4">
        <v>448</v>
      </c>
      <c r="D12" s="100" t="s">
        <v>726</v>
      </c>
      <c r="E12" s="47">
        <v>9</v>
      </c>
      <c r="F12" s="47" t="s">
        <v>13</v>
      </c>
      <c r="G12" s="306" t="s">
        <v>14</v>
      </c>
      <c r="H12" s="178">
        <f t="shared" ca="1" si="14"/>
        <v>99160.620783698454</v>
      </c>
      <c r="I12" s="178">
        <f t="shared" ca="1" si="4"/>
        <v>102135.43940720937</v>
      </c>
      <c r="J12" s="178">
        <f t="shared" ca="1" si="4"/>
        <v>105199.50258942567</v>
      </c>
      <c r="K12" s="178">
        <f t="shared" ca="1" si="4"/>
        <v>108355.48766710843</v>
      </c>
      <c r="L12" s="178">
        <f t="shared" ca="1" si="4"/>
        <v>111606.15229712171</v>
      </c>
      <c r="O12" s="337" t="s">
        <v>611</v>
      </c>
      <c r="P12" s="337" t="str">
        <f t="shared" si="5"/>
        <v>59478C</v>
      </c>
      <c r="Q12" s="339" t="str">
        <f t="shared" si="6"/>
        <v>Senior Supervisor Technology &amp; Exhibitor Services</v>
      </c>
      <c r="R12" s="344" t="str">
        <f t="shared" si="7"/>
        <v>E30</v>
      </c>
      <c r="S12" s="345" cm="1">
        <f t="array" aca="1" ref="S12" ca="1">IF($O12="Y",VLOOKUP($P12,INDIRECT($P$3),S$5,0)*INDIRECT($O$2),VLOOKUP($P12,INDIRECT($P$3),S$5,0))</f>
        <v>99160.620783698454</v>
      </c>
      <c r="T12" s="345" cm="1">
        <f t="array" aca="1" ref="T12" ca="1">IF($O12="Y",VLOOKUP($P12,INDIRECT($P$3),T$5,0)*INDIRECT($O$2),VLOOKUP($P12,INDIRECT($P$3),T$5,0))</f>
        <v>102135.43940720937</v>
      </c>
      <c r="U12" s="345" cm="1">
        <f t="array" aca="1" ref="U12" ca="1">IF($O12="Y",VLOOKUP($P12,INDIRECT($P$3),U$5,0)*INDIRECT($O$2),VLOOKUP($P12,INDIRECT($P$3),U$5,0))</f>
        <v>105199.50258942567</v>
      </c>
      <c r="V12" s="345" cm="1">
        <f t="array" aca="1" ref="V12" ca="1">IF($O12="Y",VLOOKUP($P12,INDIRECT($P$3),V$5,0)*INDIRECT($O$2),VLOOKUP($P12,INDIRECT($P$3),V$5,0))</f>
        <v>108355.48766710843</v>
      </c>
      <c r="W12" s="345" cm="1">
        <f t="array" aca="1" ref="W12" ca="1">IF($O12="Y",VLOOKUP($P12,INDIRECT($P$3),W$5,0)*INDIRECT($O$2),VLOOKUP($P12,INDIRECT($P$3),W$5,0))</f>
        <v>111606.15229712171</v>
      </c>
      <c r="X12" s="218" t="str">
        <f t="shared" si="0"/>
        <v>Y</v>
      </c>
      <c r="Y12" s="366" t="str">
        <f t="shared" si="1"/>
        <v>59478C</v>
      </c>
      <c r="Z12" s="218" t="str">
        <f t="shared" si="8"/>
        <v>Senior Supervisor Technology &amp; Exhibitor Services</v>
      </c>
      <c r="AA12" s="367" t="str">
        <f t="shared" si="2"/>
        <v>E30</v>
      </c>
      <c r="AB12" s="368">
        <f t="shared" ca="1" si="9"/>
        <v>47.673999999999999</v>
      </c>
      <c r="AC12" s="368">
        <f t="shared" ca="1" si="10"/>
        <v>49.103999999999999</v>
      </c>
      <c r="AD12" s="368">
        <f t="shared" ca="1" si="11"/>
        <v>50.576999999999998</v>
      </c>
      <c r="AE12" s="368">
        <f t="shared" ca="1" si="12"/>
        <v>52.094000000000001</v>
      </c>
      <c r="AF12" s="368">
        <f t="shared" ca="1" si="13"/>
        <v>53.656999999999996</v>
      </c>
    </row>
    <row r="13" spans="1:32">
      <c r="A13" s="34" t="s">
        <v>29</v>
      </c>
      <c r="B13" s="47" t="s">
        <v>12</v>
      </c>
      <c r="C13" s="4">
        <v>410</v>
      </c>
      <c r="D13" s="34" t="s">
        <v>30</v>
      </c>
      <c r="E13" s="47">
        <v>9</v>
      </c>
      <c r="F13" s="47" t="s">
        <v>13</v>
      </c>
      <c r="G13" s="306" t="s">
        <v>14</v>
      </c>
      <c r="H13" s="178">
        <f t="shared" ca="1" si="14"/>
        <v>99160.620783698454</v>
      </c>
      <c r="I13" s="178">
        <f t="shared" ca="1" si="4"/>
        <v>102135.43940720937</v>
      </c>
      <c r="J13" s="178">
        <f t="shared" ca="1" si="4"/>
        <v>105199.50258942567</v>
      </c>
      <c r="K13" s="178">
        <f t="shared" ca="1" si="4"/>
        <v>108355.48766710843</v>
      </c>
      <c r="L13" s="178">
        <f t="shared" ca="1" si="4"/>
        <v>111606.15229712171</v>
      </c>
      <c r="O13" s="337" t="s">
        <v>611</v>
      </c>
      <c r="P13" s="337" t="str">
        <f t="shared" si="5"/>
        <v>09980C</v>
      </c>
      <c r="Q13" s="339" t="str">
        <f t="shared" si="6"/>
        <v xml:space="preserve">Supervisor Electronics </v>
      </c>
      <c r="R13" s="344" t="str">
        <f t="shared" si="7"/>
        <v>E30</v>
      </c>
      <c r="S13" s="345" cm="1">
        <f t="array" aca="1" ref="S13" ca="1">IF($O13="Y",VLOOKUP($P13,INDIRECT($P$3),S$5,0)*INDIRECT($O$2),VLOOKUP($P13,INDIRECT($P$3),S$5,0))</f>
        <v>99160.620783698454</v>
      </c>
      <c r="T13" s="345" cm="1">
        <f t="array" aca="1" ref="T13" ca="1">IF($O13="Y",VLOOKUP($P13,INDIRECT($P$3),T$5,0)*INDIRECT($O$2),VLOOKUP($P13,INDIRECT($P$3),T$5,0))</f>
        <v>102135.43940720937</v>
      </c>
      <c r="U13" s="345" cm="1">
        <f t="array" aca="1" ref="U13" ca="1">IF($O13="Y",VLOOKUP($P13,INDIRECT($P$3),U$5,0)*INDIRECT($O$2),VLOOKUP($P13,INDIRECT($P$3),U$5,0))</f>
        <v>105199.50258942567</v>
      </c>
      <c r="V13" s="345" cm="1">
        <f t="array" aca="1" ref="V13" ca="1">IF($O13="Y",VLOOKUP($P13,INDIRECT($P$3),V$5,0)*INDIRECT($O$2),VLOOKUP($P13,INDIRECT($P$3),V$5,0))</f>
        <v>108355.48766710843</v>
      </c>
      <c r="W13" s="345" cm="1">
        <f t="array" aca="1" ref="W13" ca="1">IF($O13="Y",VLOOKUP($P13,INDIRECT($P$3),W$5,0)*INDIRECT($O$2),VLOOKUP($P13,INDIRECT($P$3),W$5,0))</f>
        <v>111606.15229712171</v>
      </c>
      <c r="X13" s="218" t="str">
        <f t="shared" si="0"/>
        <v>Y</v>
      </c>
      <c r="Y13" s="366" t="str">
        <f t="shared" si="1"/>
        <v>09980C</v>
      </c>
      <c r="Z13" s="218" t="str">
        <f t="shared" si="8"/>
        <v xml:space="preserve">Supervisor Electronics </v>
      </c>
      <c r="AA13" s="367" t="str">
        <f t="shared" si="2"/>
        <v>E30</v>
      </c>
      <c r="AB13" s="368">
        <f t="shared" ca="1" si="9"/>
        <v>47.673999999999999</v>
      </c>
      <c r="AC13" s="368">
        <f t="shared" ca="1" si="10"/>
        <v>49.103999999999999</v>
      </c>
      <c r="AD13" s="368">
        <f t="shared" ca="1" si="11"/>
        <v>50.576999999999998</v>
      </c>
      <c r="AE13" s="368">
        <f t="shared" ca="1" si="12"/>
        <v>52.094000000000001</v>
      </c>
      <c r="AF13" s="368">
        <f t="shared" ca="1" si="13"/>
        <v>53.656999999999996</v>
      </c>
    </row>
    <row r="14" spans="1:32">
      <c r="A14" s="34" t="s">
        <v>31</v>
      </c>
      <c r="B14" s="47" t="s">
        <v>12</v>
      </c>
      <c r="C14" s="4">
        <v>418</v>
      </c>
      <c r="D14" s="34" t="s">
        <v>32</v>
      </c>
      <c r="E14" s="47">
        <v>9</v>
      </c>
      <c r="F14" s="47" t="s">
        <v>13</v>
      </c>
      <c r="G14" s="306" t="s">
        <v>14</v>
      </c>
      <c r="H14" s="178">
        <f t="shared" ca="1" si="14"/>
        <v>99160.620783698454</v>
      </c>
      <c r="I14" s="178">
        <f t="shared" ca="1" si="4"/>
        <v>102135.43940720937</v>
      </c>
      <c r="J14" s="178">
        <f t="shared" ca="1" si="4"/>
        <v>105199.50258942567</v>
      </c>
      <c r="K14" s="178">
        <f t="shared" ca="1" si="4"/>
        <v>108355.48766710843</v>
      </c>
      <c r="L14" s="178">
        <f t="shared" ca="1" si="4"/>
        <v>111606.15229712171</v>
      </c>
      <c r="O14" s="337" t="s">
        <v>611</v>
      </c>
      <c r="P14" s="337" t="str">
        <f t="shared" si="5"/>
        <v>09981C</v>
      </c>
      <c r="Q14" s="339" t="str">
        <f t="shared" si="6"/>
        <v xml:space="preserve">Supervisor Engineering Technician II  </v>
      </c>
      <c r="R14" s="344" t="str">
        <f t="shared" si="7"/>
        <v>E30</v>
      </c>
      <c r="S14" s="345" cm="1">
        <f t="array" aca="1" ref="S14" ca="1">IF($O14="Y",VLOOKUP($P14,INDIRECT($P$3),S$5,0)*INDIRECT($O$2),VLOOKUP($P14,INDIRECT($P$3),S$5,0))</f>
        <v>99160.620783698454</v>
      </c>
      <c r="T14" s="345" cm="1">
        <f t="array" aca="1" ref="T14" ca="1">IF($O14="Y",VLOOKUP($P14,INDIRECT($P$3),T$5,0)*INDIRECT($O$2),VLOOKUP($P14,INDIRECT($P$3),T$5,0))</f>
        <v>102135.43940720937</v>
      </c>
      <c r="U14" s="345" cm="1">
        <f t="array" aca="1" ref="U14" ca="1">IF($O14="Y",VLOOKUP($P14,INDIRECT($P$3),U$5,0)*INDIRECT($O$2),VLOOKUP($P14,INDIRECT($P$3),U$5,0))</f>
        <v>105199.50258942567</v>
      </c>
      <c r="V14" s="345" cm="1">
        <f t="array" aca="1" ref="V14" ca="1">IF($O14="Y",VLOOKUP($P14,INDIRECT($P$3),V$5,0)*INDIRECT($O$2),VLOOKUP($P14,INDIRECT($P$3),V$5,0))</f>
        <v>108355.48766710843</v>
      </c>
      <c r="W14" s="345" cm="1">
        <f t="array" aca="1" ref="W14" ca="1">IF($O14="Y",VLOOKUP($P14,INDIRECT($P$3),W$5,0)*INDIRECT($O$2),VLOOKUP($P14,INDIRECT($P$3),W$5,0))</f>
        <v>111606.15229712171</v>
      </c>
      <c r="X14" s="218" t="str">
        <f t="shared" si="0"/>
        <v>Y</v>
      </c>
      <c r="Y14" s="366" t="str">
        <f t="shared" si="1"/>
        <v>09981C</v>
      </c>
      <c r="Z14" s="218" t="str">
        <f t="shared" si="8"/>
        <v xml:space="preserve">Supervisor Engineering Technician II  </v>
      </c>
      <c r="AA14" s="367" t="str">
        <f t="shared" si="2"/>
        <v>E30</v>
      </c>
      <c r="AB14" s="368">
        <f t="shared" ca="1" si="9"/>
        <v>47.673999999999999</v>
      </c>
      <c r="AC14" s="368">
        <f t="shared" ca="1" si="10"/>
        <v>49.103999999999999</v>
      </c>
      <c r="AD14" s="368">
        <f t="shared" ca="1" si="11"/>
        <v>50.576999999999998</v>
      </c>
      <c r="AE14" s="368">
        <f t="shared" ca="1" si="12"/>
        <v>52.094000000000001</v>
      </c>
      <c r="AF14" s="368">
        <f t="shared" ca="1" si="13"/>
        <v>53.656999999999996</v>
      </c>
    </row>
    <row r="15" spans="1:32">
      <c r="A15" s="34" t="s">
        <v>225</v>
      </c>
      <c r="B15" s="47" t="s">
        <v>12</v>
      </c>
      <c r="C15" s="4">
        <v>418</v>
      </c>
      <c r="D15" s="34" t="s">
        <v>766</v>
      </c>
      <c r="E15" s="47">
        <v>9</v>
      </c>
      <c r="F15" s="47" t="s">
        <v>13</v>
      </c>
      <c r="G15" s="306" t="s">
        <v>14</v>
      </c>
      <c r="H15" s="178">
        <f t="shared" ca="1" si="14"/>
        <v>99160.620783698454</v>
      </c>
      <c r="I15" s="178">
        <f t="shared" ca="1" si="4"/>
        <v>102135.43940720937</v>
      </c>
      <c r="J15" s="178">
        <f t="shared" ca="1" si="4"/>
        <v>105199.50258942567</v>
      </c>
      <c r="K15" s="178">
        <f t="shared" ca="1" si="4"/>
        <v>108355.48766710843</v>
      </c>
      <c r="L15" s="178">
        <f t="shared" ca="1" si="4"/>
        <v>111606.15229712171</v>
      </c>
      <c r="O15" s="337" t="s">
        <v>611</v>
      </c>
      <c r="P15" s="337" t="str">
        <f t="shared" si="5"/>
        <v>09982C</v>
      </c>
      <c r="Q15" s="339" t="str">
        <f t="shared" si="6"/>
        <v>Supervisor Engineering Technician II Graphics</v>
      </c>
      <c r="R15" s="344" t="str">
        <f t="shared" si="7"/>
        <v>E30</v>
      </c>
      <c r="S15" s="345" cm="1">
        <f t="array" aca="1" ref="S15" ca="1">IF($O15="Y",VLOOKUP($P15,INDIRECT($P$3),S$5,0)*INDIRECT($O$2),VLOOKUP($P15,INDIRECT($P$3),S$5,0))</f>
        <v>99160.620783698454</v>
      </c>
      <c r="T15" s="345" cm="1">
        <f t="array" aca="1" ref="T15" ca="1">IF($O15="Y",VLOOKUP($P15,INDIRECT($P$3),T$5,0)*INDIRECT($O$2),VLOOKUP($P15,INDIRECT($P$3),T$5,0))</f>
        <v>102135.43940720937</v>
      </c>
      <c r="U15" s="345" cm="1">
        <f t="array" aca="1" ref="U15" ca="1">IF($O15="Y",VLOOKUP($P15,INDIRECT($P$3),U$5,0)*INDIRECT($O$2),VLOOKUP($P15,INDIRECT($P$3),U$5,0))</f>
        <v>105199.50258942567</v>
      </c>
      <c r="V15" s="345" cm="1">
        <f t="array" aca="1" ref="V15" ca="1">IF($O15="Y",VLOOKUP($P15,INDIRECT($P$3),V$5,0)*INDIRECT($O$2),VLOOKUP($P15,INDIRECT($P$3),V$5,0))</f>
        <v>108355.48766710843</v>
      </c>
      <c r="W15" s="345" cm="1">
        <f t="array" aca="1" ref="W15" ca="1">IF($O15="Y",VLOOKUP($P15,INDIRECT($P$3),W$5,0)*INDIRECT($O$2),VLOOKUP($P15,INDIRECT($P$3),W$5,0))</f>
        <v>111606.15229712171</v>
      </c>
      <c r="X15" s="218" t="str">
        <f t="shared" si="0"/>
        <v>Y</v>
      </c>
      <c r="Y15" s="366" t="str">
        <f t="shared" si="1"/>
        <v>09982C</v>
      </c>
      <c r="Z15" s="218" t="str">
        <f t="shared" si="8"/>
        <v>Supervisor Engineering Technician II Graphics</v>
      </c>
      <c r="AA15" s="367" t="str">
        <f t="shared" si="2"/>
        <v>E30</v>
      </c>
      <c r="AB15" s="368">
        <f t="shared" ca="1" si="9"/>
        <v>47.673999999999999</v>
      </c>
      <c r="AC15" s="368">
        <f t="shared" ca="1" si="10"/>
        <v>49.103999999999999</v>
      </c>
      <c r="AD15" s="368">
        <f t="shared" ca="1" si="11"/>
        <v>50.576999999999998</v>
      </c>
      <c r="AE15" s="368">
        <f t="shared" ca="1" si="12"/>
        <v>52.094000000000001</v>
      </c>
      <c r="AF15" s="368">
        <f t="shared" ca="1" si="13"/>
        <v>53.656999999999996</v>
      </c>
    </row>
    <row r="16" spans="1:32">
      <c r="A16" s="34" t="s">
        <v>36</v>
      </c>
      <c r="B16" s="47" t="s">
        <v>12</v>
      </c>
      <c r="C16" s="4">
        <v>423</v>
      </c>
      <c r="D16" s="34" t="s">
        <v>37</v>
      </c>
      <c r="E16" s="47">
        <v>9</v>
      </c>
      <c r="F16" s="47" t="s">
        <v>13</v>
      </c>
      <c r="G16" s="306" t="s">
        <v>14</v>
      </c>
      <c r="H16" s="178">
        <f t="shared" ca="1" si="14"/>
        <v>99160.620783698454</v>
      </c>
      <c r="I16" s="178">
        <f t="shared" ca="1" si="4"/>
        <v>102135.43940720937</v>
      </c>
      <c r="J16" s="178">
        <f t="shared" ca="1" si="4"/>
        <v>105199.50258942567</v>
      </c>
      <c r="K16" s="178">
        <f t="shared" ca="1" si="4"/>
        <v>108355.48766710843</v>
      </c>
      <c r="L16" s="178">
        <f t="shared" ca="1" si="4"/>
        <v>111606.15229712171</v>
      </c>
      <c r="O16" s="337" t="s">
        <v>611</v>
      </c>
      <c r="P16" s="337" t="str">
        <f t="shared" si="5"/>
        <v>10007C</v>
      </c>
      <c r="Q16" s="339" t="str">
        <f t="shared" si="6"/>
        <v xml:space="preserve">Supervisor Facilities Services  </v>
      </c>
      <c r="R16" s="344" t="str">
        <f t="shared" si="7"/>
        <v>E30</v>
      </c>
      <c r="S16" s="345" cm="1">
        <f t="array" aca="1" ref="S16" ca="1">IF($O16="Y",VLOOKUP($P16,INDIRECT($P$3),S$5,0)*INDIRECT($O$2),VLOOKUP($P16,INDIRECT($P$3),S$5,0))</f>
        <v>99160.620783698454</v>
      </c>
      <c r="T16" s="345" cm="1">
        <f t="array" aca="1" ref="T16" ca="1">IF($O16="Y",VLOOKUP($P16,INDIRECT($P$3),T$5,0)*INDIRECT($O$2),VLOOKUP($P16,INDIRECT($P$3),T$5,0))</f>
        <v>102135.43940720937</v>
      </c>
      <c r="U16" s="345" cm="1">
        <f t="array" aca="1" ref="U16" ca="1">IF($O16="Y",VLOOKUP($P16,INDIRECT($P$3),U$5,0)*INDIRECT($O$2),VLOOKUP($P16,INDIRECT($P$3),U$5,0))</f>
        <v>105199.50258942567</v>
      </c>
      <c r="V16" s="345" cm="1">
        <f t="array" aca="1" ref="V16" ca="1">IF($O16="Y",VLOOKUP($P16,INDIRECT($P$3),V$5,0)*INDIRECT($O$2),VLOOKUP($P16,INDIRECT($P$3),V$5,0))</f>
        <v>108355.48766710843</v>
      </c>
      <c r="W16" s="345" cm="1">
        <f t="array" aca="1" ref="W16" ca="1">IF($O16="Y",VLOOKUP($P16,INDIRECT($P$3),W$5,0)*INDIRECT($O$2),VLOOKUP($P16,INDIRECT($P$3),W$5,0))</f>
        <v>111606.15229712171</v>
      </c>
      <c r="X16" s="218" t="str">
        <f t="shared" si="0"/>
        <v>Y</v>
      </c>
      <c r="Y16" s="366" t="str">
        <f t="shared" si="1"/>
        <v>10007C</v>
      </c>
      <c r="Z16" s="218" t="str">
        <f t="shared" si="8"/>
        <v xml:space="preserve">Supervisor Facilities Services  </v>
      </c>
      <c r="AA16" s="367" t="str">
        <f t="shared" si="2"/>
        <v>E30</v>
      </c>
      <c r="AB16" s="368">
        <f t="shared" ca="1" si="9"/>
        <v>47.673999999999999</v>
      </c>
      <c r="AC16" s="368">
        <f t="shared" ca="1" si="10"/>
        <v>49.103999999999999</v>
      </c>
      <c r="AD16" s="368">
        <f t="shared" ca="1" si="11"/>
        <v>50.576999999999998</v>
      </c>
      <c r="AE16" s="368">
        <f t="shared" ca="1" si="12"/>
        <v>52.094000000000001</v>
      </c>
      <c r="AF16" s="368">
        <f t="shared" ca="1" si="13"/>
        <v>53.656999999999996</v>
      </c>
    </row>
    <row r="17" spans="1:32" s="19" customFormat="1">
      <c r="A17" s="3" t="s">
        <v>188</v>
      </c>
      <c r="B17" s="47" t="s">
        <v>655</v>
      </c>
      <c r="C17" s="4">
        <v>408</v>
      </c>
      <c r="D17" s="35" t="s">
        <v>189</v>
      </c>
      <c r="E17" s="47">
        <v>9</v>
      </c>
      <c r="F17" s="47" t="s">
        <v>13</v>
      </c>
      <c r="G17" s="247" t="s">
        <v>14</v>
      </c>
      <c r="H17" s="178">
        <f t="shared" ca="1" si="14"/>
        <v>99160.620783698454</v>
      </c>
      <c r="I17" s="178">
        <f t="shared" ca="1" si="4"/>
        <v>102135.43940720937</v>
      </c>
      <c r="J17" s="178">
        <f t="shared" ca="1" si="4"/>
        <v>105199.50258942567</v>
      </c>
      <c r="K17" s="178">
        <f t="shared" ca="1" si="4"/>
        <v>108355.48766710843</v>
      </c>
      <c r="L17" s="178">
        <f t="shared" ca="1" si="4"/>
        <v>111606.15229712171</v>
      </c>
      <c r="M17"/>
      <c r="N17"/>
      <c r="O17" s="343" t="s">
        <v>611</v>
      </c>
      <c r="P17" s="337" t="str">
        <f>A17</f>
        <v>10079C</v>
      </c>
      <c r="Q17" s="339" t="str">
        <f>D17</f>
        <v>Supervisor Operations Support</v>
      </c>
      <c r="R17" s="344" t="str">
        <f>G17</f>
        <v>E30</v>
      </c>
      <c r="S17" s="345" cm="1">
        <f t="array" aca="1" ref="S17" ca="1">IF($O17="Y",VLOOKUP($P17,INDIRECT($P$3),S$5,0)*INDIRECT($O$2),VLOOKUP($P17,INDIRECT($P$3),S$5,0))</f>
        <v>99160.620783698454</v>
      </c>
      <c r="T17" s="345" cm="1">
        <f t="array" aca="1" ref="T17" ca="1">IF($O17="Y",VLOOKUP($P17,INDIRECT($P$3),T$5,0)*INDIRECT($O$2),VLOOKUP($P17,INDIRECT($P$3),T$5,0))</f>
        <v>102135.43940720937</v>
      </c>
      <c r="U17" s="345" cm="1">
        <f t="array" aca="1" ref="U17" ca="1">IF($O17="Y",VLOOKUP($P17,INDIRECT($P$3),U$5,0)*INDIRECT($O$2),VLOOKUP($P17,INDIRECT($P$3),U$5,0))</f>
        <v>105199.50258942567</v>
      </c>
      <c r="V17" s="345" cm="1">
        <f t="array" aca="1" ref="V17" ca="1">IF($O17="Y",VLOOKUP($P17,INDIRECT($P$3),V$5,0)*INDIRECT($O$2),VLOOKUP($P17,INDIRECT($P$3),V$5,0))</f>
        <v>108355.48766710843</v>
      </c>
      <c r="W17" s="345" cm="1">
        <f t="array" aca="1" ref="W17" ca="1">IF($O17="Y",VLOOKUP($P17,INDIRECT($P$3),W$5,0)*INDIRECT($O$2),VLOOKUP($P17,INDIRECT($P$3),W$5,0))</f>
        <v>111606.15229712171</v>
      </c>
      <c r="X17" s="218" t="str">
        <f t="shared" si="0"/>
        <v>Y</v>
      </c>
      <c r="Y17" s="366" t="str">
        <f t="shared" si="1"/>
        <v>10079C</v>
      </c>
      <c r="Z17" s="218" t="str">
        <f t="shared" si="8"/>
        <v>Supervisor Operations Support</v>
      </c>
      <c r="AA17" s="367" t="str">
        <f t="shared" si="2"/>
        <v>E30</v>
      </c>
      <c r="AB17" s="368">
        <f t="shared" ca="1" si="9"/>
        <v>47.673999999999999</v>
      </c>
      <c r="AC17" s="368">
        <f t="shared" ca="1" si="10"/>
        <v>49.103999999999999</v>
      </c>
      <c r="AD17" s="368">
        <f t="shared" ca="1" si="11"/>
        <v>50.576999999999998</v>
      </c>
      <c r="AE17" s="368">
        <f t="shared" ca="1" si="12"/>
        <v>52.094000000000001</v>
      </c>
      <c r="AF17" s="368">
        <f t="shared" ca="1" si="13"/>
        <v>53.656999999999996</v>
      </c>
    </row>
    <row r="18" spans="1:32" s="19" customFormat="1">
      <c r="A18" s="34"/>
      <c r="B18" s="4"/>
      <c r="C18" s="4"/>
      <c r="D18" s="34"/>
      <c r="E18" s="4"/>
      <c r="F18" s="15"/>
      <c r="G18" s="16"/>
      <c r="H18" s="17"/>
      <c r="I18" s="17"/>
      <c r="J18" s="17"/>
      <c r="M18"/>
      <c r="N18"/>
      <c r="O18" s="337"/>
      <c r="P18" s="337"/>
      <c r="Q18" s="339"/>
      <c r="R18" s="344"/>
      <c r="S18" s="339"/>
      <c r="T18" s="346"/>
      <c r="U18" s="346"/>
      <c r="V18" s="346"/>
      <c r="W18" s="346"/>
      <c r="X18" s="214"/>
      <c r="Y18" s="214"/>
      <c r="Z18" s="214"/>
      <c r="AA18" s="214"/>
      <c r="AB18" s="214"/>
      <c r="AC18" s="214"/>
      <c r="AD18" s="214"/>
      <c r="AE18" s="214"/>
      <c r="AF18" s="249"/>
    </row>
    <row r="19" spans="1:32" s="19" customFormat="1">
      <c r="A19" s="281"/>
      <c r="B19" s="281"/>
      <c r="C19" s="281"/>
      <c r="D19" s="281"/>
      <c r="H19" s="17"/>
      <c r="I19" s="17"/>
      <c r="J19" s="17"/>
      <c r="K19" s="18"/>
      <c r="L19" s="18"/>
      <c r="M19"/>
      <c r="N19"/>
      <c r="O19" s="347"/>
      <c r="P19" s="347"/>
      <c r="Q19" s="346"/>
      <c r="R19" s="346"/>
      <c r="S19" s="346"/>
      <c r="T19" s="346"/>
      <c r="U19" s="346"/>
      <c r="V19" s="346"/>
      <c r="W19" s="346"/>
      <c r="X19" s="214"/>
      <c r="Y19" s="214"/>
      <c r="Z19" s="214"/>
      <c r="AA19" s="214"/>
      <c r="AB19" s="214"/>
      <c r="AC19" s="214"/>
      <c r="AD19" s="214"/>
      <c r="AE19" s="214"/>
      <c r="AF19" s="249"/>
    </row>
    <row r="20" spans="1:32" s="19" customFormat="1" ht="26.25" thickBot="1">
      <c r="A20" s="280" t="s">
        <v>2</v>
      </c>
      <c r="B20" s="280" t="s">
        <v>3</v>
      </c>
      <c r="C20" s="280" t="s">
        <v>519</v>
      </c>
      <c r="D20" s="24" t="s">
        <v>625</v>
      </c>
      <c r="E20" s="280" t="s">
        <v>617</v>
      </c>
      <c r="F20" s="280" t="s">
        <v>6</v>
      </c>
      <c r="G20" s="280" t="s">
        <v>7</v>
      </c>
      <c r="H20" s="26" t="s">
        <v>8</v>
      </c>
      <c r="I20" s="26" t="s">
        <v>9</v>
      </c>
      <c r="J20" s="26" t="s">
        <v>10</v>
      </c>
      <c r="K20" s="27" t="s">
        <v>11</v>
      </c>
      <c r="L20" s="27" t="s">
        <v>744</v>
      </c>
      <c r="M20"/>
      <c r="N20"/>
      <c r="O20" s="340" t="s">
        <v>610</v>
      </c>
      <c r="P20" s="340" t="s">
        <v>2</v>
      </c>
      <c r="Q20" s="341" t="s">
        <v>612</v>
      </c>
      <c r="R20" s="341" t="s">
        <v>606</v>
      </c>
      <c r="S20" s="342" t="s">
        <v>8</v>
      </c>
      <c r="T20" s="342" t="s">
        <v>9</v>
      </c>
      <c r="U20" s="342" t="s">
        <v>10</v>
      </c>
      <c r="V20" s="340" t="s">
        <v>11</v>
      </c>
      <c r="W20" s="341" t="s">
        <v>744</v>
      </c>
      <c r="X20" s="358" t="str">
        <f t="shared" ref="X20:X43" si="15">O20</f>
        <v>Update</v>
      </c>
      <c r="Y20" s="359" t="str">
        <f t="shared" ref="Y20:Y43" si="16">A20</f>
        <v>Job Code</v>
      </c>
      <c r="Z20" s="358" t="s">
        <v>612</v>
      </c>
      <c r="AA20" s="360" t="str">
        <f t="shared" ref="AA20:AA43" si="17">G20</f>
        <v>Salary Grade</v>
      </c>
      <c r="AB20" s="361" t="str">
        <f>S20</f>
        <v>Step 1</v>
      </c>
      <c r="AC20" s="361" t="str">
        <f>T20</f>
        <v>Step 2</v>
      </c>
      <c r="AD20" s="361" t="str">
        <f>U20</f>
        <v>Step 3</v>
      </c>
      <c r="AE20" s="361" t="str">
        <f>V20</f>
        <v>Step 4</v>
      </c>
      <c r="AF20" s="404" t="s">
        <v>744</v>
      </c>
    </row>
    <row r="21" spans="1:32" s="19" customFormat="1">
      <c r="A21" s="3" t="s">
        <v>44</v>
      </c>
      <c r="B21" s="47" t="s">
        <v>12</v>
      </c>
      <c r="C21" s="4">
        <v>453</v>
      </c>
      <c r="D21" s="35" t="s">
        <v>45</v>
      </c>
      <c r="E21" s="47">
        <v>10</v>
      </c>
      <c r="F21" s="47" t="s">
        <v>13</v>
      </c>
      <c r="G21" s="306" t="s">
        <v>43</v>
      </c>
      <c r="H21" s="178">
        <f t="shared" ref="H21:L38" ca="1" si="18">S21</f>
        <v>107449.98084964578</v>
      </c>
      <c r="I21" s="178">
        <f t="shared" ca="1" si="18"/>
        <v>110673.4802751352</v>
      </c>
      <c r="J21" s="178">
        <f t="shared" ca="1" si="18"/>
        <v>113993.68468338923</v>
      </c>
      <c r="K21" s="178">
        <f t="shared" ca="1" si="18"/>
        <v>117413.49522389093</v>
      </c>
      <c r="L21" s="178">
        <f ca="1">W21</f>
        <v>120935.90008060767</v>
      </c>
      <c r="M21"/>
      <c r="N21"/>
      <c r="O21" s="343" t="s">
        <v>611</v>
      </c>
      <c r="P21" s="337" t="str">
        <f>A21</f>
        <v>00410C</v>
      </c>
      <c r="Q21" s="339" t="str">
        <f>D21</f>
        <v xml:space="preserve">Administrative Enforcement Supervisor </v>
      </c>
      <c r="R21" s="344" t="str">
        <f>G21</f>
        <v>E40</v>
      </c>
      <c r="S21" s="345" cm="1">
        <f t="array" aca="1" ref="S21" ca="1">IF($O21="Y",VLOOKUP($P21,INDIRECT($P$3),S$5,0)*INDIRECT($O$2),VLOOKUP($P21,INDIRECT($P$3),S$5,0))</f>
        <v>107449.98084964578</v>
      </c>
      <c r="T21" s="345" cm="1">
        <f t="array" aca="1" ref="T21" ca="1">IF($O21="Y",VLOOKUP($P21,INDIRECT($P$3),T$5,0)*INDIRECT($O$2),VLOOKUP($P21,INDIRECT($P$3),T$5,0))</f>
        <v>110673.4802751352</v>
      </c>
      <c r="U21" s="345" cm="1">
        <f t="array" aca="1" ref="U21" ca="1">IF($O21="Y",VLOOKUP($P21,INDIRECT($P$3),U$5,0)*INDIRECT($O$2),VLOOKUP($P21,INDIRECT($P$3),U$5,0))</f>
        <v>113993.68468338923</v>
      </c>
      <c r="V21" s="345" cm="1">
        <f t="array" aca="1" ref="V21" ca="1">IF($O21="Y",VLOOKUP($P21,INDIRECT($P$3),V$5,0)*INDIRECT($O$2),VLOOKUP($P21,INDIRECT($P$3),V$5,0))</f>
        <v>117413.49522389093</v>
      </c>
      <c r="W21" s="345" cm="1">
        <f t="array" aca="1" ref="W21" ca="1">IF($O21="Y",VLOOKUP($P21,INDIRECT($P$3),W$5,0)*INDIRECT($O$2),VLOOKUP($P21,INDIRECT($P$3),W$5,0))</f>
        <v>120935.90008060767</v>
      </c>
      <c r="X21" s="218" t="str">
        <f t="shared" si="15"/>
        <v>Y</v>
      </c>
      <c r="Y21" s="366" t="str">
        <f t="shared" si="16"/>
        <v>00410C</v>
      </c>
      <c r="Z21" s="218" t="str">
        <f t="shared" ref="Z21:Z43" si="19">D21</f>
        <v xml:space="preserve">Administrative Enforcement Supervisor </v>
      </c>
      <c r="AA21" s="367" t="str">
        <f t="shared" si="17"/>
        <v>E40</v>
      </c>
      <c r="AB21" s="368">
        <f ca="1">ROUNDUP(S21/2080,3)</f>
        <v>51.658999999999999</v>
      </c>
      <c r="AC21" s="368">
        <f ca="1">ROUNDUP(T21/2080,3)</f>
        <v>53.208999999999996</v>
      </c>
      <c r="AD21" s="368">
        <f ca="1">ROUNDUP(U21/2080,3)</f>
        <v>54.805</v>
      </c>
      <c r="AE21" s="368">
        <f ca="1">ROUNDUP(V21/2080,3)</f>
        <v>56.448999999999998</v>
      </c>
      <c r="AF21" s="368">
        <f ca="1">ROUNDUP(W21/2080,3)</f>
        <v>58.143000000000001</v>
      </c>
    </row>
    <row r="22" spans="1:32" s="19" customFormat="1">
      <c r="A22" s="3" t="s">
        <v>596</v>
      </c>
      <c r="B22" s="47" t="s">
        <v>655</v>
      </c>
      <c r="C22" s="2">
        <v>453</v>
      </c>
      <c r="D22" s="35" t="s">
        <v>595</v>
      </c>
      <c r="E22" s="47">
        <v>10</v>
      </c>
      <c r="F22" s="47" t="s">
        <v>13</v>
      </c>
      <c r="G22" s="306" t="s">
        <v>43</v>
      </c>
      <c r="H22" s="178">
        <f t="shared" ca="1" si="18"/>
        <v>107449.98084964578</v>
      </c>
      <c r="I22" s="178">
        <f t="shared" ca="1" si="18"/>
        <v>110673.4802751352</v>
      </c>
      <c r="J22" s="178">
        <f t="shared" ca="1" si="18"/>
        <v>113993.68468338923</v>
      </c>
      <c r="K22" s="178">
        <f t="shared" ca="1" si="18"/>
        <v>117413.49522389093</v>
      </c>
      <c r="L22" s="178">
        <f t="shared" ca="1" si="18"/>
        <v>120935.90008060767</v>
      </c>
      <c r="M22"/>
      <c r="N22"/>
      <c r="O22" s="343" t="s">
        <v>611</v>
      </c>
      <c r="P22" s="337" t="str">
        <f>A22</f>
        <v>59406C</v>
      </c>
      <c r="Q22" s="339" t="str">
        <f>D22</f>
        <v>Animal Shelter Supervisor</v>
      </c>
      <c r="R22" s="344" t="str">
        <f>G22</f>
        <v>E40</v>
      </c>
      <c r="S22" s="345" cm="1">
        <f t="array" aca="1" ref="S22" ca="1">IF($O22="Y",VLOOKUP($P22,INDIRECT($P$3),S$5,0)*INDIRECT($O$2),VLOOKUP($P22,INDIRECT($P$3),S$5,0))</f>
        <v>107449.98084964578</v>
      </c>
      <c r="T22" s="345" cm="1">
        <f t="array" aca="1" ref="T22" ca="1">IF($O22="Y",VLOOKUP($P22,INDIRECT($P$3),T$5,0)*INDIRECT($O$2),VLOOKUP($P22,INDIRECT($P$3),T$5,0))</f>
        <v>110673.4802751352</v>
      </c>
      <c r="U22" s="345" cm="1">
        <f t="array" aca="1" ref="U22" ca="1">IF($O22="Y",VLOOKUP($P22,INDIRECT($P$3),U$5,0)*INDIRECT($O$2),VLOOKUP($P22,INDIRECT($P$3),U$5,0))</f>
        <v>113993.68468338923</v>
      </c>
      <c r="V22" s="345" cm="1">
        <f t="array" aca="1" ref="V22" ca="1">IF($O22="Y",VLOOKUP($P22,INDIRECT($P$3),V$5,0)*INDIRECT($O$2),VLOOKUP($P22,INDIRECT($P$3),V$5,0))</f>
        <v>117413.49522389093</v>
      </c>
      <c r="W22" s="345" cm="1">
        <f t="array" aca="1" ref="W22" ca="1">IF($O22="Y",VLOOKUP($P22,INDIRECT($P$3),W$5,0)*INDIRECT($O$2),VLOOKUP($P22,INDIRECT($P$3),W$5,0))</f>
        <v>120935.90008060767</v>
      </c>
      <c r="X22" s="218" t="str">
        <f t="shared" si="15"/>
        <v>Y</v>
      </c>
      <c r="Y22" s="366" t="str">
        <f t="shared" si="16"/>
        <v>59406C</v>
      </c>
      <c r="Z22" s="218" t="str">
        <f t="shared" si="19"/>
        <v>Animal Shelter Supervisor</v>
      </c>
      <c r="AA22" s="367" t="str">
        <f t="shared" si="17"/>
        <v>E40</v>
      </c>
      <c r="AB22" s="368">
        <f t="shared" ref="AB22:AB43" ca="1" si="20">ROUNDUP(S22/2080,3)</f>
        <v>51.658999999999999</v>
      </c>
      <c r="AC22" s="368">
        <f t="shared" ref="AC22:AC43" ca="1" si="21">ROUNDUP(T22/2080,3)</f>
        <v>53.208999999999996</v>
      </c>
      <c r="AD22" s="368">
        <f t="shared" ref="AD22:AD43" ca="1" si="22">ROUNDUP(U22/2080,3)</f>
        <v>54.805</v>
      </c>
      <c r="AE22" s="368">
        <f t="shared" ref="AE22:AE43" ca="1" si="23">ROUNDUP(V22/2080,3)</f>
        <v>56.448999999999998</v>
      </c>
      <c r="AF22" s="368">
        <f t="shared" ref="AF22:AF43" ca="1" si="24">ROUNDUP(W22/2080,3)</f>
        <v>58.143000000000001</v>
      </c>
    </row>
    <row r="23" spans="1:32" s="19" customFormat="1">
      <c r="A23" s="3" t="s">
        <v>46</v>
      </c>
      <c r="B23" s="47" t="s">
        <v>12</v>
      </c>
      <c r="C23" s="4">
        <v>480</v>
      </c>
      <c r="D23" s="35" t="s">
        <v>47</v>
      </c>
      <c r="E23" s="47">
        <v>10</v>
      </c>
      <c r="F23" s="47" t="s">
        <v>13</v>
      </c>
      <c r="G23" s="306" t="s">
        <v>43</v>
      </c>
      <c r="H23" s="178">
        <f t="shared" ca="1" si="18"/>
        <v>107449.98084964578</v>
      </c>
      <c r="I23" s="178">
        <f t="shared" ca="1" si="18"/>
        <v>110673.4802751352</v>
      </c>
      <c r="J23" s="178">
        <f t="shared" ca="1" si="18"/>
        <v>113993.68468338923</v>
      </c>
      <c r="K23" s="178">
        <f t="shared" ca="1" si="18"/>
        <v>117413.49522389093</v>
      </c>
      <c r="L23" s="178">
        <f t="shared" ca="1" si="18"/>
        <v>120935.90008060767</v>
      </c>
      <c r="M23"/>
      <c r="N23"/>
      <c r="O23" s="337" t="s">
        <v>611</v>
      </c>
      <c r="P23" s="337" t="str">
        <f>A23</f>
        <v>00845C</v>
      </c>
      <c r="Q23" s="339" t="str">
        <f>D23</f>
        <v>Assistant Manager Parking Systems</v>
      </c>
      <c r="R23" s="344" t="str">
        <f>G23</f>
        <v>E40</v>
      </c>
      <c r="S23" s="345" cm="1">
        <f t="array" aca="1" ref="S23" ca="1">IF($O23="Y",VLOOKUP($P23,INDIRECT($P$3),S$5,0)*INDIRECT($O$2),VLOOKUP($P23,INDIRECT($P$3),S$5,0))</f>
        <v>107449.98084964578</v>
      </c>
      <c r="T23" s="345" cm="1">
        <f t="array" aca="1" ref="T23" ca="1">IF($O23="Y",VLOOKUP($P23,INDIRECT($P$3),T$5,0)*INDIRECT($O$2),VLOOKUP($P23,INDIRECT($P$3),T$5,0))</f>
        <v>110673.4802751352</v>
      </c>
      <c r="U23" s="345" cm="1">
        <f t="array" aca="1" ref="U23" ca="1">IF($O23="Y",VLOOKUP($P23,INDIRECT($P$3),U$5,0)*INDIRECT($O$2),VLOOKUP($P23,INDIRECT($P$3),U$5,0))</f>
        <v>113993.68468338923</v>
      </c>
      <c r="V23" s="345" cm="1">
        <f t="array" aca="1" ref="V23" ca="1">IF($O23="Y",VLOOKUP($P23,INDIRECT($P$3),V$5,0)*INDIRECT($O$2),VLOOKUP($P23,INDIRECT($P$3),V$5,0))</f>
        <v>117413.49522389093</v>
      </c>
      <c r="W23" s="345" cm="1">
        <f t="array" aca="1" ref="W23" ca="1">IF($O23="Y",VLOOKUP($P23,INDIRECT($P$3),W$5,0)*INDIRECT($O$2),VLOOKUP($P23,INDIRECT($P$3),W$5,0))</f>
        <v>120935.90008060767</v>
      </c>
      <c r="X23" s="218" t="str">
        <f t="shared" si="15"/>
        <v>Y</v>
      </c>
      <c r="Y23" s="366" t="str">
        <f t="shared" si="16"/>
        <v>00845C</v>
      </c>
      <c r="Z23" s="218" t="str">
        <f t="shared" si="19"/>
        <v>Assistant Manager Parking Systems</v>
      </c>
      <c r="AA23" s="367" t="str">
        <f t="shared" si="17"/>
        <v>E40</v>
      </c>
      <c r="AB23" s="368">
        <f t="shared" ca="1" si="20"/>
        <v>51.658999999999999</v>
      </c>
      <c r="AC23" s="368">
        <f t="shared" ca="1" si="21"/>
        <v>53.208999999999996</v>
      </c>
      <c r="AD23" s="368">
        <f t="shared" ca="1" si="22"/>
        <v>54.805</v>
      </c>
      <c r="AE23" s="368">
        <f t="shared" ca="1" si="23"/>
        <v>56.448999999999998</v>
      </c>
      <c r="AF23" s="368">
        <f t="shared" ca="1" si="24"/>
        <v>58.143000000000001</v>
      </c>
    </row>
    <row r="24" spans="1:32" s="19" customFormat="1">
      <c r="A24" s="3" t="s">
        <v>700</v>
      </c>
      <c r="B24" s="47" t="s">
        <v>12</v>
      </c>
      <c r="C24" s="4">
        <v>483</v>
      </c>
      <c r="D24" s="35" t="s">
        <v>701</v>
      </c>
      <c r="E24" s="47">
        <v>10</v>
      </c>
      <c r="F24" s="47" t="s">
        <v>13</v>
      </c>
      <c r="G24" s="306" t="s">
        <v>43</v>
      </c>
      <c r="H24" s="178">
        <f t="shared" ca="1" si="18"/>
        <v>107449.98084964578</v>
      </c>
      <c r="I24" s="178">
        <f t="shared" ca="1" si="18"/>
        <v>110673.68000000001</v>
      </c>
      <c r="J24" s="178">
        <f t="shared" ca="1" si="18"/>
        <v>113993.55811201682</v>
      </c>
      <c r="K24" s="178">
        <f t="shared" ca="1" si="18"/>
        <v>117413.4254483493</v>
      </c>
      <c r="L24" s="178">
        <f t="shared" ca="1" si="18"/>
        <v>120936.40000000001</v>
      </c>
      <c r="M24"/>
      <c r="N24"/>
      <c r="O24" s="337" t="s">
        <v>611</v>
      </c>
      <c r="P24" s="337" t="str">
        <f>A24</f>
        <v>53043C</v>
      </c>
      <c r="Q24" s="339" t="str">
        <f>D24</f>
        <v>Code Compliance &amp; Traffic Control Manager</v>
      </c>
      <c r="R24" s="344" t="str">
        <f>G24</f>
        <v>E40</v>
      </c>
      <c r="S24" s="345" cm="1">
        <f t="array" aca="1" ref="S24" ca="1">IF($O24="Y",VLOOKUP($P24,INDIRECT($P$3),S$5,0)*INDIRECT($O$2),VLOOKUP($P24,INDIRECT($P$3),S$5,0))</f>
        <v>107449.98084964578</v>
      </c>
      <c r="T24" s="345" cm="1">
        <f t="array" aca="1" ref="T24" ca="1">IF($O24="Y",VLOOKUP($P24,INDIRECT($P$3),T$5,0)*INDIRECT($O$2),VLOOKUP($P24,INDIRECT($P$3),T$5,0))</f>
        <v>110673.68000000001</v>
      </c>
      <c r="U24" s="345" cm="1">
        <f t="array" aca="1" ref="U24" ca="1">IF($O24="Y",VLOOKUP($P24,INDIRECT($P$3),U$5,0)*INDIRECT($O$2),VLOOKUP($P24,INDIRECT($P$3),U$5,0))</f>
        <v>113993.55811201682</v>
      </c>
      <c r="V24" s="345" cm="1">
        <f t="array" aca="1" ref="V24" ca="1">IF($O24="Y",VLOOKUP($P24,INDIRECT($P$3),V$5,0)*INDIRECT($O$2),VLOOKUP($P24,INDIRECT($P$3),V$5,0))</f>
        <v>117413.4254483493</v>
      </c>
      <c r="W24" s="345" cm="1">
        <f t="array" aca="1" ref="W24" ca="1">IF($O24="Y",VLOOKUP($P24,INDIRECT($P$3),W$5,0)*INDIRECT($O$2),VLOOKUP($P24,INDIRECT($P$3),W$5,0))</f>
        <v>120936.40000000001</v>
      </c>
      <c r="X24" s="218" t="str">
        <f t="shared" si="15"/>
        <v>Y</v>
      </c>
      <c r="Y24" s="366" t="str">
        <f t="shared" si="16"/>
        <v>53043C</v>
      </c>
      <c r="Z24" s="218" t="str">
        <f t="shared" si="19"/>
        <v>Code Compliance &amp; Traffic Control Manager</v>
      </c>
      <c r="AA24" s="367" t="str">
        <f t="shared" si="17"/>
        <v>E40</v>
      </c>
      <c r="AB24" s="368">
        <f t="shared" ca="1" si="20"/>
        <v>51.658999999999999</v>
      </c>
      <c r="AC24" s="368">
        <f t="shared" ca="1" si="21"/>
        <v>53.208999999999996</v>
      </c>
      <c r="AD24" s="368">
        <f t="shared" ca="1" si="22"/>
        <v>54.805</v>
      </c>
      <c r="AE24" s="368">
        <f t="shared" ca="1" si="23"/>
        <v>56.448999999999998</v>
      </c>
      <c r="AF24" s="368">
        <f t="shared" ca="1" si="24"/>
        <v>58.143000000000001</v>
      </c>
    </row>
    <row r="25" spans="1:32" s="19" customFormat="1">
      <c r="A25" s="3" t="s">
        <v>720</v>
      </c>
      <c r="B25" s="47" t="s">
        <v>12</v>
      </c>
      <c r="C25" s="4">
        <v>465</v>
      </c>
      <c r="D25" s="35" t="s">
        <v>721</v>
      </c>
      <c r="E25" s="47">
        <v>10</v>
      </c>
      <c r="F25" s="47" t="s">
        <v>13</v>
      </c>
      <c r="G25" s="306" t="s">
        <v>43</v>
      </c>
      <c r="H25" s="178">
        <f t="shared" ca="1" si="18"/>
        <v>107449.98084964578</v>
      </c>
      <c r="I25" s="178">
        <f t="shared" ca="1" si="18"/>
        <v>110673.68000000001</v>
      </c>
      <c r="J25" s="178">
        <f t="shared" ca="1" si="18"/>
        <v>113993.55811201682</v>
      </c>
      <c r="K25" s="178">
        <f t="shared" ca="1" si="18"/>
        <v>117413.4254483493</v>
      </c>
      <c r="L25" s="178">
        <f t="shared" ca="1" si="18"/>
        <v>120936.40000000001</v>
      </c>
      <c r="M25"/>
      <c r="N25"/>
      <c r="O25" s="337" t="s">
        <v>611</v>
      </c>
      <c r="P25" s="337" t="str">
        <f>A25</f>
        <v>59475C</v>
      </c>
      <c r="Q25" s="339" t="str">
        <f>D25</f>
        <v>District Sewer Supervisor</v>
      </c>
      <c r="R25" s="344" t="str">
        <f>G25</f>
        <v>E40</v>
      </c>
      <c r="S25" s="345" cm="1">
        <f t="array" aca="1" ref="S25" ca="1">IF($O25="Y",VLOOKUP($P25,INDIRECT($P$3),S$5,0)*INDIRECT($O$2),VLOOKUP($P25,INDIRECT($P$3),S$5,0))</f>
        <v>107449.98084964578</v>
      </c>
      <c r="T25" s="345" cm="1">
        <f t="array" aca="1" ref="T25" ca="1">IF($O25="Y",VLOOKUP($P25,INDIRECT($P$3),T$5,0)*INDIRECT($O$2),VLOOKUP($P25,INDIRECT($P$3),T$5,0))</f>
        <v>110673.68000000001</v>
      </c>
      <c r="U25" s="345" cm="1">
        <f t="array" aca="1" ref="U25" ca="1">IF($O25="Y",VLOOKUP($P25,INDIRECT($P$3),U$5,0)*INDIRECT($O$2),VLOOKUP($P25,INDIRECT($P$3),U$5,0))</f>
        <v>113993.55811201682</v>
      </c>
      <c r="V25" s="345" cm="1">
        <f t="array" aca="1" ref="V25" ca="1">IF($O25="Y",VLOOKUP($P25,INDIRECT($P$3),V$5,0)*INDIRECT($O$2),VLOOKUP($P25,INDIRECT($P$3),V$5,0))</f>
        <v>117413.4254483493</v>
      </c>
      <c r="W25" s="345" cm="1">
        <f t="array" aca="1" ref="W25" ca="1">IF($O25="Y",VLOOKUP($P25,INDIRECT($P$3),W$5,0)*INDIRECT($O$2),VLOOKUP($P25,INDIRECT($P$3),W$5,0))</f>
        <v>120936.40000000001</v>
      </c>
      <c r="X25" s="218" t="str">
        <f t="shared" si="15"/>
        <v>Y</v>
      </c>
      <c r="Y25" s="366" t="str">
        <f t="shared" si="16"/>
        <v>59475C</v>
      </c>
      <c r="Z25" s="218" t="str">
        <f t="shared" si="19"/>
        <v>District Sewer Supervisor</v>
      </c>
      <c r="AA25" s="367" t="str">
        <f t="shared" si="17"/>
        <v>E40</v>
      </c>
      <c r="AB25" s="368">
        <f t="shared" ca="1" si="20"/>
        <v>51.658999999999999</v>
      </c>
      <c r="AC25" s="368">
        <f t="shared" ca="1" si="21"/>
        <v>53.208999999999996</v>
      </c>
      <c r="AD25" s="368">
        <f t="shared" ca="1" si="22"/>
        <v>54.805</v>
      </c>
      <c r="AE25" s="368">
        <f t="shared" ca="1" si="23"/>
        <v>56.448999999999998</v>
      </c>
      <c r="AF25" s="368">
        <f t="shared" ca="1" si="24"/>
        <v>58.143000000000001</v>
      </c>
    </row>
    <row r="26" spans="1:32" s="19" customFormat="1">
      <c r="A26" s="34" t="s">
        <v>48</v>
      </c>
      <c r="B26" s="47" t="s">
        <v>12</v>
      </c>
      <c r="C26" s="4">
        <v>465</v>
      </c>
      <c r="D26" s="34" t="s">
        <v>49</v>
      </c>
      <c r="E26" s="47">
        <v>10</v>
      </c>
      <c r="F26" s="47" t="s">
        <v>13</v>
      </c>
      <c r="G26" s="306" t="s">
        <v>43</v>
      </c>
      <c r="H26" s="178">
        <f t="shared" ca="1" si="18"/>
        <v>107449.98084964578</v>
      </c>
      <c r="I26" s="178">
        <f t="shared" ca="1" si="18"/>
        <v>110673.4802751352</v>
      </c>
      <c r="J26" s="178">
        <f t="shared" ca="1" si="18"/>
        <v>113993.68468338923</v>
      </c>
      <c r="K26" s="178">
        <f t="shared" ca="1" si="18"/>
        <v>117413.49522389093</v>
      </c>
      <c r="L26" s="178">
        <f t="shared" ca="1" si="18"/>
        <v>120935.90008060767</v>
      </c>
      <c r="M26"/>
      <c r="N26"/>
      <c r="O26" s="337" t="s">
        <v>611</v>
      </c>
      <c r="P26" s="337" t="str">
        <f t="shared" ref="P26:P43" si="25">A26</f>
        <v>03600C</v>
      </c>
      <c r="Q26" s="339" t="str">
        <f t="shared" ref="Q26:Q43" si="26">D26</f>
        <v xml:space="preserve">District Street Supervisor I  </v>
      </c>
      <c r="R26" s="344" t="str">
        <f t="shared" ref="R26:R43" si="27">G26</f>
        <v>E40</v>
      </c>
      <c r="S26" s="345" cm="1">
        <f t="array" aca="1" ref="S26" ca="1">IF($O26="Y",VLOOKUP($P26,INDIRECT($P$3),S$5,0)*INDIRECT($O$2),VLOOKUP($P26,INDIRECT($P$3),S$5,0))</f>
        <v>107449.98084964578</v>
      </c>
      <c r="T26" s="345" cm="1">
        <f t="array" aca="1" ref="T26" ca="1">IF($O26="Y",VLOOKUP($P26,INDIRECT($P$3),T$5,0)*INDIRECT($O$2),VLOOKUP($P26,INDIRECT($P$3),T$5,0))</f>
        <v>110673.4802751352</v>
      </c>
      <c r="U26" s="345" cm="1">
        <f t="array" aca="1" ref="U26" ca="1">IF($O26="Y",VLOOKUP($P26,INDIRECT($P$3),U$5,0)*INDIRECT($O$2),VLOOKUP($P26,INDIRECT($P$3),U$5,0))</f>
        <v>113993.68468338923</v>
      </c>
      <c r="V26" s="345" cm="1">
        <f t="array" aca="1" ref="V26" ca="1">IF($O26="Y",VLOOKUP($P26,INDIRECT($P$3),V$5,0)*INDIRECT($O$2),VLOOKUP($P26,INDIRECT($P$3),V$5,0))</f>
        <v>117413.49522389093</v>
      </c>
      <c r="W26" s="345" cm="1">
        <f t="array" aca="1" ref="W26" ca="1">IF($O26="Y",VLOOKUP($P26,INDIRECT($P$3),W$5,0)*INDIRECT($O$2),VLOOKUP($P26,INDIRECT($P$3),W$5,0))</f>
        <v>120935.90008060767</v>
      </c>
      <c r="X26" s="218" t="str">
        <f t="shared" si="15"/>
        <v>Y</v>
      </c>
      <c r="Y26" s="366" t="str">
        <f t="shared" si="16"/>
        <v>03600C</v>
      </c>
      <c r="Z26" s="218" t="str">
        <f t="shared" si="19"/>
        <v xml:space="preserve">District Street Supervisor I  </v>
      </c>
      <c r="AA26" s="367" t="str">
        <f t="shared" si="17"/>
        <v>E40</v>
      </c>
      <c r="AB26" s="368">
        <f t="shared" ca="1" si="20"/>
        <v>51.658999999999999</v>
      </c>
      <c r="AC26" s="368">
        <f t="shared" ca="1" si="21"/>
        <v>53.208999999999996</v>
      </c>
      <c r="AD26" s="368">
        <f t="shared" ca="1" si="22"/>
        <v>54.805</v>
      </c>
      <c r="AE26" s="368">
        <f t="shared" ca="1" si="23"/>
        <v>56.448999999999998</v>
      </c>
      <c r="AF26" s="368">
        <f t="shared" ca="1" si="24"/>
        <v>58.143000000000001</v>
      </c>
    </row>
    <row r="27" spans="1:32">
      <c r="A27" s="34" t="s">
        <v>437</v>
      </c>
      <c r="B27" s="47" t="s">
        <v>12</v>
      </c>
      <c r="C27" s="4">
        <v>493</v>
      </c>
      <c r="D27" s="34" t="s">
        <v>526</v>
      </c>
      <c r="E27" s="47">
        <v>10</v>
      </c>
      <c r="F27" s="47" t="s">
        <v>13</v>
      </c>
      <c r="G27" s="306" t="s">
        <v>43</v>
      </c>
      <c r="H27" s="178">
        <f t="shared" ca="1" si="18"/>
        <v>107449.98084964578</v>
      </c>
      <c r="I27" s="178">
        <f t="shared" ca="1" si="18"/>
        <v>110673.4802751352</v>
      </c>
      <c r="J27" s="178">
        <f t="shared" ca="1" si="18"/>
        <v>113993.68468338923</v>
      </c>
      <c r="K27" s="178">
        <f t="shared" ca="1" si="18"/>
        <v>117413.49522389093</v>
      </c>
      <c r="L27" s="178">
        <f t="shared" ca="1" si="18"/>
        <v>120935.90008060767</v>
      </c>
      <c r="O27" s="337" t="s">
        <v>611</v>
      </c>
      <c r="P27" s="337" t="str">
        <f t="shared" si="25"/>
        <v>03625C</v>
      </c>
      <c r="Q27" s="339" t="str">
        <f t="shared" si="26"/>
        <v>District Supervisor Inspection Housing</v>
      </c>
      <c r="R27" s="344" t="str">
        <f t="shared" si="27"/>
        <v>E40</v>
      </c>
      <c r="S27" s="345" cm="1">
        <f t="array" aca="1" ref="S27" ca="1">IF($O27="Y",VLOOKUP($P27,INDIRECT($P$3),S$5,0)*INDIRECT($O$2),VLOOKUP($P27,INDIRECT($P$3),S$5,0))</f>
        <v>107449.98084964578</v>
      </c>
      <c r="T27" s="345" cm="1">
        <f t="array" aca="1" ref="T27" ca="1">IF($O27="Y",VLOOKUP($P27,INDIRECT($P$3),T$5,0)*INDIRECT($O$2),VLOOKUP($P27,INDIRECT($P$3),T$5,0))</f>
        <v>110673.4802751352</v>
      </c>
      <c r="U27" s="345" cm="1">
        <f t="array" aca="1" ref="U27" ca="1">IF($O27="Y",VLOOKUP($P27,INDIRECT($P$3),U$5,0)*INDIRECT($O$2),VLOOKUP($P27,INDIRECT($P$3),U$5,0))</f>
        <v>113993.68468338923</v>
      </c>
      <c r="V27" s="345" cm="1">
        <f t="array" aca="1" ref="V27" ca="1">IF($O27="Y",VLOOKUP($P27,INDIRECT($P$3),V$5,0)*INDIRECT($O$2),VLOOKUP($P27,INDIRECT($P$3),V$5,0))</f>
        <v>117413.49522389093</v>
      </c>
      <c r="W27" s="345" cm="1">
        <f t="array" aca="1" ref="W27" ca="1">IF($O27="Y",VLOOKUP($P27,INDIRECT($P$3),W$5,0)*INDIRECT($O$2),VLOOKUP($P27,INDIRECT($P$3),W$5,0))</f>
        <v>120935.90008060767</v>
      </c>
      <c r="X27" s="218" t="str">
        <f t="shared" si="15"/>
        <v>Y</v>
      </c>
      <c r="Y27" s="366" t="str">
        <f t="shared" si="16"/>
        <v>03625C</v>
      </c>
      <c r="Z27" s="218" t="str">
        <f t="shared" si="19"/>
        <v>District Supervisor Inspection Housing</v>
      </c>
      <c r="AA27" s="367" t="str">
        <f t="shared" si="17"/>
        <v>E40</v>
      </c>
      <c r="AB27" s="368">
        <f t="shared" ca="1" si="20"/>
        <v>51.658999999999999</v>
      </c>
      <c r="AC27" s="368">
        <f t="shared" ca="1" si="21"/>
        <v>53.208999999999996</v>
      </c>
      <c r="AD27" s="368">
        <f t="shared" ca="1" si="22"/>
        <v>54.805</v>
      </c>
      <c r="AE27" s="368">
        <f t="shared" ca="1" si="23"/>
        <v>56.448999999999998</v>
      </c>
      <c r="AF27" s="368">
        <f t="shared" ca="1" si="24"/>
        <v>58.143000000000001</v>
      </c>
    </row>
    <row r="28" spans="1:32">
      <c r="A28" s="34" t="s">
        <v>50</v>
      </c>
      <c r="B28" s="47" t="s">
        <v>12</v>
      </c>
      <c r="C28" s="4">
        <v>468</v>
      </c>
      <c r="D28" s="34" t="s">
        <v>51</v>
      </c>
      <c r="E28" s="47">
        <v>10</v>
      </c>
      <c r="F28" s="47" t="s">
        <v>13</v>
      </c>
      <c r="G28" s="306" t="s">
        <v>43</v>
      </c>
      <c r="H28" s="178">
        <f t="shared" ca="1" si="18"/>
        <v>107449.98084964578</v>
      </c>
      <c r="I28" s="178">
        <f t="shared" ca="1" si="18"/>
        <v>110673.4802751352</v>
      </c>
      <c r="J28" s="178">
        <f t="shared" ca="1" si="18"/>
        <v>113993.68468338923</v>
      </c>
      <c r="K28" s="178">
        <f t="shared" ca="1" si="18"/>
        <v>117413.49522389093</v>
      </c>
      <c r="L28" s="178">
        <f t="shared" ca="1" si="18"/>
        <v>120935.90008060767</v>
      </c>
      <c r="O28" s="337" t="s">
        <v>611</v>
      </c>
      <c r="P28" s="337" t="str">
        <f t="shared" si="25"/>
        <v>03626C</v>
      </c>
      <c r="Q28" s="339" t="str">
        <f t="shared" si="26"/>
        <v>District Supervisor Licenses &amp; Consumer Services</v>
      </c>
      <c r="R28" s="344" t="str">
        <f t="shared" si="27"/>
        <v>E40</v>
      </c>
      <c r="S28" s="345" cm="1">
        <f t="array" aca="1" ref="S28" ca="1">IF($O28="Y",VLOOKUP($P28,INDIRECT($P$3),S$5,0)*INDIRECT($O$2),VLOOKUP($P28,INDIRECT($P$3),S$5,0))</f>
        <v>107449.98084964578</v>
      </c>
      <c r="T28" s="345" cm="1">
        <f t="array" aca="1" ref="T28" ca="1">IF($O28="Y",VLOOKUP($P28,INDIRECT($P$3),T$5,0)*INDIRECT($O$2),VLOOKUP($P28,INDIRECT($P$3),T$5,0))</f>
        <v>110673.4802751352</v>
      </c>
      <c r="U28" s="345" cm="1">
        <f t="array" aca="1" ref="U28" ca="1">IF($O28="Y",VLOOKUP($P28,INDIRECT($P$3),U$5,0)*INDIRECT($O$2),VLOOKUP($P28,INDIRECT($P$3),U$5,0))</f>
        <v>113993.68468338923</v>
      </c>
      <c r="V28" s="345" cm="1">
        <f t="array" aca="1" ref="V28" ca="1">IF($O28="Y",VLOOKUP($P28,INDIRECT($P$3),V$5,0)*INDIRECT($O$2),VLOOKUP($P28,INDIRECT($P$3),V$5,0))</f>
        <v>117413.49522389093</v>
      </c>
      <c r="W28" s="345" cm="1">
        <f t="array" aca="1" ref="W28" ca="1">IF($O28="Y",VLOOKUP($P28,INDIRECT($P$3),W$5,0)*INDIRECT($O$2),VLOOKUP($P28,INDIRECT($P$3),W$5,0))</f>
        <v>120935.90008060767</v>
      </c>
      <c r="X28" s="218" t="str">
        <f t="shared" si="15"/>
        <v>Y</v>
      </c>
      <c r="Y28" s="366" t="str">
        <f t="shared" si="16"/>
        <v>03626C</v>
      </c>
      <c r="Z28" s="218" t="str">
        <f t="shared" si="19"/>
        <v>District Supervisor Licenses &amp; Consumer Services</v>
      </c>
      <c r="AA28" s="367" t="str">
        <f t="shared" si="17"/>
        <v>E40</v>
      </c>
      <c r="AB28" s="368">
        <f t="shared" ca="1" si="20"/>
        <v>51.658999999999999</v>
      </c>
      <c r="AC28" s="368">
        <f t="shared" ca="1" si="21"/>
        <v>53.208999999999996</v>
      </c>
      <c r="AD28" s="368">
        <f t="shared" ca="1" si="22"/>
        <v>54.805</v>
      </c>
      <c r="AE28" s="368">
        <f t="shared" ca="1" si="23"/>
        <v>56.448999999999998</v>
      </c>
      <c r="AF28" s="368">
        <f t="shared" ca="1" si="24"/>
        <v>58.143000000000001</v>
      </c>
    </row>
    <row r="29" spans="1:32">
      <c r="A29" s="34" t="s">
        <v>52</v>
      </c>
      <c r="B29" s="47" t="s">
        <v>12</v>
      </c>
      <c r="C29" s="4">
        <v>460</v>
      </c>
      <c r="D29" s="34" t="s">
        <v>53</v>
      </c>
      <c r="E29" s="47">
        <v>10</v>
      </c>
      <c r="F29" s="47" t="s">
        <v>13</v>
      </c>
      <c r="G29" s="306" t="s">
        <v>43</v>
      </c>
      <c r="H29" s="178">
        <f t="shared" ca="1" si="18"/>
        <v>107449.98084964578</v>
      </c>
      <c r="I29" s="178">
        <f t="shared" ca="1" si="18"/>
        <v>110673.4802751352</v>
      </c>
      <c r="J29" s="178">
        <f t="shared" ca="1" si="18"/>
        <v>113993.68468338923</v>
      </c>
      <c r="K29" s="178">
        <f t="shared" ca="1" si="18"/>
        <v>117413.49522389093</v>
      </c>
      <c r="L29" s="178">
        <f t="shared" ca="1" si="18"/>
        <v>120935.90008060767</v>
      </c>
      <c r="O29" s="337" t="s">
        <v>611</v>
      </c>
      <c r="P29" s="337" t="str">
        <f t="shared" si="25"/>
        <v>04471C</v>
      </c>
      <c r="Q29" s="339" t="str">
        <f t="shared" si="26"/>
        <v>Fleet Services Equipment Supervisor</v>
      </c>
      <c r="R29" s="344" t="str">
        <f t="shared" si="27"/>
        <v>E40</v>
      </c>
      <c r="S29" s="345" cm="1">
        <f t="array" aca="1" ref="S29" ca="1">IF($O29="Y",VLOOKUP($P29,INDIRECT($P$3),S$5,0)*INDIRECT($O$2),VLOOKUP($P29,INDIRECT($P$3),S$5,0))</f>
        <v>107449.98084964578</v>
      </c>
      <c r="T29" s="345" cm="1">
        <f t="array" aca="1" ref="T29" ca="1">IF($O29="Y",VLOOKUP($P29,INDIRECT($P$3),T$5,0)*INDIRECT($O$2),VLOOKUP($P29,INDIRECT($P$3),T$5,0))</f>
        <v>110673.4802751352</v>
      </c>
      <c r="U29" s="345" cm="1">
        <f t="array" aca="1" ref="U29" ca="1">IF($O29="Y",VLOOKUP($P29,INDIRECT($P$3),U$5,0)*INDIRECT($O$2),VLOOKUP($P29,INDIRECT($P$3),U$5,0))</f>
        <v>113993.68468338923</v>
      </c>
      <c r="V29" s="345" cm="1">
        <f t="array" aca="1" ref="V29" ca="1">IF($O29="Y",VLOOKUP($P29,INDIRECT($P$3),V$5,0)*INDIRECT($O$2),VLOOKUP($P29,INDIRECT($P$3),V$5,0))</f>
        <v>117413.49522389093</v>
      </c>
      <c r="W29" s="345" cm="1">
        <f t="array" aca="1" ref="W29" ca="1">IF($O29="Y",VLOOKUP($P29,INDIRECT($P$3),W$5,0)*INDIRECT($O$2),VLOOKUP($P29,INDIRECT($P$3),W$5,0))</f>
        <v>120935.90008060767</v>
      </c>
      <c r="X29" s="218" t="str">
        <f t="shared" si="15"/>
        <v>Y</v>
      </c>
      <c r="Y29" s="366" t="str">
        <f t="shared" si="16"/>
        <v>04471C</v>
      </c>
      <c r="Z29" s="218" t="str">
        <f t="shared" si="19"/>
        <v>Fleet Services Equipment Supervisor</v>
      </c>
      <c r="AA29" s="367" t="str">
        <f t="shared" si="17"/>
        <v>E40</v>
      </c>
      <c r="AB29" s="368">
        <f t="shared" ca="1" si="20"/>
        <v>51.658999999999999</v>
      </c>
      <c r="AC29" s="368">
        <f t="shared" ca="1" si="21"/>
        <v>53.208999999999996</v>
      </c>
      <c r="AD29" s="368">
        <f t="shared" ca="1" si="22"/>
        <v>54.805</v>
      </c>
      <c r="AE29" s="368">
        <f t="shared" ca="1" si="23"/>
        <v>56.448999999999998</v>
      </c>
      <c r="AF29" s="368">
        <f t="shared" ca="1" si="24"/>
        <v>58.143000000000001</v>
      </c>
    </row>
    <row r="30" spans="1:32">
      <c r="A30" s="34" t="s">
        <v>761</v>
      </c>
      <c r="B30" s="47" t="s">
        <v>12</v>
      </c>
      <c r="C30" s="4">
        <v>488</v>
      </c>
      <c r="D30" s="34" t="s">
        <v>760</v>
      </c>
      <c r="E30" s="47">
        <v>10</v>
      </c>
      <c r="F30" s="47" t="s">
        <v>13</v>
      </c>
      <c r="G30" s="306" t="s">
        <v>43</v>
      </c>
      <c r="H30" s="178">
        <f t="shared" ref="H30" ca="1" si="28">S30</f>
        <v>107449.98084964578</v>
      </c>
      <c r="I30" s="178">
        <f t="shared" ref="I30" ca="1" si="29">T30</f>
        <v>110673.4802751352</v>
      </c>
      <c r="J30" s="178">
        <f t="shared" ref="J30" ca="1" si="30">U30</f>
        <v>113993.68468338923</v>
      </c>
      <c r="K30" s="178">
        <f t="shared" ref="K30" ca="1" si="31">V30</f>
        <v>117413.49522389093</v>
      </c>
      <c r="L30" s="178">
        <f t="shared" ref="L30" ca="1" si="32">W30</f>
        <v>120935.90008060767</v>
      </c>
      <c r="O30" s="337" t="s">
        <v>611</v>
      </c>
      <c r="P30" s="337" t="str">
        <f t="shared" ref="P30" si="33">A30</f>
        <v>59463C</v>
      </c>
      <c r="Q30" s="339" t="str">
        <f t="shared" ref="Q30" si="34">D30</f>
        <v>Manager Crime Prevention Specialists</v>
      </c>
      <c r="R30" s="344" t="str">
        <f t="shared" ref="R30" si="35">G30</f>
        <v>E40</v>
      </c>
      <c r="S30" s="345" cm="1">
        <f t="array" aca="1" ref="S30" ca="1">IF($O30="Y",VLOOKUP($P30,INDIRECT($P$3),S$5,0)*INDIRECT($O$2),VLOOKUP($P30,INDIRECT($P$3),S$5,0))</f>
        <v>107449.98084964578</v>
      </c>
      <c r="T30" s="345" cm="1">
        <f t="array" aca="1" ref="T30" ca="1">IF($O30="Y",VLOOKUP($P30,INDIRECT($P$3),T$5,0)*INDIRECT($O$2),VLOOKUP($P30,INDIRECT($P$3),T$5,0))</f>
        <v>110673.4802751352</v>
      </c>
      <c r="U30" s="345" cm="1">
        <f t="array" aca="1" ref="U30" ca="1">IF($O30="Y",VLOOKUP($P30,INDIRECT($P$3),U$5,0)*INDIRECT($O$2),VLOOKUP($P30,INDIRECT($P$3),U$5,0))</f>
        <v>113993.68468338923</v>
      </c>
      <c r="V30" s="345" cm="1">
        <f t="array" aca="1" ref="V30" ca="1">IF($O30="Y",VLOOKUP($P30,INDIRECT($P$3),V$5,0)*INDIRECT($O$2),VLOOKUP($P30,INDIRECT($P$3),V$5,0))</f>
        <v>117413.49522389093</v>
      </c>
      <c r="W30" s="345" cm="1">
        <f t="array" aca="1" ref="W30" ca="1">IF($O30="Y",VLOOKUP($P30,INDIRECT($P$3),W$5,0)*INDIRECT($O$2),VLOOKUP($P30,INDIRECT($P$3),W$5,0))</f>
        <v>120935.90008060767</v>
      </c>
      <c r="X30" s="218" t="str">
        <f t="shared" ref="X30" si="36">O30</f>
        <v>Y</v>
      </c>
      <c r="Y30" s="366" t="str">
        <f t="shared" ref="Y30" si="37">A30</f>
        <v>59463C</v>
      </c>
      <c r="Z30" s="218" t="str">
        <f t="shared" ref="Z30" si="38">D30</f>
        <v>Manager Crime Prevention Specialists</v>
      </c>
      <c r="AA30" s="367" t="str">
        <f t="shared" ref="AA30" si="39">G30</f>
        <v>E40</v>
      </c>
      <c r="AB30" s="368">
        <f t="shared" ref="AB30" ca="1" si="40">ROUNDUP(S30/2080,3)</f>
        <v>51.658999999999999</v>
      </c>
      <c r="AC30" s="368">
        <f t="shared" ref="AC30" ca="1" si="41">ROUNDUP(T30/2080,3)</f>
        <v>53.208999999999996</v>
      </c>
      <c r="AD30" s="368">
        <f t="shared" ref="AD30" ca="1" si="42">ROUNDUP(U30/2080,3)</f>
        <v>54.805</v>
      </c>
      <c r="AE30" s="368">
        <f t="shared" ref="AE30" ca="1" si="43">ROUNDUP(V30/2080,3)</f>
        <v>56.448999999999998</v>
      </c>
      <c r="AF30" s="368">
        <f t="shared" ref="AF30" ca="1" si="44">ROUNDUP(W30/2080,3)</f>
        <v>58.143000000000001</v>
      </c>
    </row>
    <row r="31" spans="1:32">
      <c r="A31" s="3" t="s">
        <v>56</v>
      </c>
      <c r="B31" s="47" t="s">
        <v>12</v>
      </c>
      <c r="C31" s="4">
        <v>488</v>
      </c>
      <c r="D31" s="35" t="s">
        <v>57</v>
      </c>
      <c r="E31" s="47">
        <v>10</v>
      </c>
      <c r="F31" s="47" t="s">
        <v>13</v>
      </c>
      <c r="G31" s="306" t="s">
        <v>43</v>
      </c>
      <c r="H31" s="178">
        <f t="shared" ca="1" si="18"/>
        <v>107449.98084964578</v>
      </c>
      <c r="I31" s="178">
        <f t="shared" ca="1" si="18"/>
        <v>110673.4802751352</v>
      </c>
      <c r="J31" s="178">
        <f t="shared" ca="1" si="18"/>
        <v>113993.68468338923</v>
      </c>
      <c r="K31" s="178">
        <f t="shared" ca="1" si="18"/>
        <v>117413.49522389093</v>
      </c>
      <c r="L31" s="178">
        <f t="shared" ca="1" si="18"/>
        <v>120935.90008060767</v>
      </c>
      <c r="O31" s="337" t="s">
        <v>611</v>
      </c>
      <c r="P31" s="337" t="str">
        <f t="shared" si="25"/>
        <v>06803C</v>
      </c>
      <c r="Q31" s="339" t="str">
        <f t="shared" si="26"/>
        <v xml:space="preserve">Manager Inventory Control </v>
      </c>
      <c r="R31" s="344" t="str">
        <f t="shared" si="27"/>
        <v>E40</v>
      </c>
      <c r="S31" s="345" cm="1">
        <f t="array" aca="1" ref="S31" ca="1">IF($O31="Y",VLOOKUP($P31,INDIRECT($P$3),S$5,0)*INDIRECT($O$2),VLOOKUP($P31,INDIRECT($P$3),S$5,0))</f>
        <v>107449.98084964578</v>
      </c>
      <c r="T31" s="345" cm="1">
        <f t="array" aca="1" ref="T31" ca="1">IF($O31="Y",VLOOKUP($P31,INDIRECT($P$3),T$5,0)*INDIRECT($O$2),VLOOKUP($P31,INDIRECT($P$3),T$5,0))</f>
        <v>110673.4802751352</v>
      </c>
      <c r="U31" s="345" cm="1">
        <f t="array" aca="1" ref="U31" ca="1">IF($O31="Y",VLOOKUP($P31,INDIRECT($P$3),U$5,0)*INDIRECT($O$2),VLOOKUP($P31,INDIRECT($P$3),U$5,0))</f>
        <v>113993.68468338923</v>
      </c>
      <c r="V31" s="345" cm="1">
        <f t="array" aca="1" ref="V31" ca="1">IF($O31="Y",VLOOKUP($P31,INDIRECT($P$3),V$5,0)*INDIRECT($O$2),VLOOKUP($P31,INDIRECT($P$3),V$5,0))</f>
        <v>117413.49522389093</v>
      </c>
      <c r="W31" s="345" cm="1">
        <f t="array" aca="1" ref="W31" ca="1">IF($O31="Y",VLOOKUP($P31,INDIRECT($P$3),W$5,0)*INDIRECT($O$2),VLOOKUP($P31,INDIRECT($P$3),W$5,0))</f>
        <v>120935.90008060767</v>
      </c>
      <c r="X31" s="218" t="str">
        <f t="shared" si="15"/>
        <v>Y</v>
      </c>
      <c r="Y31" s="366" t="str">
        <f t="shared" si="16"/>
        <v>06803C</v>
      </c>
      <c r="Z31" s="218" t="str">
        <f t="shared" si="19"/>
        <v xml:space="preserve">Manager Inventory Control </v>
      </c>
      <c r="AA31" s="367" t="str">
        <f t="shared" si="17"/>
        <v>E40</v>
      </c>
      <c r="AB31" s="368">
        <f t="shared" ca="1" si="20"/>
        <v>51.658999999999999</v>
      </c>
      <c r="AC31" s="368">
        <f t="shared" ca="1" si="21"/>
        <v>53.208999999999996</v>
      </c>
      <c r="AD31" s="368">
        <f t="shared" ca="1" si="22"/>
        <v>54.805</v>
      </c>
      <c r="AE31" s="368">
        <f t="shared" ca="1" si="23"/>
        <v>56.448999999999998</v>
      </c>
      <c r="AF31" s="368">
        <f t="shared" ca="1" si="24"/>
        <v>58.143000000000001</v>
      </c>
    </row>
    <row r="32" spans="1:32">
      <c r="A32" s="34" t="s">
        <v>58</v>
      </c>
      <c r="B32" s="47" t="s">
        <v>12</v>
      </c>
      <c r="C32" s="4">
        <v>455</v>
      </c>
      <c r="D32" s="34" t="s">
        <v>59</v>
      </c>
      <c r="E32" s="47">
        <v>10</v>
      </c>
      <c r="F32" s="47" t="s">
        <v>13</v>
      </c>
      <c r="G32" s="306" t="s">
        <v>43</v>
      </c>
      <c r="H32" s="178">
        <f t="shared" ca="1" si="18"/>
        <v>107449.98084964578</v>
      </c>
      <c r="I32" s="178">
        <f t="shared" ca="1" si="18"/>
        <v>110673.4802751352</v>
      </c>
      <c r="J32" s="178">
        <f t="shared" ca="1" si="18"/>
        <v>113993.68468338923</v>
      </c>
      <c r="K32" s="178">
        <f t="shared" ca="1" si="18"/>
        <v>117413.49522389093</v>
      </c>
      <c r="L32" s="178">
        <f t="shared" ca="1" si="18"/>
        <v>120935.90008060767</v>
      </c>
      <c r="O32" s="337" t="s">
        <v>611</v>
      </c>
      <c r="P32" s="337" t="str">
        <f t="shared" si="25"/>
        <v>09281C</v>
      </c>
      <c r="Q32" s="339" t="str">
        <f t="shared" si="26"/>
        <v>Solid Waste and Recycling Equipment Supervisor</v>
      </c>
      <c r="R32" s="344" t="str">
        <f t="shared" si="27"/>
        <v>E40</v>
      </c>
      <c r="S32" s="345" cm="1">
        <f t="array" aca="1" ref="S32" ca="1">IF($O32="Y",VLOOKUP($P32,INDIRECT($P$3),S$5,0)*INDIRECT($O$2),VLOOKUP($P32,INDIRECT($P$3),S$5,0))</f>
        <v>107449.98084964578</v>
      </c>
      <c r="T32" s="345" cm="1">
        <f t="array" aca="1" ref="T32" ca="1">IF($O32="Y",VLOOKUP($P32,INDIRECT($P$3),T$5,0)*INDIRECT($O$2),VLOOKUP($P32,INDIRECT($P$3),T$5,0))</f>
        <v>110673.4802751352</v>
      </c>
      <c r="U32" s="345" cm="1">
        <f t="array" aca="1" ref="U32" ca="1">IF($O32="Y",VLOOKUP($P32,INDIRECT($P$3),U$5,0)*INDIRECT($O$2),VLOOKUP($P32,INDIRECT($P$3),U$5,0))</f>
        <v>113993.68468338923</v>
      </c>
      <c r="V32" s="345" cm="1">
        <f t="array" aca="1" ref="V32" ca="1">IF($O32="Y",VLOOKUP($P32,INDIRECT($P$3),V$5,0)*INDIRECT($O$2),VLOOKUP($P32,INDIRECT($P$3),V$5,0))</f>
        <v>117413.49522389093</v>
      </c>
      <c r="W32" s="345" cm="1">
        <f t="array" aca="1" ref="W32" ca="1">IF($O32="Y",VLOOKUP($P32,INDIRECT($P$3),W$5,0)*INDIRECT($O$2),VLOOKUP($P32,INDIRECT($P$3),W$5,0))</f>
        <v>120935.90008060767</v>
      </c>
      <c r="X32" s="218" t="str">
        <f t="shared" si="15"/>
        <v>Y</v>
      </c>
      <c r="Y32" s="366" t="str">
        <f t="shared" si="16"/>
        <v>09281C</v>
      </c>
      <c r="Z32" s="218" t="str">
        <f t="shared" si="19"/>
        <v>Solid Waste and Recycling Equipment Supervisor</v>
      </c>
      <c r="AA32" s="367" t="str">
        <f t="shared" si="17"/>
        <v>E40</v>
      </c>
      <c r="AB32" s="368">
        <f t="shared" ca="1" si="20"/>
        <v>51.658999999999999</v>
      </c>
      <c r="AC32" s="368">
        <f t="shared" ca="1" si="21"/>
        <v>53.208999999999996</v>
      </c>
      <c r="AD32" s="368">
        <f t="shared" ca="1" si="22"/>
        <v>54.805</v>
      </c>
      <c r="AE32" s="368">
        <f t="shared" ca="1" si="23"/>
        <v>56.448999999999998</v>
      </c>
      <c r="AF32" s="368">
        <f t="shared" ca="1" si="24"/>
        <v>58.143000000000001</v>
      </c>
    </row>
    <row r="33" spans="1:32">
      <c r="A33" s="34" t="s">
        <v>60</v>
      </c>
      <c r="B33" s="47" t="s">
        <v>12</v>
      </c>
      <c r="C33" s="4">
        <v>460</v>
      </c>
      <c r="D33" s="34" t="s">
        <v>61</v>
      </c>
      <c r="E33" s="47">
        <v>10</v>
      </c>
      <c r="F33" s="47" t="s">
        <v>13</v>
      </c>
      <c r="G33" s="306" t="s">
        <v>43</v>
      </c>
      <c r="H33" s="178">
        <f t="shared" ca="1" si="18"/>
        <v>107449.98084964578</v>
      </c>
      <c r="I33" s="178">
        <f t="shared" ca="1" si="18"/>
        <v>110673.4802751352</v>
      </c>
      <c r="J33" s="178">
        <f t="shared" ca="1" si="18"/>
        <v>113993.68468338923</v>
      </c>
      <c r="K33" s="178">
        <f t="shared" ca="1" si="18"/>
        <v>117413.49522389093</v>
      </c>
      <c r="L33" s="178">
        <f t="shared" ca="1" si="18"/>
        <v>120935.90008060767</v>
      </c>
      <c r="O33" s="337" t="s">
        <v>611</v>
      </c>
      <c r="P33" s="337" t="str">
        <f t="shared" si="25"/>
        <v>09845C</v>
      </c>
      <c r="Q33" s="339" t="str">
        <f t="shared" si="26"/>
        <v>Supervisor Building Services</v>
      </c>
      <c r="R33" s="344" t="str">
        <f t="shared" si="27"/>
        <v>E40</v>
      </c>
      <c r="S33" s="345" cm="1">
        <f t="array" aca="1" ref="S33" ca="1">IF($O33="Y",VLOOKUP($P33,INDIRECT($P$3),S$5,0)*INDIRECT($O$2),VLOOKUP($P33,INDIRECT($P$3),S$5,0))</f>
        <v>107449.98084964578</v>
      </c>
      <c r="T33" s="345" cm="1">
        <f t="array" aca="1" ref="T33" ca="1">IF($O33="Y",VLOOKUP($P33,INDIRECT($P$3),T$5,0)*INDIRECT($O$2),VLOOKUP($P33,INDIRECT($P$3),T$5,0))</f>
        <v>110673.4802751352</v>
      </c>
      <c r="U33" s="345" cm="1">
        <f t="array" aca="1" ref="U33" ca="1">IF($O33="Y",VLOOKUP($P33,INDIRECT($P$3),U$5,0)*INDIRECT($O$2),VLOOKUP($P33,INDIRECT($P$3),U$5,0))</f>
        <v>113993.68468338923</v>
      </c>
      <c r="V33" s="345" cm="1">
        <f t="array" aca="1" ref="V33" ca="1">IF($O33="Y",VLOOKUP($P33,INDIRECT($P$3),V$5,0)*INDIRECT($O$2),VLOOKUP($P33,INDIRECT($P$3),V$5,0))</f>
        <v>117413.49522389093</v>
      </c>
      <c r="W33" s="345" cm="1">
        <f t="array" aca="1" ref="W33" ca="1">IF($O33="Y",VLOOKUP($P33,INDIRECT($P$3),W$5,0)*INDIRECT($O$2),VLOOKUP($P33,INDIRECT($P$3),W$5,0))</f>
        <v>120935.90008060767</v>
      </c>
      <c r="X33" s="218" t="str">
        <f t="shared" si="15"/>
        <v>Y</v>
      </c>
      <c r="Y33" s="366" t="str">
        <f t="shared" si="16"/>
        <v>09845C</v>
      </c>
      <c r="Z33" s="218" t="str">
        <f t="shared" si="19"/>
        <v>Supervisor Building Services</v>
      </c>
      <c r="AA33" s="367" t="str">
        <f t="shared" si="17"/>
        <v>E40</v>
      </c>
      <c r="AB33" s="368">
        <f t="shared" ca="1" si="20"/>
        <v>51.658999999999999</v>
      </c>
      <c r="AC33" s="368">
        <f t="shared" ca="1" si="21"/>
        <v>53.208999999999996</v>
      </c>
      <c r="AD33" s="368">
        <f t="shared" ca="1" si="22"/>
        <v>54.805</v>
      </c>
      <c r="AE33" s="368">
        <f t="shared" ca="1" si="23"/>
        <v>56.448999999999998</v>
      </c>
      <c r="AF33" s="368">
        <f t="shared" ca="1" si="24"/>
        <v>58.143000000000001</v>
      </c>
    </row>
    <row r="34" spans="1:32">
      <c r="A34" s="3" t="s">
        <v>62</v>
      </c>
      <c r="B34" s="47" t="s">
        <v>12</v>
      </c>
      <c r="C34" s="4">
        <v>453</v>
      </c>
      <c r="D34" s="35" t="s">
        <v>63</v>
      </c>
      <c r="E34" s="47">
        <v>10</v>
      </c>
      <c r="F34" s="47" t="s">
        <v>13</v>
      </c>
      <c r="G34" s="306" t="s">
        <v>43</v>
      </c>
      <c r="H34" s="178">
        <f t="shared" ca="1" si="18"/>
        <v>107449.98084964578</v>
      </c>
      <c r="I34" s="178">
        <f t="shared" ca="1" si="18"/>
        <v>110673.4802751352</v>
      </c>
      <c r="J34" s="178">
        <f t="shared" ca="1" si="18"/>
        <v>113993.68468338923</v>
      </c>
      <c r="K34" s="178">
        <f t="shared" ca="1" si="18"/>
        <v>117413.49522389093</v>
      </c>
      <c r="L34" s="178">
        <f t="shared" ca="1" si="18"/>
        <v>120935.90008060767</v>
      </c>
      <c r="O34" s="337" t="s">
        <v>611</v>
      </c>
      <c r="P34" s="337" t="str">
        <f t="shared" si="25"/>
        <v>09921C</v>
      </c>
      <c r="Q34" s="339" t="str">
        <f t="shared" si="26"/>
        <v>Supervisor Construction Projects and Maintenance Convention Center</v>
      </c>
      <c r="R34" s="344" t="str">
        <f t="shared" si="27"/>
        <v>E40</v>
      </c>
      <c r="S34" s="345" cm="1">
        <f t="array" aca="1" ref="S34" ca="1">IF($O34="Y",VLOOKUP($P34,INDIRECT($P$3),S$5,0)*INDIRECT($O$2),VLOOKUP($P34,INDIRECT($P$3),S$5,0))</f>
        <v>107449.98084964578</v>
      </c>
      <c r="T34" s="345" cm="1">
        <f t="array" aca="1" ref="T34" ca="1">IF($O34="Y",VLOOKUP($P34,INDIRECT($P$3),T$5,0)*INDIRECT($O$2),VLOOKUP($P34,INDIRECT($P$3),T$5,0))</f>
        <v>110673.4802751352</v>
      </c>
      <c r="U34" s="345" cm="1">
        <f t="array" aca="1" ref="U34" ca="1">IF($O34="Y",VLOOKUP($P34,INDIRECT($P$3),U$5,0)*INDIRECT($O$2),VLOOKUP($P34,INDIRECT($P$3),U$5,0))</f>
        <v>113993.68468338923</v>
      </c>
      <c r="V34" s="345" cm="1">
        <f t="array" aca="1" ref="V34" ca="1">IF($O34="Y",VLOOKUP($P34,INDIRECT($P$3),V$5,0)*INDIRECT($O$2),VLOOKUP($P34,INDIRECT($P$3),V$5,0))</f>
        <v>117413.49522389093</v>
      </c>
      <c r="W34" s="345" cm="1">
        <f t="array" aca="1" ref="W34" ca="1">IF($O34="Y",VLOOKUP($P34,INDIRECT($P$3),W$5,0)*INDIRECT($O$2),VLOOKUP($P34,INDIRECT($P$3),W$5,0))</f>
        <v>120935.90008060767</v>
      </c>
      <c r="X34" s="218" t="str">
        <f t="shared" si="15"/>
        <v>Y</v>
      </c>
      <c r="Y34" s="366" t="str">
        <f t="shared" si="16"/>
        <v>09921C</v>
      </c>
      <c r="Z34" s="218" t="str">
        <f t="shared" si="19"/>
        <v>Supervisor Construction Projects and Maintenance Convention Center</v>
      </c>
      <c r="AA34" s="367" t="str">
        <f t="shared" si="17"/>
        <v>E40</v>
      </c>
      <c r="AB34" s="368">
        <f t="shared" ca="1" si="20"/>
        <v>51.658999999999999</v>
      </c>
      <c r="AC34" s="368">
        <f t="shared" ca="1" si="21"/>
        <v>53.208999999999996</v>
      </c>
      <c r="AD34" s="368">
        <f t="shared" ca="1" si="22"/>
        <v>54.805</v>
      </c>
      <c r="AE34" s="368">
        <f t="shared" ca="1" si="23"/>
        <v>56.448999999999998</v>
      </c>
      <c r="AF34" s="368">
        <f t="shared" ca="1" si="24"/>
        <v>58.143000000000001</v>
      </c>
    </row>
    <row r="35" spans="1:32">
      <c r="A35" s="34" t="s">
        <v>64</v>
      </c>
      <c r="B35" s="47" t="s">
        <v>12</v>
      </c>
      <c r="C35" s="4">
        <v>490</v>
      </c>
      <c r="D35" s="34" t="s">
        <v>65</v>
      </c>
      <c r="E35" s="47">
        <v>10</v>
      </c>
      <c r="F35" s="47" t="s">
        <v>13</v>
      </c>
      <c r="G35" s="306" t="s">
        <v>43</v>
      </c>
      <c r="H35" s="178">
        <f t="shared" ca="1" si="18"/>
        <v>107449.98084964578</v>
      </c>
      <c r="I35" s="178">
        <f t="shared" ca="1" si="18"/>
        <v>110673.4802751352</v>
      </c>
      <c r="J35" s="178">
        <f t="shared" ca="1" si="18"/>
        <v>113993.68468338923</v>
      </c>
      <c r="K35" s="178">
        <f t="shared" ca="1" si="18"/>
        <v>117413.49522389093</v>
      </c>
      <c r="L35" s="178">
        <f t="shared" ca="1" si="18"/>
        <v>120935.90008060767</v>
      </c>
      <c r="O35" s="337" t="s">
        <v>611</v>
      </c>
      <c r="P35" s="337" t="str">
        <f t="shared" si="25"/>
        <v>09985C</v>
      </c>
      <c r="Q35" s="339" t="str">
        <f t="shared" si="26"/>
        <v xml:space="preserve">Supervisor Environmental </v>
      </c>
      <c r="R35" s="344" t="str">
        <f t="shared" si="27"/>
        <v>E40</v>
      </c>
      <c r="S35" s="345" cm="1">
        <f t="array" aca="1" ref="S35" ca="1">IF($O35="Y",VLOOKUP($P35,INDIRECT($P$3),S$5,0)*INDIRECT($O$2),VLOOKUP($P35,INDIRECT($P$3),S$5,0))</f>
        <v>107449.98084964578</v>
      </c>
      <c r="T35" s="345" cm="1">
        <f t="array" aca="1" ref="T35" ca="1">IF($O35="Y",VLOOKUP($P35,INDIRECT($P$3),T$5,0)*INDIRECT($O$2),VLOOKUP($P35,INDIRECT($P$3),T$5,0))</f>
        <v>110673.4802751352</v>
      </c>
      <c r="U35" s="345" cm="1">
        <f t="array" aca="1" ref="U35" ca="1">IF($O35="Y",VLOOKUP($P35,INDIRECT($P$3),U$5,0)*INDIRECT($O$2),VLOOKUP($P35,INDIRECT($P$3),U$5,0))</f>
        <v>113993.68468338923</v>
      </c>
      <c r="V35" s="345" cm="1">
        <f t="array" aca="1" ref="V35" ca="1">IF($O35="Y",VLOOKUP($P35,INDIRECT($P$3),V$5,0)*INDIRECT($O$2),VLOOKUP($P35,INDIRECT($P$3),V$5,0))</f>
        <v>117413.49522389093</v>
      </c>
      <c r="W35" s="345" cm="1">
        <f t="array" aca="1" ref="W35" ca="1">IF($O35="Y",VLOOKUP($P35,INDIRECT($P$3),W$5,0)*INDIRECT($O$2),VLOOKUP($P35,INDIRECT($P$3),W$5,0))</f>
        <v>120935.90008060767</v>
      </c>
      <c r="X35" s="218" t="str">
        <f t="shared" si="15"/>
        <v>Y</v>
      </c>
      <c r="Y35" s="366" t="str">
        <f t="shared" si="16"/>
        <v>09985C</v>
      </c>
      <c r="Z35" s="218" t="str">
        <f t="shared" si="19"/>
        <v xml:space="preserve">Supervisor Environmental </v>
      </c>
      <c r="AA35" s="367" t="str">
        <f t="shared" si="17"/>
        <v>E40</v>
      </c>
      <c r="AB35" s="368">
        <f t="shared" ca="1" si="20"/>
        <v>51.658999999999999</v>
      </c>
      <c r="AC35" s="368">
        <f t="shared" ca="1" si="21"/>
        <v>53.208999999999996</v>
      </c>
      <c r="AD35" s="368">
        <f t="shared" ca="1" si="22"/>
        <v>54.805</v>
      </c>
      <c r="AE35" s="368">
        <f t="shared" ca="1" si="23"/>
        <v>56.448999999999998</v>
      </c>
      <c r="AF35" s="368">
        <f t="shared" ca="1" si="24"/>
        <v>58.143000000000001</v>
      </c>
    </row>
    <row r="36" spans="1:32">
      <c r="A36" s="3" t="s">
        <v>66</v>
      </c>
      <c r="B36" s="47" t="s">
        <v>12</v>
      </c>
      <c r="C36" s="4">
        <v>455</v>
      </c>
      <c r="D36" s="35" t="s">
        <v>67</v>
      </c>
      <c r="E36" s="47">
        <v>10</v>
      </c>
      <c r="F36" s="47" t="s">
        <v>13</v>
      </c>
      <c r="G36" s="306" t="s">
        <v>43</v>
      </c>
      <c r="H36" s="178">
        <f t="shared" ca="1" si="18"/>
        <v>107449.98084964578</v>
      </c>
      <c r="I36" s="178">
        <f t="shared" ca="1" si="18"/>
        <v>110673.4802751352</v>
      </c>
      <c r="J36" s="178">
        <f t="shared" ca="1" si="18"/>
        <v>113993.68468338923</v>
      </c>
      <c r="K36" s="178">
        <f t="shared" ca="1" si="18"/>
        <v>117413.49522389093</v>
      </c>
      <c r="L36" s="178">
        <f t="shared" ca="1" si="18"/>
        <v>120935.90008060767</v>
      </c>
      <c r="O36" s="337" t="s">
        <v>611</v>
      </c>
      <c r="P36" s="337" t="str">
        <f t="shared" si="25"/>
        <v>09992C</v>
      </c>
      <c r="Q36" s="339" t="str">
        <f t="shared" si="26"/>
        <v>Supervisor Fire Inspection Services</v>
      </c>
      <c r="R36" s="344" t="str">
        <f t="shared" si="27"/>
        <v>E40</v>
      </c>
      <c r="S36" s="345" cm="1">
        <f t="array" aca="1" ref="S36" ca="1">IF($O36="Y",VLOOKUP($P36,INDIRECT($P$3),S$5,0)*INDIRECT($O$2),VLOOKUP($P36,INDIRECT($P$3),S$5,0))</f>
        <v>107449.98084964578</v>
      </c>
      <c r="T36" s="345" cm="1">
        <f t="array" aca="1" ref="T36" ca="1">IF($O36="Y",VLOOKUP($P36,INDIRECT($P$3),T$5,0)*INDIRECT($O$2),VLOOKUP($P36,INDIRECT($P$3),T$5,0))</f>
        <v>110673.4802751352</v>
      </c>
      <c r="U36" s="345" cm="1">
        <f t="array" aca="1" ref="U36" ca="1">IF($O36="Y",VLOOKUP($P36,INDIRECT($P$3),U$5,0)*INDIRECT($O$2),VLOOKUP($P36,INDIRECT($P$3),U$5,0))</f>
        <v>113993.68468338923</v>
      </c>
      <c r="V36" s="345" cm="1">
        <f t="array" aca="1" ref="V36" ca="1">IF($O36="Y",VLOOKUP($P36,INDIRECT($P$3),V$5,0)*INDIRECT($O$2),VLOOKUP($P36,INDIRECT($P$3),V$5,0))</f>
        <v>117413.49522389093</v>
      </c>
      <c r="W36" s="345" cm="1">
        <f t="array" aca="1" ref="W36" ca="1">IF($O36="Y",VLOOKUP($P36,INDIRECT($P$3),W$5,0)*INDIRECT($O$2),VLOOKUP($P36,INDIRECT($P$3),W$5,0))</f>
        <v>120935.90008060767</v>
      </c>
      <c r="X36" s="218" t="str">
        <f t="shared" si="15"/>
        <v>Y</v>
      </c>
      <c r="Y36" s="366" t="str">
        <f t="shared" si="16"/>
        <v>09992C</v>
      </c>
      <c r="Z36" s="218" t="str">
        <f t="shared" si="19"/>
        <v>Supervisor Fire Inspection Services</v>
      </c>
      <c r="AA36" s="367" t="str">
        <f t="shared" si="17"/>
        <v>E40</v>
      </c>
      <c r="AB36" s="368">
        <f t="shared" ca="1" si="20"/>
        <v>51.658999999999999</v>
      </c>
      <c r="AC36" s="368">
        <f t="shared" ca="1" si="21"/>
        <v>53.208999999999996</v>
      </c>
      <c r="AD36" s="368">
        <f t="shared" ca="1" si="22"/>
        <v>54.805</v>
      </c>
      <c r="AE36" s="368">
        <f t="shared" ca="1" si="23"/>
        <v>56.448999999999998</v>
      </c>
      <c r="AF36" s="368">
        <f t="shared" ca="1" si="24"/>
        <v>58.143000000000001</v>
      </c>
    </row>
    <row r="37" spans="1:32">
      <c r="A37" s="34" t="s">
        <v>69</v>
      </c>
      <c r="B37" s="47" t="s">
        <v>12</v>
      </c>
      <c r="C37" s="4">
        <v>478</v>
      </c>
      <c r="D37" s="34" t="s">
        <v>768</v>
      </c>
      <c r="E37" s="47">
        <v>10</v>
      </c>
      <c r="F37" s="47" t="s">
        <v>13</v>
      </c>
      <c r="G37" s="306" t="s">
        <v>43</v>
      </c>
      <c r="H37" s="178">
        <f t="shared" ca="1" si="18"/>
        <v>107449.98084964578</v>
      </c>
      <c r="I37" s="178">
        <f t="shared" ca="1" si="18"/>
        <v>110673.4802751352</v>
      </c>
      <c r="J37" s="178">
        <f t="shared" ca="1" si="18"/>
        <v>113993.68468338923</v>
      </c>
      <c r="K37" s="178">
        <f t="shared" ca="1" si="18"/>
        <v>117413.49522389093</v>
      </c>
      <c r="L37" s="178">
        <f t="shared" ca="1" si="18"/>
        <v>120935.90008060767</v>
      </c>
      <c r="O37" s="337" t="s">
        <v>611</v>
      </c>
      <c r="P37" s="337" t="str">
        <f t="shared" si="25"/>
        <v>03621C</v>
      </c>
      <c r="Q37" s="339" t="str">
        <f t="shared" si="26"/>
        <v>Supervisor Health Inspections</v>
      </c>
      <c r="R37" s="344" t="str">
        <f t="shared" si="27"/>
        <v>E40</v>
      </c>
      <c r="S37" s="345" cm="1">
        <f t="array" aca="1" ref="S37" ca="1">IF($O37="Y",VLOOKUP($P37,INDIRECT($P$3),S$5,0)*INDIRECT($O$2),VLOOKUP($P37,INDIRECT($P$3),S$5,0))</f>
        <v>107449.98084964578</v>
      </c>
      <c r="T37" s="345" cm="1">
        <f t="array" aca="1" ref="T37" ca="1">IF($O37="Y",VLOOKUP($P37,INDIRECT($P$3),T$5,0)*INDIRECT($O$2),VLOOKUP($P37,INDIRECT($P$3),T$5,0))</f>
        <v>110673.4802751352</v>
      </c>
      <c r="U37" s="345" cm="1">
        <f t="array" aca="1" ref="U37" ca="1">IF($O37="Y",VLOOKUP($P37,INDIRECT($P$3),U$5,0)*INDIRECT($O$2),VLOOKUP($P37,INDIRECT($P$3),U$5,0))</f>
        <v>113993.68468338923</v>
      </c>
      <c r="V37" s="345" cm="1">
        <f t="array" aca="1" ref="V37" ca="1">IF($O37="Y",VLOOKUP($P37,INDIRECT($P$3),V$5,0)*INDIRECT($O$2),VLOOKUP($P37,INDIRECT($P$3),V$5,0))</f>
        <v>117413.49522389093</v>
      </c>
      <c r="W37" s="345" cm="1">
        <f t="array" aca="1" ref="W37" ca="1">IF($O37="Y",VLOOKUP($P37,INDIRECT($P$3),W$5,0)*INDIRECT($O$2),VLOOKUP($P37,INDIRECT($P$3),W$5,0))</f>
        <v>120935.90008060767</v>
      </c>
      <c r="X37" s="218" t="str">
        <f t="shared" si="15"/>
        <v>Y</v>
      </c>
      <c r="Y37" s="366" t="str">
        <f t="shared" si="16"/>
        <v>03621C</v>
      </c>
      <c r="Z37" s="218" t="str">
        <f t="shared" si="19"/>
        <v>Supervisor Health Inspections</v>
      </c>
      <c r="AA37" s="367" t="str">
        <f t="shared" si="17"/>
        <v>E40</v>
      </c>
      <c r="AB37" s="368">
        <f t="shared" ca="1" si="20"/>
        <v>51.658999999999999</v>
      </c>
      <c r="AC37" s="368">
        <f t="shared" ca="1" si="21"/>
        <v>53.208999999999996</v>
      </c>
      <c r="AD37" s="368">
        <f t="shared" ca="1" si="22"/>
        <v>54.805</v>
      </c>
      <c r="AE37" s="368">
        <f t="shared" ca="1" si="23"/>
        <v>56.448999999999998</v>
      </c>
      <c r="AF37" s="368">
        <f t="shared" ca="1" si="24"/>
        <v>58.143000000000001</v>
      </c>
    </row>
    <row r="38" spans="1:32">
      <c r="A38" s="3" t="s">
        <v>71</v>
      </c>
      <c r="B38" s="47" t="s">
        <v>12</v>
      </c>
      <c r="C38" s="4">
        <v>455</v>
      </c>
      <c r="D38" s="34" t="s">
        <v>72</v>
      </c>
      <c r="E38" s="47">
        <v>10</v>
      </c>
      <c r="F38" s="47" t="s">
        <v>13</v>
      </c>
      <c r="G38" s="306" t="s">
        <v>43</v>
      </c>
      <c r="H38" s="178">
        <f t="shared" ca="1" si="18"/>
        <v>107449.98084964578</v>
      </c>
      <c r="I38" s="178">
        <f t="shared" ca="1" si="18"/>
        <v>110673.4802751352</v>
      </c>
      <c r="J38" s="178">
        <f t="shared" ca="1" si="18"/>
        <v>113993.68468338923</v>
      </c>
      <c r="K38" s="178">
        <f t="shared" ca="1" si="18"/>
        <v>117413.49522389093</v>
      </c>
      <c r="L38" s="178">
        <f t="shared" ca="1" si="18"/>
        <v>120935.90008060767</v>
      </c>
      <c r="O38" s="337" t="s">
        <v>611</v>
      </c>
      <c r="P38" s="337" t="str">
        <f t="shared" si="25"/>
        <v>10140C</v>
      </c>
      <c r="Q38" s="339" t="str">
        <f t="shared" si="26"/>
        <v xml:space="preserve">Supervisor Parking Management &amp; Traffic Control  </v>
      </c>
      <c r="R38" s="344" t="str">
        <f t="shared" si="27"/>
        <v>E40</v>
      </c>
      <c r="S38" s="345" cm="1">
        <f t="array" aca="1" ref="S38" ca="1">IF($O38="Y",VLOOKUP($P38,INDIRECT($P$3),S$5,0)*INDIRECT($O$2),VLOOKUP($P38,INDIRECT($P$3),S$5,0))</f>
        <v>107449.98084964578</v>
      </c>
      <c r="T38" s="345" cm="1">
        <f t="array" aca="1" ref="T38" ca="1">IF($O38="Y",VLOOKUP($P38,INDIRECT($P$3),T$5,0)*INDIRECT($O$2),VLOOKUP($P38,INDIRECT($P$3),T$5,0))</f>
        <v>110673.4802751352</v>
      </c>
      <c r="U38" s="345" cm="1">
        <f t="array" aca="1" ref="U38" ca="1">IF($O38="Y",VLOOKUP($P38,INDIRECT($P$3),U$5,0)*INDIRECT($O$2),VLOOKUP($P38,INDIRECT($P$3),U$5,0))</f>
        <v>113993.68468338923</v>
      </c>
      <c r="V38" s="345" cm="1">
        <f t="array" aca="1" ref="V38" ca="1">IF($O38="Y",VLOOKUP($P38,INDIRECT($P$3),V$5,0)*INDIRECT($O$2),VLOOKUP($P38,INDIRECT($P$3),V$5,0))</f>
        <v>117413.49522389093</v>
      </c>
      <c r="W38" s="345" cm="1">
        <f t="array" aca="1" ref="W38" ca="1">IF($O38="Y",VLOOKUP($P38,INDIRECT($P$3),W$5,0)*INDIRECT($O$2),VLOOKUP($P38,INDIRECT($P$3),W$5,0))</f>
        <v>120935.90008060767</v>
      </c>
      <c r="X38" s="218" t="str">
        <f t="shared" si="15"/>
        <v>Y</v>
      </c>
      <c r="Y38" s="366" t="str">
        <f t="shared" si="16"/>
        <v>10140C</v>
      </c>
      <c r="Z38" s="218" t="str">
        <f t="shared" si="19"/>
        <v xml:space="preserve">Supervisor Parking Management &amp; Traffic Control  </v>
      </c>
      <c r="AA38" s="367" t="str">
        <f t="shared" si="17"/>
        <v>E40</v>
      </c>
      <c r="AB38" s="368">
        <f t="shared" ca="1" si="20"/>
        <v>51.658999999999999</v>
      </c>
      <c r="AC38" s="368">
        <f t="shared" ca="1" si="21"/>
        <v>53.208999999999996</v>
      </c>
      <c r="AD38" s="368">
        <f t="shared" ca="1" si="22"/>
        <v>54.805</v>
      </c>
      <c r="AE38" s="368">
        <f t="shared" ca="1" si="23"/>
        <v>56.448999999999998</v>
      </c>
      <c r="AF38" s="368">
        <f t="shared" ca="1" si="24"/>
        <v>58.143000000000001</v>
      </c>
    </row>
    <row r="39" spans="1:32">
      <c r="A39" s="3" t="s">
        <v>75</v>
      </c>
      <c r="B39" s="47" t="s">
        <v>12</v>
      </c>
      <c r="C39" s="4">
        <v>473</v>
      </c>
      <c r="D39" s="35" t="s">
        <v>76</v>
      </c>
      <c r="E39" s="47">
        <v>10</v>
      </c>
      <c r="F39" s="47" t="s">
        <v>13</v>
      </c>
      <c r="G39" s="306" t="s">
        <v>43</v>
      </c>
      <c r="H39" s="178">
        <f t="shared" ref="H39:L43" ca="1" si="45">S39</f>
        <v>107449.98084964578</v>
      </c>
      <c r="I39" s="178">
        <f t="shared" ca="1" si="45"/>
        <v>110673.4802751352</v>
      </c>
      <c r="J39" s="178">
        <f t="shared" ca="1" si="45"/>
        <v>113993.68468338923</v>
      </c>
      <c r="K39" s="178">
        <f t="shared" ca="1" si="45"/>
        <v>117413.49522389093</v>
      </c>
      <c r="L39" s="178">
        <f t="shared" ca="1" si="45"/>
        <v>120935.90008060767</v>
      </c>
      <c r="O39" s="337" t="s">
        <v>611</v>
      </c>
      <c r="P39" s="337" t="str">
        <f t="shared" si="25"/>
        <v>10220C</v>
      </c>
      <c r="Q39" s="339" t="str">
        <f t="shared" si="26"/>
        <v xml:space="preserve">Supervisor Pumping Stations  </v>
      </c>
      <c r="R39" s="344" t="str">
        <f t="shared" si="27"/>
        <v>E40</v>
      </c>
      <c r="S39" s="345" cm="1">
        <f t="array" aca="1" ref="S39" ca="1">IF($O39="Y",VLOOKUP($P39,INDIRECT($P$3),S$5,0)*INDIRECT($O$2),VLOOKUP($P39,INDIRECT($P$3),S$5,0))</f>
        <v>107449.98084964578</v>
      </c>
      <c r="T39" s="345" cm="1">
        <f t="array" aca="1" ref="T39" ca="1">IF($O39="Y",VLOOKUP($P39,INDIRECT($P$3),T$5,0)*INDIRECT($O$2),VLOOKUP($P39,INDIRECT($P$3),T$5,0))</f>
        <v>110673.4802751352</v>
      </c>
      <c r="U39" s="345" cm="1">
        <f t="array" aca="1" ref="U39" ca="1">IF($O39="Y",VLOOKUP($P39,INDIRECT($P$3),U$5,0)*INDIRECT($O$2),VLOOKUP($P39,INDIRECT($P$3),U$5,0))</f>
        <v>113993.68468338923</v>
      </c>
      <c r="V39" s="345" cm="1">
        <f t="array" aca="1" ref="V39" ca="1">IF($O39="Y",VLOOKUP($P39,INDIRECT($P$3),V$5,0)*INDIRECT($O$2),VLOOKUP($P39,INDIRECT($P$3),V$5,0))</f>
        <v>117413.49522389093</v>
      </c>
      <c r="W39" s="345" cm="1">
        <f t="array" aca="1" ref="W39" ca="1">IF($O39="Y",VLOOKUP($P39,INDIRECT($P$3),W$5,0)*INDIRECT($O$2),VLOOKUP($P39,INDIRECT($P$3),W$5,0))</f>
        <v>120935.90008060767</v>
      </c>
      <c r="X39" s="218" t="str">
        <f t="shared" si="15"/>
        <v>Y</v>
      </c>
      <c r="Y39" s="366" t="str">
        <f t="shared" si="16"/>
        <v>10220C</v>
      </c>
      <c r="Z39" s="218" t="str">
        <f t="shared" si="19"/>
        <v xml:space="preserve">Supervisor Pumping Stations  </v>
      </c>
      <c r="AA39" s="367" t="str">
        <f t="shared" si="17"/>
        <v>E40</v>
      </c>
      <c r="AB39" s="368">
        <f t="shared" ca="1" si="20"/>
        <v>51.658999999999999</v>
      </c>
      <c r="AC39" s="368">
        <f t="shared" ca="1" si="21"/>
        <v>53.208999999999996</v>
      </c>
      <c r="AD39" s="368">
        <f t="shared" ca="1" si="22"/>
        <v>54.805</v>
      </c>
      <c r="AE39" s="368">
        <f t="shared" ca="1" si="23"/>
        <v>56.448999999999998</v>
      </c>
      <c r="AF39" s="368">
        <f t="shared" ca="1" si="24"/>
        <v>58.143000000000001</v>
      </c>
    </row>
    <row r="40" spans="1:32">
      <c r="A40" s="3" t="s">
        <v>717</v>
      </c>
      <c r="B40" s="47" t="s">
        <v>12</v>
      </c>
      <c r="C40" s="4">
        <v>453</v>
      </c>
      <c r="D40" s="35" t="s">
        <v>718</v>
      </c>
      <c r="E40" s="47">
        <v>10</v>
      </c>
      <c r="F40" s="47" t="s">
        <v>13</v>
      </c>
      <c r="G40" s="306" t="s">
        <v>43</v>
      </c>
      <c r="H40" s="178">
        <f t="shared" ca="1" si="45"/>
        <v>107449.98084964578</v>
      </c>
      <c r="I40" s="178">
        <f t="shared" ca="1" si="45"/>
        <v>110673.4802751352</v>
      </c>
      <c r="J40" s="178">
        <f t="shared" ca="1" si="45"/>
        <v>113993.68468338923</v>
      </c>
      <c r="K40" s="178">
        <f t="shared" ca="1" si="45"/>
        <v>117413.49522389093</v>
      </c>
      <c r="L40" s="178">
        <f t="shared" ca="1" si="45"/>
        <v>120935.90008060767</v>
      </c>
      <c r="O40" s="337" t="s">
        <v>611</v>
      </c>
      <c r="P40" s="337" t="str">
        <f t="shared" si="25"/>
        <v>53063C</v>
      </c>
      <c r="Q40" s="339" t="str">
        <f t="shared" si="26"/>
        <v>Supervisor Security Operations</v>
      </c>
      <c r="R40" s="344" t="str">
        <f t="shared" si="27"/>
        <v>E40</v>
      </c>
      <c r="S40" s="345" cm="1">
        <f t="array" aca="1" ref="S40" ca="1">IF($O40="Y",VLOOKUP($P40,INDIRECT($P$3),S$5,0)*INDIRECT($O$2),VLOOKUP($P40,INDIRECT($P$3),S$5,0))</f>
        <v>107449.98084964578</v>
      </c>
      <c r="T40" s="345" cm="1">
        <f t="array" aca="1" ref="T40" ca="1">IF($O40="Y",VLOOKUP($P40,INDIRECT($P$3),T$5,0)*INDIRECT($O$2),VLOOKUP($P40,INDIRECT($P$3),T$5,0))</f>
        <v>110673.4802751352</v>
      </c>
      <c r="U40" s="345" cm="1">
        <f t="array" aca="1" ref="U40" ca="1">IF($O40="Y",VLOOKUP($P40,INDIRECT($P$3),U$5,0)*INDIRECT($O$2),VLOOKUP($P40,INDIRECT($P$3),U$5,0))</f>
        <v>113993.68468338923</v>
      </c>
      <c r="V40" s="345" cm="1">
        <f t="array" aca="1" ref="V40" ca="1">IF($O40="Y",VLOOKUP($P40,INDIRECT($P$3),V$5,0)*INDIRECT($O$2),VLOOKUP($P40,INDIRECT($P$3),V$5,0))</f>
        <v>117413.49522389093</v>
      </c>
      <c r="W40" s="345" cm="1">
        <f t="array" aca="1" ref="W40" ca="1">IF($O40="Y",VLOOKUP($P40,INDIRECT($P$3),W$5,0)*INDIRECT($O$2),VLOOKUP($P40,INDIRECT($P$3),W$5,0))</f>
        <v>120935.90008060767</v>
      </c>
      <c r="X40" s="218" t="str">
        <f t="shared" si="15"/>
        <v>Y</v>
      </c>
      <c r="Y40" s="366" t="str">
        <f t="shared" si="16"/>
        <v>53063C</v>
      </c>
      <c r="Z40" s="218" t="str">
        <f t="shared" si="19"/>
        <v>Supervisor Security Operations</v>
      </c>
      <c r="AA40" s="367" t="str">
        <f t="shared" si="17"/>
        <v>E40</v>
      </c>
      <c r="AB40" s="368">
        <f t="shared" ca="1" si="20"/>
        <v>51.658999999999999</v>
      </c>
      <c r="AC40" s="368">
        <f t="shared" ca="1" si="21"/>
        <v>53.208999999999996</v>
      </c>
      <c r="AD40" s="368">
        <f t="shared" ca="1" si="22"/>
        <v>54.805</v>
      </c>
      <c r="AE40" s="368">
        <f t="shared" ca="1" si="23"/>
        <v>56.448999999999998</v>
      </c>
      <c r="AF40" s="368">
        <f t="shared" ca="1" si="24"/>
        <v>58.143000000000001</v>
      </c>
    </row>
    <row r="41" spans="1:32">
      <c r="A41" s="3" t="s">
        <v>79</v>
      </c>
      <c r="B41" s="47" t="s">
        <v>12</v>
      </c>
      <c r="C41" s="4">
        <v>455</v>
      </c>
      <c r="D41" s="35" t="s">
        <v>80</v>
      </c>
      <c r="E41" s="47">
        <v>10</v>
      </c>
      <c r="F41" s="47" t="s">
        <v>13</v>
      </c>
      <c r="G41" s="306" t="s">
        <v>43</v>
      </c>
      <c r="H41" s="178">
        <f t="shared" ca="1" si="45"/>
        <v>107449.98084964578</v>
      </c>
      <c r="I41" s="178">
        <f t="shared" ca="1" si="45"/>
        <v>110673.4802751352</v>
      </c>
      <c r="J41" s="178">
        <f t="shared" ca="1" si="45"/>
        <v>113993.68468338923</v>
      </c>
      <c r="K41" s="178">
        <f t="shared" ca="1" si="45"/>
        <v>117413.49522389093</v>
      </c>
      <c r="L41" s="178">
        <f t="shared" ca="1" si="45"/>
        <v>120935.90008060767</v>
      </c>
      <c r="O41" s="337" t="s">
        <v>611</v>
      </c>
      <c r="P41" s="337" t="str">
        <f t="shared" si="25"/>
        <v>10320C</v>
      </c>
      <c r="Q41" s="339" t="str">
        <f t="shared" si="26"/>
        <v xml:space="preserve">Supervisor Traffic &amp; Equipment Maintenance  </v>
      </c>
      <c r="R41" s="344" t="str">
        <f t="shared" si="27"/>
        <v>E40</v>
      </c>
      <c r="S41" s="345" cm="1">
        <f t="array" aca="1" ref="S41" ca="1">IF($O41="Y",VLOOKUP($P41,INDIRECT($P$3),S$5,0)*INDIRECT($O$2),VLOOKUP($P41,INDIRECT($P$3),S$5,0))</f>
        <v>107449.98084964578</v>
      </c>
      <c r="T41" s="345" cm="1">
        <f t="array" aca="1" ref="T41" ca="1">IF($O41="Y",VLOOKUP($P41,INDIRECT($P$3),T$5,0)*INDIRECT($O$2),VLOOKUP($P41,INDIRECT($P$3),T$5,0))</f>
        <v>110673.4802751352</v>
      </c>
      <c r="U41" s="345" cm="1">
        <f t="array" aca="1" ref="U41" ca="1">IF($O41="Y",VLOOKUP($P41,INDIRECT($P$3),U$5,0)*INDIRECT($O$2),VLOOKUP($P41,INDIRECT($P$3),U$5,0))</f>
        <v>113993.68468338923</v>
      </c>
      <c r="V41" s="345" cm="1">
        <f t="array" aca="1" ref="V41" ca="1">IF($O41="Y",VLOOKUP($P41,INDIRECT($P$3),V$5,0)*INDIRECT($O$2),VLOOKUP($P41,INDIRECT($P$3),V$5,0))</f>
        <v>117413.49522389093</v>
      </c>
      <c r="W41" s="345" cm="1">
        <f t="array" aca="1" ref="W41" ca="1">IF($O41="Y",VLOOKUP($P41,INDIRECT($P$3),W$5,0)*INDIRECT($O$2),VLOOKUP($P41,INDIRECT($P$3),W$5,0))</f>
        <v>120935.90008060767</v>
      </c>
      <c r="X41" s="218" t="str">
        <f t="shared" si="15"/>
        <v>Y</v>
      </c>
      <c r="Y41" s="366" t="str">
        <f t="shared" si="16"/>
        <v>10320C</v>
      </c>
      <c r="Z41" s="218" t="str">
        <f t="shared" si="19"/>
        <v xml:space="preserve">Supervisor Traffic &amp; Equipment Maintenance  </v>
      </c>
      <c r="AA41" s="367" t="str">
        <f t="shared" si="17"/>
        <v>E40</v>
      </c>
      <c r="AB41" s="368">
        <f t="shared" ca="1" si="20"/>
        <v>51.658999999999999</v>
      </c>
      <c r="AC41" s="368">
        <f t="shared" ca="1" si="21"/>
        <v>53.208999999999996</v>
      </c>
      <c r="AD41" s="368">
        <f t="shared" ca="1" si="22"/>
        <v>54.805</v>
      </c>
      <c r="AE41" s="368">
        <f t="shared" ca="1" si="23"/>
        <v>56.448999999999998</v>
      </c>
      <c r="AF41" s="368">
        <f t="shared" ca="1" si="24"/>
        <v>58.143000000000001</v>
      </c>
    </row>
    <row r="42" spans="1:32">
      <c r="A42" s="3" t="s">
        <v>282</v>
      </c>
      <c r="B42" s="47" t="s">
        <v>12</v>
      </c>
      <c r="C42" s="4">
        <v>453</v>
      </c>
      <c r="D42" s="35" t="s">
        <v>532</v>
      </c>
      <c r="E42" s="47">
        <v>10</v>
      </c>
      <c r="F42" s="47" t="s">
        <v>13</v>
      </c>
      <c r="G42" s="306" t="s">
        <v>43</v>
      </c>
      <c r="H42" s="178">
        <f t="shared" ca="1" si="45"/>
        <v>107449.98084964578</v>
      </c>
      <c r="I42" s="178">
        <f t="shared" ca="1" si="45"/>
        <v>110673.4802751352</v>
      </c>
      <c r="J42" s="178">
        <f t="shared" ca="1" si="45"/>
        <v>113993.68468338923</v>
      </c>
      <c r="K42" s="178">
        <f t="shared" ca="1" si="45"/>
        <v>117413.49522389093</v>
      </c>
      <c r="L42" s="178">
        <f t="shared" ca="1" si="45"/>
        <v>120935.90008060767</v>
      </c>
      <c r="O42" s="337" t="s">
        <v>611</v>
      </c>
      <c r="P42" s="337" t="str">
        <f t="shared" si="25"/>
        <v>59216C</v>
      </c>
      <c r="Q42" s="339" t="str">
        <f t="shared" si="26"/>
        <v>Supervisor Water Quality Lab</v>
      </c>
      <c r="R42" s="344" t="str">
        <f t="shared" si="27"/>
        <v>E40</v>
      </c>
      <c r="S42" s="345" cm="1">
        <f t="array" aca="1" ref="S42" ca="1">IF($O42="Y",VLOOKUP($P42,INDIRECT($P$3),S$5,0)*INDIRECT($O$2),VLOOKUP($P42,INDIRECT($P$3),S$5,0))</f>
        <v>107449.98084964578</v>
      </c>
      <c r="T42" s="345" cm="1">
        <f t="array" aca="1" ref="T42" ca="1">IF($O42="Y",VLOOKUP($P42,INDIRECT($P$3),T$5,0)*INDIRECT($O$2),VLOOKUP($P42,INDIRECT($P$3),T$5,0))</f>
        <v>110673.4802751352</v>
      </c>
      <c r="U42" s="345" cm="1">
        <f t="array" aca="1" ref="U42" ca="1">IF($O42="Y",VLOOKUP($P42,INDIRECT($P$3),U$5,0)*INDIRECT($O$2),VLOOKUP($P42,INDIRECT($P$3),U$5,0))</f>
        <v>113993.68468338923</v>
      </c>
      <c r="V42" s="345" cm="1">
        <f t="array" aca="1" ref="V42" ca="1">IF($O42="Y",VLOOKUP($P42,INDIRECT($P$3),V$5,0)*INDIRECT($O$2),VLOOKUP($P42,INDIRECT($P$3),V$5,0))</f>
        <v>117413.49522389093</v>
      </c>
      <c r="W42" s="345" cm="1">
        <f t="array" aca="1" ref="W42" ca="1">IF($O42="Y",VLOOKUP($P42,INDIRECT($P$3),W$5,0)*INDIRECT($O$2),VLOOKUP($P42,INDIRECT($P$3),W$5,0))</f>
        <v>120935.90008060767</v>
      </c>
      <c r="X42" s="218" t="str">
        <f t="shared" si="15"/>
        <v>Y</v>
      </c>
      <c r="Y42" s="366" t="str">
        <f t="shared" si="16"/>
        <v>59216C</v>
      </c>
      <c r="Z42" s="218" t="str">
        <f t="shared" si="19"/>
        <v>Supervisor Water Quality Lab</v>
      </c>
      <c r="AA42" s="367" t="str">
        <f t="shared" si="17"/>
        <v>E40</v>
      </c>
      <c r="AB42" s="368">
        <f t="shared" ca="1" si="20"/>
        <v>51.658999999999999</v>
      </c>
      <c r="AC42" s="368">
        <f t="shared" ca="1" si="21"/>
        <v>53.208999999999996</v>
      </c>
      <c r="AD42" s="368">
        <f t="shared" ca="1" si="22"/>
        <v>54.805</v>
      </c>
      <c r="AE42" s="368">
        <f t="shared" ca="1" si="23"/>
        <v>56.448999999999998</v>
      </c>
      <c r="AF42" s="368">
        <f t="shared" ca="1" si="24"/>
        <v>58.143000000000001</v>
      </c>
    </row>
    <row r="43" spans="1:32">
      <c r="A43" s="3" t="s">
        <v>81</v>
      </c>
      <c r="B43" s="47" t="s">
        <v>12</v>
      </c>
      <c r="C43" s="4">
        <v>460</v>
      </c>
      <c r="D43" s="35" t="s">
        <v>82</v>
      </c>
      <c r="E43" s="47">
        <v>10</v>
      </c>
      <c r="F43" s="47" t="s">
        <v>13</v>
      </c>
      <c r="G43" s="306" t="s">
        <v>43</v>
      </c>
      <c r="H43" s="178">
        <f t="shared" ca="1" si="45"/>
        <v>107449.98084964578</v>
      </c>
      <c r="I43" s="178">
        <f t="shared" ca="1" si="45"/>
        <v>110673.4802751352</v>
      </c>
      <c r="J43" s="178">
        <f t="shared" ca="1" si="45"/>
        <v>113993.68468338923</v>
      </c>
      <c r="K43" s="178">
        <f t="shared" ca="1" si="45"/>
        <v>117413.49522389093</v>
      </c>
      <c r="L43" s="178">
        <f t="shared" ca="1" si="45"/>
        <v>120935.90008060767</v>
      </c>
      <c r="O43" s="337" t="s">
        <v>611</v>
      </c>
      <c r="P43" s="337" t="str">
        <f t="shared" si="25"/>
        <v>10370C</v>
      </c>
      <c r="Q43" s="339" t="str">
        <f t="shared" si="26"/>
        <v xml:space="preserve">Supervisor Water Treatment Plant  </v>
      </c>
      <c r="R43" s="344" t="str">
        <f t="shared" si="27"/>
        <v>E40</v>
      </c>
      <c r="S43" s="345" cm="1">
        <f t="array" aca="1" ref="S43" ca="1">IF($O43="Y",VLOOKUP($P43,INDIRECT($P$3),S$5,0)*INDIRECT($O$2),VLOOKUP($P43,INDIRECT($P$3),S$5,0))</f>
        <v>107449.98084964578</v>
      </c>
      <c r="T43" s="345" cm="1">
        <f t="array" aca="1" ref="T43" ca="1">IF($O43="Y",VLOOKUP($P43,INDIRECT($P$3),T$5,0)*INDIRECT($O$2),VLOOKUP($P43,INDIRECT($P$3),T$5,0))</f>
        <v>110673.4802751352</v>
      </c>
      <c r="U43" s="345" cm="1">
        <f t="array" aca="1" ref="U43" ca="1">IF($O43="Y",VLOOKUP($P43,INDIRECT($P$3),U$5,0)*INDIRECT($O$2),VLOOKUP($P43,INDIRECT($P$3),U$5,0))</f>
        <v>113993.68468338923</v>
      </c>
      <c r="V43" s="345" cm="1">
        <f t="array" aca="1" ref="V43" ca="1">IF($O43="Y",VLOOKUP($P43,INDIRECT($P$3),V$5,0)*INDIRECT($O$2),VLOOKUP($P43,INDIRECT($P$3),V$5,0))</f>
        <v>117413.49522389093</v>
      </c>
      <c r="W43" s="345" cm="1">
        <f t="array" aca="1" ref="W43" ca="1">IF($O43="Y",VLOOKUP($P43,INDIRECT($P$3),W$5,0)*INDIRECT($O$2),VLOOKUP($P43,INDIRECT($P$3),W$5,0))</f>
        <v>120935.90008060767</v>
      </c>
      <c r="X43" s="218" t="str">
        <f t="shared" si="15"/>
        <v>Y</v>
      </c>
      <c r="Y43" s="366" t="str">
        <f t="shared" si="16"/>
        <v>10370C</v>
      </c>
      <c r="Z43" s="218" t="str">
        <f t="shared" si="19"/>
        <v xml:space="preserve">Supervisor Water Treatment Plant  </v>
      </c>
      <c r="AA43" s="367" t="str">
        <f t="shared" si="17"/>
        <v>E40</v>
      </c>
      <c r="AB43" s="368">
        <f t="shared" ca="1" si="20"/>
        <v>51.658999999999999</v>
      </c>
      <c r="AC43" s="368">
        <f t="shared" ca="1" si="21"/>
        <v>53.208999999999996</v>
      </c>
      <c r="AD43" s="368">
        <f t="shared" ca="1" si="22"/>
        <v>54.805</v>
      </c>
      <c r="AE43" s="368">
        <f t="shared" ca="1" si="23"/>
        <v>56.448999999999998</v>
      </c>
      <c r="AF43" s="368">
        <f t="shared" ca="1" si="24"/>
        <v>58.143000000000001</v>
      </c>
    </row>
    <row r="44" spans="1:32">
      <c r="D44" s="35"/>
      <c r="E44" s="20"/>
      <c r="F44" s="20"/>
      <c r="G44" s="30"/>
      <c r="I44" s="32"/>
      <c r="J44" s="32"/>
      <c r="K44" s="32"/>
      <c r="L44" s="32"/>
    </row>
    <row r="45" spans="1:32">
      <c r="D45" s="35"/>
      <c r="E45" s="20"/>
      <c r="F45" s="20"/>
      <c r="G45" s="30"/>
      <c r="I45" s="32"/>
      <c r="J45" s="32"/>
      <c r="K45" s="32"/>
      <c r="L45" s="32"/>
    </row>
    <row r="46" spans="1:32">
      <c r="A46" s="35" t="s">
        <v>83</v>
      </c>
      <c r="D46" s="35"/>
      <c r="E46" s="20"/>
      <c r="F46" s="20"/>
      <c r="G46" s="30"/>
      <c r="I46" s="32"/>
      <c r="J46" s="32"/>
      <c r="K46" s="32"/>
      <c r="L46" s="32"/>
    </row>
    <row r="47" spans="1:32">
      <c r="A47" s="188"/>
      <c r="B47" s="34" t="s">
        <v>84</v>
      </c>
      <c r="C47" s="34"/>
      <c r="D47" s="35"/>
      <c r="E47" s="34"/>
      <c r="G47" s="30"/>
      <c r="H47" s="76">
        <f ca="1">S47</f>
        <v>107.57970272522857</v>
      </c>
      <c r="I47" s="32" t="s">
        <v>85</v>
      </c>
      <c r="J47" s="32"/>
      <c r="K47" s="32"/>
      <c r="L47" s="32"/>
      <c r="O47" s="337" t="s">
        <v>611</v>
      </c>
      <c r="P47" s="348" t="s">
        <v>546</v>
      </c>
      <c r="Q47" s="349" t="s">
        <v>559</v>
      </c>
      <c r="S47" s="350" cm="1">
        <f t="array" aca="1" ref="S47" ca="1">IF($O47="Y",VLOOKUP($P47,INDIRECT($P$3),S$5,0)*INDIRECT($O$2),VLOOKUP($P47,INDIRECT($P$3),S$5,0))</f>
        <v>107.57970272522857</v>
      </c>
      <c r="T47" s="345"/>
      <c r="U47" s="345"/>
      <c r="V47" s="345"/>
      <c r="X47" s="213" t="str">
        <f t="shared" ref="X47:Z49" si="46">O47</f>
        <v>Y</v>
      </c>
      <c r="Y47" s="213" t="str">
        <f t="shared" si="46"/>
        <v>CSUAMA</v>
      </c>
      <c r="Z47" s="213" t="str">
        <f t="shared" si="46"/>
        <v>Accredited Minnesota Assessor</v>
      </c>
      <c r="AB47" s="221">
        <f ca="1">ROUND(S47/80,3)</f>
        <v>1.345</v>
      </c>
      <c r="AC47" s="213" t="s">
        <v>764</v>
      </c>
    </row>
    <row r="48" spans="1:32">
      <c r="B48" s="34" t="s">
        <v>86</v>
      </c>
      <c r="C48" s="34"/>
      <c r="D48" s="35"/>
      <c r="E48" s="20"/>
      <c r="F48" s="20"/>
      <c r="G48" s="30"/>
      <c r="H48" s="76">
        <f ca="1">S48</f>
        <v>230.97994996887306</v>
      </c>
      <c r="I48" s="32" t="s">
        <v>85</v>
      </c>
      <c r="J48" s="32"/>
      <c r="K48" s="32"/>
      <c r="L48" s="32"/>
      <c r="O48" s="337" t="s">
        <v>611</v>
      </c>
      <c r="P48" s="348" t="s">
        <v>547</v>
      </c>
      <c r="Q48" s="349" t="s">
        <v>561</v>
      </c>
      <c r="S48" s="350" cm="1">
        <f t="array" aca="1" ref="S48" ca="1">IF($O48="Y",VLOOKUP($P48,INDIRECT($P$3),S$5,0)*INDIRECT($O$2),VLOOKUP($P48,INDIRECT($P$3),S$5,0))</f>
        <v>230.97994996887306</v>
      </c>
      <c r="T48" s="345"/>
      <c r="U48" s="345"/>
      <c r="V48" s="345"/>
      <c r="X48" s="213" t="str">
        <f t="shared" si="46"/>
        <v>Y</v>
      </c>
      <c r="Y48" s="213" t="str">
        <f t="shared" si="46"/>
        <v>CSUSAM</v>
      </c>
      <c r="Z48" s="213" t="str">
        <f t="shared" si="46"/>
        <v>Senior Accredited MN Assessor</v>
      </c>
      <c r="AB48" s="221">
        <f ca="1">ROUND(S48/80,3)</f>
        <v>2.887</v>
      </c>
      <c r="AC48" s="213" t="s">
        <v>764</v>
      </c>
    </row>
    <row r="49" spans="1:32">
      <c r="B49" s="34" t="s">
        <v>87</v>
      </c>
      <c r="C49" s="34"/>
      <c r="D49" s="35"/>
      <c r="E49" s="20"/>
      <c r="F49" s="20"/>
      <c r="G49" s="30"/>
      <c r="H49" s="76">
        <f ca="1">S49</f>
        <v>230.97994996887306</v>
      </c>
      <c r="I49" s="32" t="s">
        <v>85</v>
      </c>
      <c r="O49" s="337" t="s">
        <v>611</v>
      </c>
      <c r="P49" s="348" t="s">
        <v>548</v>
      </c>
      <c r="Q49" s="349" t="s">
        <v>560</v>
      </c>
      <c r="S49" s="350" cm="1">
        <f t="array" aca="1" ref="S49" ca="1">IF($O49="Y",VLOOKUP($P49,INDIRECT($P$3),S$5,0)*INDIRECT($O$2),VLOOKUP($P49,INDIRECT($P$3),S$5,0))</f>
        <v>230.97994996887306</v>
      </c>
      <c r="T49" s="345"/>
      <c r="U49" s="345"/>
      <c r="V49" s="345"/>
      <c r="X49" s="213" t="str">
        <f t="shared" si="46"/>
        <v>Y</v>
      </c>
      <c r="Y49" s="213" t="str">
        <f t="shared" si="46"/>
        <v>CSUCAE</v>
      </c>
      <c r="Z49" s="213" t="str">
        <f t="shared" si="46"/>
        <v>Certified Assessment Evaluator</v>
      </c>
      <c r="AB49" s="221">
        <f ca="1">ROUND(S49/80,3)</f>
        <v>2.887</v>
      </c>
      <c r="AC49" s="213" t="s">
        <v>764</v>
      </c>
    </row>
    <row r="50" spans="1:32">
      <c r="B50" s="34"/>
      <c r="C50" s="34"/>
      <c r="D50" s="35"/>
      <c r="E50" s="20"/>
      <c r="F50" s="20"/>
      <c r="G50" s="30"/>
      <c r="H50" s="282"/>
      <c r="I50" s="32"/>
    </row>
    <row r="51" spans="1:32" s="19" customFormat="1">
      <c r="A51" s="3"/>
      <c r="D51" s="100"/>
      <c r="H51" s="180"/>
      <c r="I51" s="180"/>
      <c r="J51" s="180"/>
      <c r="K51" s="181"/>
      <c r="L51" s="181"/>
      <c r="M51"/>
      <c r="N51"/>
      <c r="O51" s="347"/>
      <c r="P51" s="347"/>
      <c r="Q51" s="346"/>
      <c r="R51" s="346"/>
      <c r="S51" s="346"/>
      <c r="T51" s="346"/>
      <c r="U51" s="346"/>
      <c r="V51" s="346"/>
      <c r="W51" s="346"/>
      <c r="X51" s="214"/>
      <c r="Y51" s="214"/>
      <c r="Z51" s="214"/>
      <c r="AA51" s="214"/>
      <c r="AB51" s="214"/>
      <c r="AC51" s="214"/>
      <c r="AD51" s="214"/>
      <c r="AE51" s="214"/>
      <c r="AF51" s="249"/>
    </row>
    <row r="52" spans="1:32" s="19" customFormat="1">
      <c r="D52" s="100"/>
      <c r="H52" s="17"/>
      <c r="I52" s="17"/>
      <c r="J52" s="17"/>
      <c r="K52" s="18"/>
      <c r="L52" s="18"/>
      <c r="M52"/>
      <c r="N52"/>
      <c r="O52" s="347"/>
      <c r="P52" s="347"/>
      <c r="Q52" s="346"/>
      <c r="R52" s="346"/>
      <c r="S52" s="346"/>
      <c r="T52" s="346"/>
      <c r="U52" s="346"/>
      <c r="V52" s="346"/>
      <c r="W52" s="346"/>
      <c r="X52" s="214"/>
      <c r="Y52" s="214"/>
      <c r="Z52" s="214"/>
      <c r="AA52" s="214"/>
      <c r="AB52" s="214"/>
      <c r="AC52" s="214"/>
      <c r="AD52" s="214"/>
      <c r="AE52" s="214"/>
      <c r="AF52" s="249"/>
    </row>
    <row r="53" spans="1:32" s="19" customFormat="1" ht="26.25" thickBot="1">
      <c r="A53" s="280" t="s">
        <v>2</v>
      </c>
      <c r="B53" s="280" t="s">
        <v>3</v>
      </c>
      <c r="C53" s="280" t="s">
        <v>519</v>
      </c>
      <c r="D53" s="24" t="s">
        <v>626</v>
      </c>
      <c r="E53" s="280" t="s">
        <v>617</v>
      </c>
      <c r="F53" s="280" t="s">
        <v>6</v>
      </c>
      <c r="G53" s="280" t="s">
        <v>7</v>
      </c>
      <c r="H53" s="26" t="s">
        <v>8</v>
      </c>
      <c r="I53" s="26" t="s">
        <v>9</v>
      </c>
      <c r="J53" s="26" t="s">
        <v>10</v>
      </c>
      <c r="K53" s="27" t="s">
        <v>11</v>
      </c>
      <c r="L53" s="27" t="s">
        <v>744</v>
      </c>
      <c r="M53"/>
      <c r="N53"/>
      <c r="O53" s="340" t="s">
        <v>610</v>
      </c>
      <c r="P53" s="340" t="s">
        <v>2</v>
      </c>
      <c r="Q53" s="341" t="s">
        <v>612</v>
      </c>
      <c r="R53" s="341" t="s">
        <v>606</v>
      </c>
      <c r="S53" s="342" t="s">
        <v>8</v>
      </c>
      <c r="T53" s="342" t="s">
        <v>9</v>
      </c>
      <c r="U53" s="342" t="s">
        <v>10</v>
      </c>
      <c r="V53" s="340" t="s">
        <v>11</v>
      </c>
      <c r="W53" s="341" t="s">
        <v>744</v>
      </c>
      <c r="X53" s="358" t="str">
        <f t="shared" ref="X53:X78" si="47">O53</f>
        <v>Update</v>
      </c>
      <c r="Y53" s="359" t="str">
        <f t="shared" ref="Y53:Y78" si="48">A53</f>
        <v>Job Code</v>
      </c>
      <c r="Z53" s="358" t="s">
        <v>612</v>
      </c>
      <c r="AA53" s="360" t="str">
        <f t="shared" ref="AA53:AA78" si="49">G53</f>
        <v>Salary Grade</v>
      </c>
      <c r="AB53" s="361" t="str">
        <f>S53</f>
        <v>Step 1</v>
      </c>
      <c r="AC53" s="361" t="str">
        <f>T53</f>
        <v>Step 2</v>
      </c>
      <c r="AD53" s="361" t="str">
        <f>U53</f>
        <v>Step 3</v>
      </c>
      <c r="AE53" s="361" t="str">
        <f>V53</f>
        <v>Step 4</v>
      </c>
      <c r="AF53" s="404" t="s">
        <v>744</v>
      </c>
    </row>
    <row r="54" spans="1:32" s="19" customFormat="1">
      <c r="A54" s="3" t="s">
        <v>139</v>
      </c>
      <c r="B54" s="47" t="s">
        <v>12</v>
      </c>
      <c r="C54" s="4">
        <v>505</v>
      </c>
      <c r="D54" s="35" t="s">
        <v>736</v>
      </c>
      <c r="E54" s="47">
        <v>11</v>
      </c>
      <c r="F54" s="47" t="s">
        <v>13</v>
      </c>
      <c r="G54" s="306" t="s">
        <v>92</v>
      </c>
      <c r="H54" s="178">
        <f t="shared" ref="H54:H60" ca="1" si="50">S54</f>
        <v>115742.25919056802</v>
      </c>
      <c r="I54" s="178">
        <f t="shared" ref="I54:I60" ca="1" si="51">T54</f>
        <v>119214.52696628505</v>
      </c>
      <c r="J54" s="178">
        <f t="shared" ref="J54:J60" ca="1" si="52">U54</f>
        <v>122790.9627752736</v>
      </c>
      <c r="K54" s="178">
        <f t="shared" ref="K54:K60" ca="1" si="53">V54</f>
        <v>126474.69165853181</v>
      </c>
      <c r="L54" s="178">
        <f t="shared" ref="L54:L60" ca="1" si="54">W54</f>
        <v>130268.93240828777</v>
      </c>
      <c r="M54"/>
      <c r="N54"/>
      <c r="O54" s="343" t="s">
        <v>611</v>
      </c>
      <c r="P54" s="337" t="str">
        <f t="shared" ref="P54:P78" si="55">A54</f>
        <v>10095C</v>
      </c>
      <c r="Q54" s="339" t="str">
        <f t="shared" ref="Q54:Q78" si="56">D54</f>
        <v>Assistant Superintendent Water Distribution</v>
      </c>
      <c r="R54" s="344" t="str">
        <f t="shared" ref="R54:R78" si="57">G54</f>
        <v>E50</v>
      </c>
      <c r="S54" s="345" cm="1">
        <f t="array" aca="1" ref="S54" ca="1">IF($O54="Y",VLOOKUP($P54,INDIRECT($P$3),S$5,0)*INDIRECT($O$2),VLOOKUP($P54,INDIRECT($P$3),S$5,0))</f>
        <v>115742.25919056802</v>
      </c>
      <c r="T54" s="345" cm="1">
        <f t="array" aca="1" ref="T54" ca="1">IF($O54="Y",VLOOKUP($P54,INDIRECT($P$3),T$5,0)*INDIRECT($O$2),VLOOKUP($P54,INDIRECT($P$3),T$5,0))</f>
        <v>119214.52696628505</v>
      </c>
      <c r="U54" s="345" cm="1">
        <f t="array" aca="1" ref="U54" ca="1">IF($O54="Y",VLOOKUP($P54,INDIRECT($P$3),U$5,0)*INDIRECT($O$2),VLOOKUP($P54,INDIRECT($P$3),U$5,0))</f>
        <v>122790.9627752736</v>
      </c>
      <c r="V54" s="345" cm="1">
        <f t="array" aca="1" ref="V54" ca="1">IF($O54="Y",VLOOKUP($P54,INDIRECT($P$3),V$5,0)*INDIRECT($O$2),VLOOKUP($P54,INDIRECT($P$3),V$5,0))</f>
        <v>126474.69165853181</v>
      </c>
      <c r="W54" s="345" cm="1">
        <f t="array" aca="1" ref="W54" ca="1">IF($O54="Y",VLOOKUP($P54,INDIRECT($P$3),W$5,0)*INDIRECT($O$2),VLOOKUP($P54,INDIRECT($P$3),W$5,0))</f>
        <v>130268.93240828777</v>
      </c>
      <c r="X54" s="218" t="str">
        <f t="shared" si="47"/>
        <v>Y</v>
      </c>
      <c r="Y54" s="366" t="str">
        <f t="shared" si="48"/>
        <v>10095C</v>
      </c>
      <c r="Z54" s="218" t="str">
        <f t="shared" ref="Z54:Z78" si="58">D54</f>
        <v>Assistant Superintendent Water Distribution</v>
      </c>
      <c r="AA54" s="367" t="str">
        <f t="shared" si="49"/>
        <v>E50</v>
      </c>
      <c r="AB54" s="368">
        <f t="shared" ref="AB54:AB78" ca="1" si="59">ROUNDUP(S54/2080,3)</f>
        <v>55.646000000000001</v>
      </c>
      <c r="AC54" s="368">
        <f t="shared" ref="AC54:AC78" ca="1" si="60">ROUNDUP(T54/2080,3)</f>
        <v>57.314999999999998</v>
      </c>
      <c r="AD54" s="368">
        <f t="shared" ref="AD54:AD78" ca="1" si="61">ROUNDUP(U54/2080,3)</f>
        <v>59.034999999999997</v>
      </c>
      <c r="AE54" s="368">
        <f t="shared" ref="AE54:AE78" ca="1" si="62">ROUNDUP(V54/2080,3)</f>
        <v>60.805999999999997</v>
      </c>
      <c r="AF54" s="368">
        <f t="shared" ref="AF54:AF78" ca="1" si="63">ROUNDUP(W54/2080,3)</f>
        <v>62.629999999999995</v>
      </c>
    </row>
    <row r="55" spans="1:32" s="19" customFormat="1">
      <c r="A55" s="3" t="s">
        <v>95</v>
      </c>
      <c r="B55" s="47" t="s">
        <v>12</v>
      </c>
      <c r="C55" s="4">
        <v>515</v>
      </c>
      <c r="D55" s="35" t="s">
        <v>96</v>
      </c>
      <c r="E55" s="47">
        <v>11</v>
      </c>
      <c r="F55" s="47" t="s">
        <v>13</v>
      </c>
      <c r="G55" s="306" t="s">
        <v>92</v>
      </c>
      <c r="H55" s="178">
        <f t="shared" ca="1" si="50"/>
        <v>115742.25919056802</v>
      </c>
      <c r="I55" s="178">
        <f t="shared" ca="1" si="51"/>
        <v>119214.52696628505</v>
      </c>
      <c r="J55" s="178">
        <f t="shared" ca="1" si="52"/>
        <v>122790.9627752736</v>
      </c>
      <c r="K55" s="178">
        <f t="shared" ca="1" si="53"/>
        <v>126474.69165853181</v>
      </c>
      <c r="L55" s="178">
        <f t="shared" ca="1" si="54"/>
        <v>130268.93240828777</v>
      </c>
      <c r="M55"/>
      <c r="N55"/>
      <c r="O55" s="343" t="s">
        <v>611</v>
      </c>
      <c r="P55" s="337" t="str">
        <f t="shared" si="55"/>
        <v>00870C</v>
      </c>
      <c r="Q55" s="339" t="str">
        <f t="shared" si="56"/>
        <v>Assistant Superintendent Water Plant Operations</v>
      </c>
      <c r="R55" s="344" t="str">
        <f t="shared" si="57"/>
        <v>E50</v>
      </c>
      <c r="S55" s="345" cm="1">
        <f t="array" aca="1" ref="S55" ca="1">IF($O55="Y",VLOOKUP($P55,INDIRECT($P$3),S$5,0)*INDIRECT($O$2),VLOOKUP($P55,INDIRECT($P$3),S$5,0))</f>
        <v>115742.25919056802</v>
      </c>
      <c r="T55" s="345" cm="1">
        <f t="array" aca="1" ref="T55" ca="1">IF($O55="Y",VLOOKUP($P55,INDIRECT($P$3),T$5,0)*INDIRECT($O$2),VLOOKUP($P55,INDIRECT($P$3),T$5,0))</f>
        <v>119214.52696628505</v>
      </c>
      <c r="U55" s="345" cm="1">
        <f t="array" aca="1" ref="U55" ca="1">IF($O55="Y",VLOOKUP($P55,INDIRECT($P$3),U$5,0)*INDIRECT($O$2),VLOOKUP($P55,INDIRECT($P$3),U$5,0))</f>
        <v>122790.9627752736</v>
      </c>
      <c r="V55" s="345" cm="1">
        <f t="array" aca="1" ref="V55" ca="1">IF($O55="Y",VLOOKUP($P55,INDIRECT($P$3),V$5,0)*INDIRECT($O$2),VLOOKUP($P55,INDIRECT($P$3),V$5,0))</f>
        <v>126474.69165853181</v>
      </c>
      <c r="W55" s="345" cm="1">
        <f t="array" aca="1" ref="W55" ca="1">IF($O55="Y",VLOOKUP($P55,INDIRECT($P$3),W$5,0)*INDIRECT($O$2),VLOOKUP($P55,INDIRECT($P$3),W$5,0))</f>
        <v>130268.93240828777</v>
      </c>
      <c r="X55" s="218" t="str">
        <f t="shared" si="47"/>
        <v>Y</v>
      </c>
      <c r="Y55" s="366" t="str">
        <f t="shared" si="48"/>
        <v>00870C</v>
      </c>
      <c r="Z55" s="218" t="str">
        <f t="shared" si="58"/>
        <v>Assistant Superintendent Water Plant Operations</v>
      </c>
      <c r="AA55" s="367" t="str">
        <f t="shared" si="49"/>
        <v>E50</v>
      </c>
      <c r="AB55" s="368">
        <f t="shared" ca="1" si="59"/>
        <v>55.646000000000001</v>
      </c>
      <c r="AC55" s="368">
        <f t="shared" ca="1" si="60"/>
        <v>57.314999999999998</v>
      </c>
      <c r="AD55" s="368">
        <f t="shared" ca="1" si="61"/>
        <v>59.034999999999997</v>
      </c>
      <c r="AE55" s="368">
        <f t="shared" ca="1" si="62"/>
        <v>60.805999999999997</v>
      </c>
      <c r="AF55" s="368">
        <f t="shared" ca="1" si="63"/>
        <v>62.629999999999995</v>
      </c>
    </row>
    <row r="56" spans="1:32" s="19" customFormat="1">
      <c r="A56" s="3" t="s">
        <v>677</v>
      </c>
      <c r="B56" s="47" t="s">
        <v>12</v>
      </c>
      <c r="C56" s="4">
        <v>523</v>
      </c>
      <c r="D56" s="35" t="s">
        <v>676</v>
      </c>
      <c r="E56" s="47">
        <v>11</v>
      </c>
      <c r="F56" s="47" t="s">
        <v>13</v>
      </c>
      <c r="G56" s="306" t="s">
        <v>92</v>
      </c>
      <c r="H56" s="178">
        <f t="shared" ca="1" si="50"/>
        <v>115742.25919056802</v>
      </c>
      <c r="I56" s="178">
        <f t="shared" ca="1" si="51"/>
        <v>119214.52696628505</v>
      </c>
      <c r="J56" s="178">
        <f t="shared" ca="1" si="52"/>
        <v>122790.9627752736</v>
      </c>
      <c r="K56" s="178">
        <f t="shared" ca="1" si="53"/>
        <v>126474.69165853181</v>
      </c>
      <c r="L56" s="178">
        <f t="shared" ca="1" si="54"/>
        <v>130268.93240828777</v>
      </c>
      <c r="M56"/>
      <c r="N56"/>
      <c r="O56" s="343" t="s">
        <v>611</v>
      </c>
      <c r="P56" s="337" t="str">
        <f t="shared" si="55"/>
        <v>53016C</v>
      </c>
      <c r="Q56" s="339" t="str">
        <f t="shared" si="56"/>
        <v>Carbon Sequestration Program Manager</v>
      </c>
      <c r="R56" s="344" t="str">
        <f t="shared" si="57"/>
        <v>E50</v>
      </c>
      <c r="S56" s="345" cm="1">
        <f t="array" aca="1" ref="S56" ca="1">IF($O56="Y",VLOOKUP($P56,INDIRECT($P$3),S$5,0)*INDIRECT($O$2),VLOOKUP($P56,INDIRECT($P$3),S$5,0))</f>
        <v>115742.25919056802</v>
      </c>
      <c r="T56" s="345" cm="1">
        <f t="array" aca="1" ref="T56" ca="1">IF($O56="Y",VLOOKUP($P56,INDIRECT($P$3),T$5,0)*INDIRECT($O$2),VLOOKUP($P56,INDIRECT($P$3),T$5,0))</f>
        <v>119214.52696628505</v>
      </c>
      <c r="U56" s="345" cm="1">
        <f t="array" aca="1" ref="U56" ca="1">IF($O56="Y",VLOOKUP($P56,INDIRECT($P$3),U$5,0)*INDIRECT($O$2),VLOOKUP($P56,INDIRECT($P$3),U$5,0))</f>
        <v>122790.9627752736</v>
      </c>
      <c r="V56" s="345" cm="1">
        <f t="array" aca="1" ref="V56" ca="1">IF($O56="Y",VLOOKUP($P56,INDIRECT($P$3),V$5,0)*INDIRECT($O$2),VLOOKUP($P56,INDIRECT($P$3),V$5,0))</f>
        <v>126474.69165853181</v>
      </c>
      <c r="W56" s="345" cm="1">
        <f t="array" aca="1" ref="W56" ca="1">IF($O56="Y",VLOOKUP($P56,INDIRECT($P$3),W$5,0)*INDIRECT($O$2),VLOOKUP($P56,INDIRECT($P$3),W$5,0))</f>
        <v>130268.93240828777</v>
      </c>
      <c r="X56" s="218" t="str">
        <f t="shared" si="47"/>
        <v>Y</v>
      </c>
      <c r="Y56" s="366" t="str">
        <f t="shared" si="48"/>
        <v>53016C</v>
      </c>
      <c r="Z56" s="218" t="str">
        <f t="shared" si="58"/>
        <v>Carbon Sequestration Program Manager</v>
      </c>
      <c r="AA56" s="367" t="str">
        <f t="shared" si="49"/>
        <v>E50</v>
      </c>
      <c r="AB56" s="368">
        <f t="shared" ca="1" si="59"/>
        <v>55.646000000000001</v>
      </c>
      <c r="AC56" s="368">
        <f t="shared" ca="1" si="60"/>
        <v>57.314999999999998</v>
      </c>
      <c r="AD56" s="368">
        <f t="shared" ca="1" si="61"/>
        <v>59.034999999999997</v>
      </c>
      <c r="AE56" s="368">
        <f t="shared" ca="1" si="62"/>
        <v>60.805999999999997</v>
      </c>
      <c r="AF56" s="368">
        <f t="shared" ca="1" si="63"/>
        <v>62.629999999999995</v>
      </c>
    </row>
    <row r="57" spans="1:32" s="19" customFormat="1">
      <c r="A57" s="3" t="s">
        <v>246</v>
      </c>
      <c r="B57" s="47" t="s">
        <v>12</v>
      </c>
      <c r="C57" s="4">
        <v>498</v>
      </c>
      <c r="D57" s="35" t="s">
        <v>234</v>
      </c>
      <c r="E57" s="47">
        <v>11</v>
      </c>
      <c r="F57" s="47" t="s">
        <v>13</v>
      </c>
      <c r="G57" s="306" t="s">
        <v>92</v>
      </c>
      <c r="H57" s="178">
        <f t="shared" ca="1" si="50"/>
        <v>115742.25919056802</v>
      </c>
      <c r="I57" s="178">
        <f t="shared" ca="1" si="51"/>
        <v>119214.52696628505</v>
      </c>
      <c r="J57" s="178">
        <f t="shared" ca="1" si="52"/>
        <v>122790.9627752736</v>
      </c>
      <c r="K57" s="178">
        <f t="shared" ca="1" si="53"/>
        <v>126474.69165853181</v>
      </c>
      <c r="L57" s="178">
        <f t="shared" ca="1" si="54"/>
        <v>130268.93240828777</v>
      </c>
      <c r="M57"/>
      <c r="N57"/>
      <c r="O57" s="343" t="s">
        <v>611</v>
      </c>
      <c r="P57" s="337" t="str">
        <f t="shared" si="55"/>
        <v>59215C</v>
      </c>
      <c r="Q57" s="339" t="str">
        <f t="shared" si="56"/>
        <v>Crime Lab Quality Administrator</v>
      </c>
      <c r="R57" s="344" t="str">
        <f t="shared" si="57"/>
        <v>E50</v>
      </c>
      <c r="S57" s="345" cm="1">
        <f t="array" aca="1" ref="S57" ca="1">IF($O57="Y",VLOOKUP($P57,INDIRECT($P$3),S$5,0)*INDIRECT($O$2),VLOOKUP($P57,INDIRECT($P$3),S$5,0))</f>
        <v>115742.25919056802</v>
      </c>
      <c r="T57" s="345" cm="1">
        <f t="array" aca="1" ref="T57" ca="1">IF($O57="Y",VLOOKUP($P57,INDIRECT($P$3),T$5,0)*INDIRECT($O$2),VLOOKUP($P57,INDIRECT($P$3),T$5,0))</f>
        <v>119214.52696628505</v>
      </c>
      <c r="U57" s="345" cm="1">
        <f t="array" aca="1" ref="U57" ca="1">IF($O57="Y",VLOOKUP($P57,INDIRECT($P$3),U$5,0)*INDIRECT($O$2),VLOOKUP($P57,INDIRECT($P$3),U$5,0))</f>
        <v>122790.9627752736</v>
      </c>
      <c r="V57" s="345" cm="1">
        <f t="array" aca="1" ref="V57" ca="1">IF($O57="Y",VLOOKUP($P57,INDIRECT($P$3),V$5,0)*INDIRECT($O$2),VLOOKUP($P57,INDIRECT($P$3),V$5,0))</f>
        <v>126474.69165853181</v>
      </c>
      <c r="W57" s="345" cm="1">
        <f t="array" aca="1" ref="W57" ca="1">IF($O57="Y",VLOOKUP($P57,INDIRECT($P$3),W$5,0)*INDIRECT($O$2),VLOOKUP($P57,INDIRECT($P$3),W$5,0))</f>
        <v>130268.93240828777</v>
      </c>
      <c r="X57" s="218" t="str">
        <f t="shared" si="47"/>
        <v>Y</v>
      </c>
      <c r="Y57" s="366" t="str">
        <f t="shared" si="48"/>
        <v>59215C</v>
      </c>
      <c r="Z57" s="218" t="str">
        <f t="shared" si="58"/>
        <v>Crime Lab Quality Administrator</v>
      </c>
      <c r="AA57" s="367" t="str">
        <f t="shared" si="49"/>
        <v>E50</v>
      </c>
      <c r="AB57" s="368">
        <f t="shared" ca="1" si="59"/>
        <v>55.646000000000001</v>
      </c>
      <c r="AC57" s="368">
        <f t="shared" ca="1" si="60"/>
        <v>57.314999999999998</v>
      </c>
      <c r="AD57" s="368">
        <f t="shared" ca="1" si="61"/>
        <v>59.034999999999997</v>
      </c>
      <c r="AE57" s="368">
        <f t="shared" ca="1" si="62"/>
        <v>60.805999999999997</v>
      </c>
      <c r="AF57" s="368">
        <f t="shared" ca="1" si="63"/>
        <v>62.629999999999995</v>
      </c>
    </row>
    <row r="58" spans="1:32" s="19" customFormat="1">
      <c r="A58" s="3" t="s">
        <v>98</v>
      </c>
      <c r="B58" s="47" t="s">
        <v>12</v>
      </c>
      <c r="C58" s="4">
        <v>503</v>
      </c>
      <c r="D58" s="35" t="s">
        <v>99</v>
      </c>
      <c r="E58" s="47">
        <v>11</v>
      </c>
      <c r="F58" s="47" t="s">
        <v>13</v>
      </c>
      <c r="G58" s="306" t="s">
        <v>92</v>
      </c>
      <c r="H58" s="178">
        <f t="shared" ca="1" si="50"/>
        <v>115742.25919056802</v>
      </c>
      <c r="I58" s="178">
        <f t="shared" ca="1" si="51"/>
        <v>119214.52696628505</v>
      </c>
      <c r="J58" s="178">
        <f t="shared" ca="1" si="52"/>
        <v>122790.9627752736</v>
      </c>
      <c r="K58" s="178">
        <f t="shared" ca="1" si="53"/>
        <v>126474.69165853181</v>
      </c>
      <c r="L58" s="178">
        <f t="shared" ca="1" si="54"/>
        <v>130268.93240828777</v>
      </c>
      <c r="M58"/>
      <c r="N58"/>
      <c r="O58" s="343" t="s">
        <v>611</v>
      </c>
      <c r="P58" s="337" t="str">
        <f t="shared" si="55"/>
        <v>03610C</v>
      </c>
      <c r="Q58" s="339" t="str">
        <f t="shared" si="56"/>
        <v xml:space="preserve">District Street Supervisor II  </v>
      </c>
      <c r="R58" s="344" t="str">
        <f t="shared" si="57"/>
        <v>E50</v>
      </c>
      <c r="S58" s="345" cm="1">
        <f t="array" aca="1" ref="S58" ca="1">IF($O58="Y",VLOOKUP($P58,INDIRECT($P$3),S$5,0)*INDIRECT($O$2),VLOOKUP($P58,INDIRECT($P$3),S$5,0))</f>
        <v>115742.25919056802</v>
      </c>
      <c r="T58" s="345" cm="1">
        <f t="array" aca="1" ref="T58" ca="1">IF($O58="Y",VLOOKUP($P58,INDIRECT($P$3),T$5,0)*INDIRECT($O$2),VLOOKUP($P58,INDIRECT($P$3),T$5,0))</f>
        <v>119214.52696628505</v>
      </c>
      <c r="U58" s="345" cm="1">
        <f t="array" aca="1" ref="U58" ca="1">IF($O58="Y",VLOOKUP($P58,INDIRECT($P$3),U$5,0)*INDIRECT($O$2),VLOOKUP($P58,INDIRECT($P$3),U$5,0))</f>
        <v>122790.9627752736</v>
      </c>
      <c r="V58" s="345" cm="1">
        <f t="array" aca="1" ref="V58" ca="1">IF($O58="Y",VLOOKUP($P58,INDIRECT($P$3),V$5,0)*INDIRECT($O$2),VLOOKUP($P58,INDIRECT($P$3),V$5,0))</f>
        <v>126474.69165853181</v>
      </c>
      <c r="W58" s="345" cm="1">
        <f t="array" aca="1" ref="W58" ca="1">IF($O58="Y",VLOOKUP($P58,INDIRECT($P$3),W$5,0)*INDIRECT($O$2),VLOOKUP($P58,INDIRECT($P$3),W$5,0))</f>
        <v>130268.93240828777</v>
      </c>
      <c r="X58" s="218" t="str">
        <f t="shared" si="47"/>
        <v>Y</v>
      </c>
      <c r="Y58" s="366" t="str">
        <f t="shared" si="48"/>
        <v>03610C</v>
      </c>
      <c r="Z58" s="218" t="str">
        <f t="shared" si="58"/>
        <v xml:space="preserve">District Street Supervisor II  </v>
      </c>
      <c r="AA58" s="367" t="str">
        <f t="shared" si="49"/>
        <v>E50</v>
      </c>
      <c r="AB58" s="368">
        <f t="shared" ca="1" si="59"/>
        <v>55.646000000000001</v>
      </c>
      <c r="AC58" s="368">
        <f t="shared" ca="1" si="60"/>
        <v>57.314999999999998</v>
      </c>
      <c r="AD58" s="368">
        <f t="shared" ca="1" si="61"/>
        <v>59.034999999999997</v>
      </c>
      <c r="AE58" s="368">
        <f t="shared" ca="1" si="62"/>
        <v>60.805999999999997</v>
      </c>
      <c r="AF58" s="368">
        <f t="shared" ca="1" si="63"/>
        <v>62.629999999999995</v>
      </c>
    </row>
    <row r="59" spans="1:32" s="19" customFormat="1">
      <c r="A59" s="3" t="s">
        <v>100</v>
      </c>
      <c r="B59" s="47" t="s">
        <v>12</v>
      </c>
      <c r="C59" s="4">
        <v>520</v>
      </c>
      <c r="D59" s="35" t="s">
        <v>101</v>
      </c>
      <c r="E59" s="47">
        <v>11</v>
      </c>
      <c r="F59" s="47" t="s">
        <v>13</v>
      </c>
      <c r="G59" s="306" t="s">
        <v>92</v>
      </c>
      <c r="H59" s="178">
        <f t="shared" ca="1" si="50"/>
        <v>115742.25919056802</v>
      </c>
      <c r="I59" s="178">
        <f t="shared" ca="1" si="51"/>
        <v>119214.52696628505</v>
      </c>
      <c r="J59" s="178">
        <f t="shared" ca="1" si="52"/>
        <v>122790.9627752736</v>
      </c>
      <c r="K59" s="178">
        <f t="shared" ca="1" si="53"/>
        <v>126474.69165853181</v>
      </c>
      <c r="L59" s="178">
        <f t="shared" ca="1" si="54"/>
        <v>130268.93240828777</v>
      </c>
      <c r="M59"/>
      <c r="N59"/>
      <c r="O59" s="343" t="s">
        <v>611</v>
      </c>
      <c r="P59" s="337" t="str">
        <f t="shared" si="55"/>
        <v>04299C</v>
      </c>
      <c r="Q59" s="339" t="str">
        <f t="shared" si="56"/>
        <v>Facility Supervisor, Property Services</v>
      </c>
      <c r="R59" s="344" t="str">
        <f t="shared" si="57"/>
        <v>E50</v>
      </c>
      <c r="S59" s="345" cm="1">
        <f t="array" aca="1" ref="S59" ca="1">IF($O59="Y",VLOOKUP($P59,INDIRECT($P$3),S$5,0)*INDIRECT($O$2),VLOOKUP($P59,INDIRECT($P$3),S$5,0))</f>
        <v>115742.25919056802</v>
      </c>
      <c r="T59" s="345" cm="1">
        <f t="array" aca="1" ref="T59" ca="1">IF($O59="Y",VLOOKUP($P59,INDIRECT($P$3),T$5,0)*INDIRECT($O$2),VLOOKUP($P59,INDIRECT($P$3),T$5,0))</f>
        <v>119214.52696628505</v>
      </c>
      <c r="U59" s="345" cm="1">
        <f t="array" aca="1" ref="U59" ca="1">IF($O59="Y",VLOOKUP($P59,INDIRECT($P$3),U$5,0)*INDIRECT($O$2),VLOOKUP($P59,INDIRECT($P$3),U$5,0))</f>
        <v>122790.9627752736</v>
      </c>
      <c r="V59" s="345" cm="1">
        <f t="array" aca="1" ref="V59" ca="1">IF($O59="Y",VLOOKUP($P59,INDIRECT($P$3),V$5,0)*INDIRECT($O$2),VLOOKUP($P59,INDIRECT($P$3),V$5,0))</f>
        <v>126474.69165853181</v>
      </c>
      <c r="W59" s="345" cm="1">
        <f t="array" aca="1" ref="W59" ca="1">IF($O59="Y",VLOOKUP($P59,INDIRECT($P$3),W$5,0)*INDIRECT($O$2),VLOOKUP($P59,INDIRECT($P$3),W$5,0))</f>
        <v>130268.93240828777</v>
      </c>
      <c r="X59" s="218" t="str">
        <f t="shared" si="47"/>
        <v>Y</v>
      </c>
      <c r="Y59" s="366" t="str">
        <f t="shared" si="48"/>
        <v>04299C</v>
      </c>
      <c r="Z59" s="218" t="str">
        <f t="shared" si="58"/>
        <v>Facility Supervisor, Property Services</v>
      </c>
      <c r="AA59" s="367" t="str">
        <f t="shared" si="49"/>
        <v>E50</v>
      </c>
      <c r="AB59" s="368">
        <f t="shared" ca="1" si="59"/>
        <v>55.646000000000001</v>
      </c>
      <c r="AC59" s="368">
        <f t="shared" ca="1" si="60"/>
        <v>57.314999999999998</v>
      </c>
      <c r="AD59" s="368">
        <f t="shared" ca="1" si="61"/>
        <v>59.034999999999997</v>
      </c>
      <c r="AE59" s="368">
        <f t="shared" ca="1" si="62"/>
        <v>60.805999999999997</v>
      </c>
      <c r="AF59" s="368">
        <f t="shared" ca="1" si="63"/>
        <v>62.629999999999995</v>
      </c>
    </row>
    <row r="60" spans="1:32" s="19" customFormat="1" ht="12" customHeight="1">
      <c r="A60" s="3" t="s">
        <v>23</v>
      </c>
      <c r="B60" s="47" t="s">
        <v>12</v>
      </c>
      <c r="C60" s="2">
        <v>498</v>
      </c>
      <c r="D60" s="35" t="s">
        <v>577</v>
      </c>
      <c r="E60" s="47">
        <v>11</v>
      </c>
      <c r="F60" s="47" t="s">
        <v>13</v>
      </c>
      <c r="G60" s="306" t="s">
        <v>92</v>
      </c>
      <c r="H60" s="178">
        <f t="shared" ca="1" si="50"/>
        <v>115742.25919056802</v>
      </c>
      <c r="I60" s="178">
        <f t="shared" ca="1" si="51"/>
        <v>119214.52696628505</v>
      </c>
      <c r="J60" s="178">
        <f t="shared" ca="1" si="52"/>
        <v>122790.9627752736</v>
      </c>
      <c r="K60" s="178">
        <f t="shared" ca="1" si="53"/>
        <v>126474.69165853181</v>
      </c>
      <c r="L60" s="178">
        <f t="shared" ca="1" si="54"/>
        <v>130268.93240828777</v>
      </c>
      <c r="M60" s="30"/>
      <c r="O60" s="343" t="s">
        <v>611</v>
      </c>
      <c r="P60" s="337" t="str">
        <f t="shared" si="55"/>
        <v>04308C</v>
      </c>
      <c r="Q60" s="339" t="str">
        <f t="shared" si="56"/>
        <v>Field Operations and Investigations Manager</v>
      </c>
      <c r="R60" s="344" t="str">
        <f t="shared" si="57"/>
        <v>E50</v>
      </c>
      <c r="S60" s="345" cm="1">
        <f t="array" aca="1" ref="S60" ca="1">IF($O60="Y",VLOOKUP($P60,INDIRECT($P$3),S$5,0)*INDIRECT($O$2),VLOOKUP($P60,INDIRECT($P$3),S$5,0))</f>
        <v>115742.25919056802</v>
      </c>
      <c r="T60" s="345" cm="1">
        <f t="array" aca="1" ref="T60" ca="1">IF($O60="Y",VLOOKUP($P60,INDIRECT($P$3),T$5,0)*INDIRECT($O$2),VLOOKUP($P60,INDIRECT($P$3),T$5,0))</f>
        <v>119214.52696628505</v>
      </c>
      <c r="U60" s="345" cm="1">
        <f t="array" aca="1" ref="U60" ca="1">IF($O60="Y",VLOOKUP($P60,INDIRECT($P$3),U$5,0)*INDIRECT($O$2),VLOOKUP($P60,INDIRECT($P$3),U$5,0))</f>
        <v>122790.9627752736</v>
      </c>
      <c r="V60" s="345" cm="1">
        <f t="array" aca="1" ref="V60" ca="1">IF($O60="Y",VLOOKUP($P60,INDIRECT($P$3),V$5,0)*INDIRECT($O$2),VLOOKUP($P60,INDIRECT($P$3),V$5,0))</f>
        <v>126474.69165853181</v>
      </c>
      <c r="W60" s="345" cm="1">
        <f t="array" aca="1" ref="W60" ca="1">IF($O60="Y",VLOOKUP($P60,INDIRECT($P$3),W$5,0)*INDIRECT($O$2),VLOOKUP($P60,INDIRECT($P$3),W$5,0))</f>
        <v>130268.93240828777</v>
      </c>
      <c r="X60" s="218" t="str">
        <f t="shared" si="47"/>
        <v>Y</v>
      </c>
      <c r="Y60" s="366" t="str">
        <f t="shared" si="48"/>
        <v>04308C</v>
      </c>
      <c r="Z60" s="218" t="str">
        <f t="shared" si="58"/>
        <v>Field Operations and Investigations Manager</v>
      </c>
      <c r="AA60" s="367" t="str">
        <f t="shared" si="49"/>
        <v>E50</v>
      </c>
      <c r="AB60" s="368">
        <f t="shared" ca="1" si="59"/>
        <v>55.646000000000001</v>
      </c>
      <c r="AC60" s="368">
        <f t="shared" ca="1" si="60"/>
        <v>57.314999999999998</v>
      </c>
      <c r="AD60" s="368">
        <f t="shared" ca="1" si="61"/>
        <v>59.034999999999997</v>
      </c>
      <c r="AE60" s="368">
        <f t="shared" ca="1" si="62"/>
        <v>60.805999999999997</v>
      </c>
      <c r="AF60" s="368">
        <f t="shared" ca="1" si="63"/>
        <v>62.629999999999995</v>
      </c>
    </row>
    <row r="61" spans="1:32" s="19" customFormat="1">
      <c r="A61" s="3" t="s">
        <v>102</v>
      </c>
      <c r="B61" s="47" t="s">
        <v>12</v>
      </c>
      <c r="C61" s="4">
        <v>520</v>
      </c>
      <c r="D61" s="35" t="s">
        <v>103</v>
      </c>
      <c r="E61" s="47">
        <v>11</v>
      </c>
      <c r="F61" s="47" t="s">
        <v>13</v>
      </c>
      <c r="G61" s="306" t="s">
        <v>92</v>
      </c>
      <c r="H61" s="178">
        <f t="shared" ref="H61:L76" ca="1" si="64">S61</f>
        <v>115742.25919056802</v>
      </c>
      <c r="I61" s="178">
        <f t="shared" ca="1" si="64"/>
        <v>119214.52696628505</v>
      </c>
      <c r="J61" s="178">
        <f t="shared" ca="1" si="64"/>
        <v>122790.9627752736</v>
      </c>
      <c r="K61" s="178">
        <f t="shared" ca="1" si="64"/>
        <v>126474.69165853181</v>
      </c>
      <c r="L61" s="178">
        <f t="shared" ref="L61:L67" ca="1" si="65">W61</f>
        <v>130268.93240828777</v>
      </c>
      <c r="M61"/>
      <c r="N61"/>
      <c r="O61" s="343" t="s">
        <v>611</v>
      </c>
      <c r="P61" s="337" t="str">
        <f t="shared" si="55"/>
        <v>05120C</v>
      </c>
      <c r="Q61" s="339" t="str">
        <f t="shared" si="56"/>
        <v xml:space="preserve">General Foreman Bridge Maintenance &amp; Repair  </v>
      </c>
      <c r="R61" s="344" t="str">
        <f t="shared" si="57"/>
        <v>E50</v>
      </c>
      <c r="S61" s="345" cm="1">
        <f t="array" aca="1" ref="S61" ca="1">IF($O61="Y",VLOOKUP($P61,INDIRECT($P$3),S$5,0)*INDIRECT($O$2),VLOOKUP($P61,INDIRECT($P$3),S$5,0))</f>
        <v>115742.25919056802</v>
      </c>
      <c r="T61" s="345" cm="1">
        <f t="array" aca="1" ref="T61" ca="1">IF($O61="Y",VLOOKUP($P61,INDIRECT($P$3),T$5,0)*INDIRECT($O$2),VLOOKUP($P61,INDIRECT($P$3),T$5,0))</f>
        <v>119214.52696628505</v>
      </c>
      <c r="U61" s="345" cm="1">
        <f t="array" aca="1" ref="U61" ca="1">IF($O61="Y",VLOOKUP($P61,INDIRECT($P$3),U$5,0)*INDIRECT($O$2),VLOOKUP($P61,INDIRECT($P$3),U$5,0))</f>
        <v>122790.9627752736</v>
      </c>
      <c r="V61" s="345" cm="1">
        <f t="array" aca="1" ref="V61" ca="1">IF($O61="Y",VLOOKUP($P61,INDIRECT($P$3),V$5,0)*INDIRECT($O$2),VLOOKUP($P61,INDIRECT($P$3),V$5,0))</f>
        <v>126474.69165853181</v>
      </c>
      <c r="W61" s="345" cm="1">
        <f t="array" aca="1" ref="W61" ca="1">IF($O61="Y",VLOOKUP($P61,INDIRECT($P$3),W$5,0)*INDIRECT($O$2),VLOOKUP($P61,INDIRECT($P$3),W$5,0))</f>
        <v>130268.93240828777</v>
      </c>
      <c r="X61" s="218" t="str">
        <f t="shared" si="47"/>
        <v>Y</v>
      </c>
      <c r="Y61" s="366" t="str">
        <f t="shared" si="48"/>
        <v>05120C</v>
      </c>
      <c r="Z61" s="218" t="str">
        <f t="shared" si="58"/>
        <v xml:space="preserve">General Foreman Bridge Maintenance &amp; Repair  </v>
      </c>
      <c r="AA61" s="367" t="str">
        <f t="shared" si="49"/>
        <v>E50</v>
      </c>
      <c r="AB61" s="368">
        <f t="shared" ca="1" si="59"/>
        <v>55.646000000000001</v>
      </c>
      <c r="AC61" s="368">
        <f t="shared" ca="1" si="60"/>
        <v>57.314999999999998</v>
      </c>
      <c r="AD61" s="368">
        <f t="shared" ca="1" si="61"/>
        <v>59.034999999999997</v>
      </c>
      <c r="AE61" s="368">
        <f t="shared" ca="1" si="62"/>
        <v>60.805999999999997</v>
      </c>
      <c r="AF61" s="368">
        <f t="shared" ca="1" si="63"/>
        <v>62.629999999999995</v>
      </c>
    </row>
    <row r="62" spans="1:32" s="19" customFormat="1">
      <c r="A62" s="3" t="s">
        <v>104</v>
      </c>
      <c r="B62" s="47" t="s">
        <v>12</v>
      </c>
      <c r="C62" s="4">
        <v>510</v>
      </c>
      <c r="D62" s="35" t="s">
        <v>105</v>
      </c>
      <c r="E62" s="47">
        <v>11</v>
      </c>
      <c r="F62" s="47" t="s">
        <v>13</v>
      </c>
      <c r="G62" s="306" t="s">
        <v>92</v>
      </c>
      <c r="H62" s="178">
        <f t="shared" ca="1" si="64"/>
        <v>115742.25919056802</v>
      </c>
      <c r="I62" s="178">
        <f t="shared" ca="1" si="64"/>
        <v>119214.52696628505</v>
      </c>
      <c r="J62" s="178">
        <f t="shared" ca="1" si="64"/>
        <v>122790.9627752736</v>
      </c>
      <c r="K62" s="178">
        <f t="shared" ca="1" si="64"/>
        <v>126474.69165853181</v>
      </c>
      <c r="L62" s="178">
        <f t="shared" ca="1" si="65"/>
        <v>130268.93240828777</v>
      </c>
      <c r="M62"/>
      <c r="N62"/>
      <c r="O62" s="343" t="s">
        <v>611</v>
      </c>
      <c r="P62" s="337" t="str">
        <f t="shared" si="55"/>
        <v>05180C</v>
      </c>
      <c r="Q62" s="339" t="str">
        <f t="shared" si="56"/>
        <v xml:space="preserve">General Foreman Paving Construction  </v>
      </c>
      <c r="R62" s="344" t="str">
        <f t="shared" si="57"/>
        <v>E50</v>
      </c>
      <c r="S62" s="345" cm="1">
        <f t="array" aca="1" ref="S62" ca="1">IF($O62="Y",VLOOKUP($P62,INDIRECT($P$3),S$5,0)*INDIRECT($O$2),VLOOKUP($P62,INDIRECT($P$3),S$5,0))</f>
        <v>115742.25919056802</v>
      </c>
      <c r="T62" s="345" cm="1">
        <f t="array" aca="1" ref="T62" ca="1">IF($O62="Y",VLOOKUP($P62,INDIRECT($P$3),T$5,0)*INDIRECT($O$2),VLOOKUP($P62,INDIRECT($P$3),T$5,0))</f>
        <v>119214.52696628505</v>
      </c>
      <c r="U62" s="345" cm="1">
        <f t="array" aca="1" ref="U62" ca="1">IF($O62="Y",VLOOKUP($P62,INDIRECT($P$3),U$5,0)*INDIRECT($O$2),VLOOKUP($P62,INDIRECT($P$3),U$5,0))</f>
        <v>122790.9627752736</v>
      </c>
      <c r="V62" s="345" cm="1">
        <f t="array" aca="1" ref="V62" ca="1">IF($O62="Y",VLOOKUP($P62,INDIRECT($P$3),V$5,0)*INDIRECT($O$2),VLOOKUP($P62,INDIRECT($P$3),V$5,0))</f>
        <v>126474.69165853181</v>
      </c>
      <c r="W62" s="345" cm="1">
        <f t="array" aca="1" ref="W62" ca="1">IF($O62="Y",VLOOKUP($P62,INDIRECT($P$3),W$5,0)*INDIRECT($O$2),VLOOKUP($P62,INDIRECT($P$3),W$5,0))</f>
        <v>130268.93240828777</v>
      </c>
      <c r="X62" s="218" t="str">
        <f t="shared" si="47"/>
        <v>Y</v>
      </c>
      <c r="Y62" s="366" t="str">
        <f t="shared" si="48"/>
        <v>05180C</v>
      </c>
      <c r="Z62" s="218" t="str">
        <f t="shared" si="58"/>
        <v xml:space="preserve">General Foreman Paving Construction  </v>
      </c>
      <c r="AA62" s="367" t="str">
        <f t="shared" si="49"/>
        <v>E50</v>
      </c>
      <c r="AB62" s="368">
        <f t="shared" ca="1" si="59"/>
        <v>55.646000000000001</v>
      </c>
      <c r="AC62" s="368">
        <f t="shared" ca="1" si="60"/>
        <v>57.314999999999998</v>
      </c>
      <c r="AD62" s="368">
        <f t="shared" ca="1" si="61"/>
        <v>59.034999999999997</v>
      </c>
      <c r="AE62" s="368">
        <f t="shared" ca="1" si="62"/>
        <v>60.805999999999997</v>
      </c>
      <c r="AF62" s="368">
        <f t="shared" ca="1" si="63"/>
        <v>62.629999999999995</v>
      </c>
    </row>
    <row r="63" spans="1:32" s="19" customFormat="1">
      <c r="A63" s="3" t="s">
        <v>106</v>
      </c>
      <c r="B63" s="47" t="s">
        <v>12</v>
      </c>
      <c r="C63" s="4">
        <v>520</v>
      </c>
      <c r="D63" s="35" t="s">
        <v>107</v>
      </c>
      <c r="E63" s="47">
        <v>11</v>
      </c>
      <c r="F63" s="47" t="s">
        <v>13</v>
      </c>
      <c r="G63" s="306" t="s">
        <v>92</v>
      </c>
      <c r="H63" s="178">
        <f t="shared" ca="1" si="64"/>
        <v>115742.25919056802</v>
      </c>
      <c r="I63" s="178">
        <f t="shared" ca="1" si="64"/>
        <v>119214.52696628505</v>
      </c>
      <c r="J63" s="178">
        <f t="shared" ca="1" si="64"/>
        <v>122790.9627752736</v>
      </c>
      <c r="K63" s="178">
        <f t="shared" ca="1" si="64"/>
        <v>126474.69165853181</v>
      </c>
      <c r="L63" s="178">
        <f t="shared" ca="1" si="65"/>
        <v>130268.93240828777</v>
      </c>
      <c r="M63"/>
      <c r="N63"/>
      <c r="O63" s="343" t="s">
        <v>611</v>
      </c>
      <c r="P63" s="337" t="str">
        <f t="shared" si="55"/>
        <v>05200C</v>
      </c>
      <c r="Q63" s="339" t="str">
        <f t="shared" si="56"/>
        <v xml:space="preserve">General Foreman Plant Maintenance &amp; New Construction </v>
      </c>
      <c r="R63" s="344" t="str">
        <f t="shared" si="57"/>
        <v>E50</v>
      </c>
      <c r="S63" s="345" cm="1">
        <f t="array" aca="1" ref="S63" ca="1">IF($O63="Y",VLOOKUP($P63,INDIRECT($P$3),S$5,0)*INDIRECT($O$2),VLOOKUP($P63,INDIRECT($P$3),S$5,0))</f>
        <v>115742.25919056802</v>
      </c>
      <c r="T63" s="345" cm="1">
        <f t="array" aca="1" ref="T63" ca="1">IF($O63="Y",VLOOKUP($P63,INDIRECT($P$3),T$5,0)*INDIRECT($O$2),VLOOKUP($P63,INDIRECT($P$3),T$5,0))</f>
        <v>119214.52696628505</v>
      </c>
      <c r="U63" s="345" cm="1">
        <f t="array" aca="1" ref="U63" ca="1">IF($O63="Y",VLOOKUP($P63,INDIRECT($P$3),U$5,0)*INDIRECT($O$2),VLOOKUP($P63,INDIRECT($P$3),U$5,0))</f>
        <v>122790.9627752736</v>
      </c>
      <c r="V63" s="345" cm="1">
        <f t="array" aca="1" ref="V63" ca="1">IF($O63="Y",VLOOKUP($P63,INDIRECT($P$3),V$5,0)*INDIRECT($O$2),VLOOKUP($P63,INDIRECT($P$3),V$5,0))</f>
        <v>126474.69165853181</v>
      </c>
      <c r="W63" s="345" cm="1">
        <f t="array" aca="1" ref="W63" ca="1">IF($O63="Y",VLOOKUP($P63,INDIRECT($P$3),W$5,0)*INDIRECT($O$2),VLOOKUP($P63,INDIRECT($P$3),W$5,0))</f>
        <v>130268.93240828777</v>
      </c>
      <c r="X63" s="218" t="str">
        <f t="shared" si="47"/>
        <v>Y</v>
      </c>
      <c r="Y63" s="366" t="str">
        <f t="shared" si="48"/>
        <v>05200C</v>
      </c>
      <c r="Z63" s="218" t="str">
        <f t="shared" si="58"/>
        <v xml:space="preserve">General Foreman Plant Maintenance &amp; New Construction </v>
      </c>
      <c r="AA63" s="367" t="str">
        <f t="shared" si="49"/>
        <v>E50</v>
      </c>
      <c r="AB63" s="368">
        <f t="shared" ca="1" si="59"/>
        <v>55.646000000000001</v>
      </c>
      <c r="AC63" s="368">
        <f t="shared" ca="1" si="60"/>
        <v>57.314999999999998</v>
      </c>
      <c r="AD63" s="368">
        <f t="shared" ca="1" si="61"/>
        <v>59.034999999999997</v>
      </c>
      <c r="AE63" s="368">
        <f t="shared" ca="1" si="62"/>
        <v>60.805999999999997</v>
      </c>
      <c r="AF63" s="368">
        <f t="shared" ca="1" si="63"/>
        <v>62.629999999999995</v>
      </c>
    </row>
    <row r="64" spans="1:32" s="19" customFormat="1">
      <c r="A64" s="3" t="s">
        <v>108</v>
      </c>
      <c r="B64" s="47" t="s">
        <v>12</v>
      </c>
      <c r="C64" s="4">
        <v>505</v>
      </c>
      <c r="D64" s="35" t="s">
        <v>109</v>
      </c>
      <c r="E64" s="47">
        <v>11</v>
      </c>
      <c r="F64" s="47" t="s">
        <v>13</v>
      </c>
      <c r="G64" s="306" t="s">
        <v>92</v>
      </c>
      <c r="H64" s="178">
        <f t="shared" ca="1" si="64"/>
        <v>115742.25919056802</v>
      </c>
      <c r="I64" s="178">
        <f t="shared" ca="1" si="64"/>
        <v>119214.52696628505</v>
      </c>
      <c r="J64" s="178">
        <f t="shared" ca="1" si="64"/>
        <v>122790.9627752736</v>
      </c>
      <c r="K64" s="178">
        <f t="shared" ca="1" si="64"/>
        <v>126474.69165853181</v>
      </c>
      <c r="L64" s="178">
        <f t="shared" ca="1" si="65"/>
        <v>130268.93240828777</v>
      </c>
      <c r="M64"/>
      <c r="N64"/>
      <c r="O64" s="343" t="s">
        <v>611</v>
      </c>
      <c r="P64" s="337" t="str">
        <f t="shared" si="55"/>
        <v>05220C</v>
      </c>
      <c r="Q64" s="339" t="str">
        <f t="shared" si="56"/>
        <v xml:space="preserve">General Foreman Sewer Construction  </v>
      </c>
      <c r="R64" s="344" t="str">
        <f t="shared" si="57"/>
        <v>E50</v>
      </c>
      <c r="S64" s="345" cm="1">
        <f t="array" aca="1" ref="S64" ca="1">IF($O64="Y",VLOOKUP($P64,INDIRECT($P$3),S$5,0)*INDIRECT($O$2),VLOOKUP($P64,INDIRECT($P$3),S$5,0))</f>
        <v>115742.25919056802</v>
      </c>
      <c r="T64" s="345" cm="1">
        <f t="array" aca="1" ref="T64" ca="1">IF($O64="Y",VLOOKUP($P64,INDIRECT($P$3),T$5,0)*INDIRECT($O$2),VLOOKUP($P64,INDIRECT($P$3),T$5,0))</f>
        <v>119214.52696628505</v>
      </c>
      <c r="U64" s="345" cm="1">
        <f t="array" aca="1" ref="U64" ca="1">IF($O64="Y",VLOOKUP($P64,INDIRECT($P$3),U$5,0)*INDIRECT($O$2),VLOOKUP($P64,INDIRECT($P$3),U$5,0))</f>
        <v>122790.9627752736</v>
      </c>
      <c r="V64" s="345" cm="1">
        <f t="array" aca="1" ref="V64" ca="1">IF($O64="Y",VLOOKUP($P64,INDIRECT($P$3),V$5,0)*INDIRECT($O$2),VLOOKUP($P64,INDIRECT($P$3),V$5,0))</f>
        <v>126474.69165853181</v>
      </c>
      <c r="W64" s="345" cm="1">
        <f t="array" aca="1" ref="W64" ca="1">IF($O64="Y",VLOOKUP($P64,INDIRECT($P$3),W$5,0)*INDIRECT($O$2),VLOOKUP($P64,INDIRECT($P$3),W$5,0))</f>
        <v>130268.93240828777</v>
      </c>
      <c r="X64" s="218" t="str">
        <f t="shared" si="47"/>
        <v>Y</v>
      </c>
      <c r="Y64" s="366" t="str">
        <f t="shared" si="48"/>
        <v>05220C</v>
      </c>
      <c r="Z64" s="218" t="str">
        <f t="shared" si="58"/>
        <v xml:space="preserve">General Foreman Sewer Construction  </v>
      </c>
      <c r="AA64" s="367" t="str">
        <f t="shared" si="49"/>
        <v>E50</v>
      </c>
      <c r="AB64" s="368">
        <f t="shared" ca="1" si="59"/>
        <v>55.646000000000001</v>
      </c>
      <c r="AC64" s="368">
        <f t="shared" ca="1" si="60"/>
        <v>57.314999999999998</v>
      </c>
      <c r="AD64" s="368">
        <f t="shared" ca="1" si="61"/>
        <v>59.034999999999997</v>
      </c>
      <c r="AE64" s="368">
        <f t="shared" ca="1" si="62"/>
        <v>60.805999999999997</v>
      </c>
      <c r="AF64" s="368">
        <f t="shared" ca="1" si="63"/>
        <v>62.629999999999995</v>
      </c>
    </row>
    <row r="65" spans="1:32" s="19" customFormat="1">
      <c r="A65" s="3" t="s">
        <v>110</v>
      </c>
      <c r="B65" s="47" t="s">
        <v>12</v>
      </c>
      <c r="C65" s="4">
        <v>520</v>
      </c>
      <c r="D65" s="35" t="s">
        <v>111</v>
      </c>
      <c r="E65" s="47">
        <v>11</v>
      </c>
      <c r="F65" s="47" t="s">
        <v>13</v>
      </c>
      <c r="G65" s="306" t="s">
        <v>92</v>
      </c>
      <c r="H65" s="178">
        <f t="shared" ca="1" si="64"/>
        <v>115742.25919056802</v>
      </c>
      <c r="I65" s="178">
        <f t="shared" ca="1" si="64"/>
        <v>119214.52696628505</v>
      </c>
      <c r="J65" s="178">
        <f t="shared" ca="1" si="64"/>
        <v>122790.9627752736</v>
      </c>
      <c r="K65" s="178">
        <f t="shared" ca="1" si="64"/>
        <v>126474.69165853181</v>
      </c>
      <c r="L65" s="178">
        <f t="shared" ca="1" si="65"/>
        <v>130268.93240828777</v>
      </c>
      <c r="M65"/>
      <c r="N65"/>
      <c r="O65" s="343" t="s">
        <v>611</v>
      </c>
      <c r="P65" s="337" t="str">
        <f t="shared" si="55"/>
        <v>05250C</v>
      </c>
      <c r="Q65" s="339" t="str">
        <f t="shared" si="56"/>
        <v xml:space="preserve">General Foreman Water Service Maintenance </v>
      </c>
      <c r="R65" s="344" t="str">
        <f t="shared" si="57"/>
        <v>E50</v>
      </c>
      <c r="S65" s="345" cm="1">
        <f t="array" aca="1" ref="S65" ca="1">IF($O65="Y",VLOOKUP($P65,INDIRECT($P$3),S$5,0)*INDIRECT($O$2),VLOOKUP($P65,INDIRECT($P$3),S$5,0))</f>
        <v>115742.25919056802</v>
      </c>
      <c r="T65" s="345" cm="1">
        <f t="array" aca="1" ref="T65" ca="1">IF($O65="Y",VLOOKUP($P65,INDIRECT($P$3),T$5,0)*INDIRECT($O$2),VLOOKUP($P65,INDIRECT($P$3),T$5,0))</f>
        <v>119214.52696628505</v>
      </c>
      <c r="U65" s="345" cm="1">
        <f t="array" aca="1" ref="U65" ca="1">IF($O65="Y",VLOOKUP($P65,INDIRECT($P$3),U$5,0)*INDIRECT($O$2),VLOOKUP($P65,INDIRECT($P$3),U$5,0))</f>
        <v>122790.9627752736</v>
      </c>
      <c r="V65" s="345" cm="1">
        <f t="array" aca="1" ref="V65" ca="1">IF($O65="Y",VLOOKUP($P65,INDIRECT($P$3),V$5,0)*INDIRECT($O$2),VLOOKUP($P65,INDIRECT($P$3),V$5,0))</f>
        <v>126474.69165853181</v>
      </c>
      <c r="W65" s="345" cm="1">
        <f t="array" aca="1" ref="W65" ca="1">IF($O65="Y",VLOOKUP($P65,INDIRECT($P$3),W$5,0)*INDIRECT($O$2),VLOOKUP($P65,INDIRECT($P$3),W$5,0))</f>
        <v>130268.93240828777</v>
      </c>
      <c r="X65" s="218" t="str">
        <f t="shared" si="47"/>
        <v>Y</v>
      </c>
      <c r="Y65" s="366" t="str">
        <f t="shared" si="48"/>
        <v>05250C</v>
      </c>
      <c r="Z65" s="218" t="str">
        <f t="shared" si="58"/>
        <v xml:space="preserve">General Foreman Water Service Maintenance </v>
      </c>
      <c r="AA65" s="367" t="str">
        <f t="shared" si="49"/>
        <v>E50</v>
      </c>
      <c r="AB65" s="368">
        <f t="shared" ca="1" si="59"/>
        <v>55.646000000000001</v>
      </c>
      <c r="AC65" s="368">
        <f t="shared" ca="1" si="60"/>
        <v>57.314999999999998</v>
      </c>
      <c r="AD65" s="368">
        <f t="shared" ca="1" si="61"/>
        <v>59.034999999999997</v>
      </c>
      <c r="AE65" s="368">
        <f t="shared" ca="1" si="62"/>
        <v>60.805999999999997</v>
      </c>
      <c r="AF65" s="368">
        <f t="shared" ca="1" si="63"/>
        <v>62.629999999999995</v>
      </c>
    </row>
    <row r="66" spans="1:32" s="19" customFormat="1">
      <c r="A66" s="111" t="s">
        <v>112</v>
      </c>
      <c r="B66" s="47" t="s">
        <v>12</v>
      </c>
      <c r="C66" s="4">
        <v>510</v>
      </c>
      <c r="D66" s="112" t="s">
        <v>113</v>
      </c>
      <c r="E66" s="47">
        <v>11</v>
      </c>
      <c r="F66" s="47" t="s">
        <v>13</v>
      </c>
      <c r="G66" s="306" t="s">
        <v>92</v>
      </c>
      <c r="H66" s="178">
        <f t="shared" ca="1" si="64"/>
        <v>115742.25919056802</v>
      </c>
      <c r="I66" s="178">
        <f t="shared" ca="1" si="64"/>
        <v>119214.52696628505</v>
      </c>
      <c r="J66" s="178">
        <f t="shared" ca="1" si="64"/>
        <v>122790.9627752736</v>
      </c>
      <c r="K66" s="178">
        <f t="shared" ca="1" si="64"/>
        <v>126474.69165853181</v>
      </c>
      <c r="L66" s="178">
        <f t="shared" ca="1" si="65"/>
        <v>130268.93240828777</v>
      </c>
      <c r="M66"/>
      <c r="N66"/>
      <c r="O66" s="343" t="s">
        <v>611</v>
      </c>
      <c r="P66" s="337" t="str">
        <f t="shared" si="55"/>
        <v>05235C</v>
      </c>
      <c r="Q66" s="339" t="str">
        <f t="shared" si="56"/>
        <v>General Foreman, Solid Waste &amp; Recycling</v>
      </c>
      <c r="R66" s="344" t="str">
        <f t="shared" si="57"/>
        <v>E50</v>
      </c>
      <c r="S66" s="345" cm="1">
        <f t="array" aca="1" ref="S66" ca="1">IF($O66="Y",VLOOKUP($P66,INDIRECT($P$3),S$5,0)*INDIRECT($O$2),VLOOKUP($P66,INDIRECT($P$3),S$5,0))</f>
        <v>115742.25919056802</v>
      </c>
      <c r="T66" s="345" cm="1">
        <f t="array" aca="1" ref="T66" ca="1">IF($O66="Y",VLOOKUP($P66,INDIRECT($P$3),T$5,0)*INDIRECT($O$2),VLOOKUP($P66,INDIRECT($P$3),T$5,0))</f>
        <v>119214.52696628505</v>
      </c>
      <c r="U66" s="345" cm="1">
        <f t="array" aca="1" ref="U66" ca="1">IF($O66="Y",VLOOKUP($P66,INDIRECT($P$3),U$5,0)*INDIRECT($O$2),VLOOKUP($P66,INDIRECT($P$3),U$5,0))</f>
        <v>122790.9627752736</v>
      </c>
      <c r="V66" s="345" cm="1">
        <f t="array" aca="1" ref="V66" ca="1">IF($O66="Y",VLOOKUP($P66,INDIRECT($P$3),V$5,0)*INDIRECT($O$2),VLOOKUP($P66,INDIRECT($P$3),V$5,0))</f>
        <v>126474.69165853181</v>
      </c>
      <c r="W66" s="345" cm="1">
        <f t="array" aca="1" ref="W66" ca="1">IF($O66="Y",VLOOKUP($P66,INDIRECT($P$3),W$5,0)*INDIRECT($O$2),VLOOKUP($P66,INDIRECT($P$3),W$5,0))</f>
        <v>130268.93240828777</v>
      </c>
      <c r="X66" s="218" t="str">
        <f t="shared" si="47"/>
        <v>Y</v>
      </c>
      <c r="Y66" s="366" t="str">
        <f t="shared" si="48"/>
        <v>05235C</v>
      </c>
      <c r="Z66" s="218" t="str">
        <f t="shared" si="58"/>
        <v>General Foreman, Solid Waste &amp; Recycling</v>
      </c>
      <c r="AA66" s="367" t="str">
        <f t="shared" si="49"/>
        <v>E50</v>
      </c>
      <c r="AB66" s="368">
        <f t="shared" ca="1" si="59"/>
        <v>55.646000000000001</v>
      </c>
      <c r="AC66" s="368">
        <f t="shared" ca="1" si="60"/>
        <v>57.314999999999998</v>
      </c>
      <c r="AD66" s="368">
        <f t="shared" ca="1" si="61"/>
        <v>59.034999999999997</v>
      </c>
      <c r="AE66" s="368">
        <f t="shared" ca="1" si="62"/>
        <v>60.805999999999997</v>
      </c>
      <c r="AF66" s="368">
        <f t="shared" ca="1" si="63"/>
        <v>62.629999999999995</v>
      </c>
    </row>
    <row r="67" spans="1:32" s="19" customFormat="1">
      <c r="A67" s="111" t="s">
        <v>600</v>
      </c>
      <c r="B67" s="47" t="s">
        <v>12</v>
      </c>
      <c r="C67" s="4">
        <v>498</v>
      </c>
      <c r="D67" s="112" t="s">
        <v>599</v>
      </c>
      <c r="E67" s="47">
        <v>11</v>
      </c>
      <c r="F67" s="47" t="s">
        <v>13</v>
      </c>
      <c r="G67" s="306" t="s">
        <v>92</v>
      </c>
      <c r="H67" s="178">
        <f t="shared" ca="1" si="64"/>
        <v>115742.25919056802</v>
      </c>
      <c r="I67" s="178">
        <f t="shared" ca="1" si="64"/>
        <v>119214.52696628505</v>
      </c>
      <c r="J67" s="178">
        <f t="shared" ca="1" si="64"/>
        <v>122790.9627752736</v>
      </c>
      <c r="K67" s="178">
        <f t="shared" ca="1" si="64"/>
        <v>126474.69165853181</v>
      </c>
      <c r="L67" s="178">
        <f t="shared" ca="1" si="65"/>
        <v>130268.93240828777</v>
      </c>
      <c r="M67"/>
      <c r="N67"/>
      <c r="O67" s="343" t="s">
        <v>611</v>
      </c>
      <c r="P67" s="337" t="str">
        <f t="shared" si="55"/>
        <v>52998C</v>
      </c>
      <c r="Q67" s="339" t="str">
        <f t="shared" si="56"/>
        <v>Housing Liaisons Manager</v>
      </c>
      <c r="R67" s="344" t="str">
        <f t="shared" si="57"/>
        <v>E50</v>
      </c>
      <c r="S67" s="345" cm="1">
        <f t="array" aca="1" ref="S67" ca="1">IF($O67="Y",VLOOKUP($P67,INDIRECT($P$3),S$5,0)*INDIRECT($O$2),VLOOKUP($P67,INDIRECT($P$3),S$5,0))</f>
        <v>115742.25919056802</v>
      </c>
      <c r="T67" s="345" cm="1">
        <f t="array" aca="1" ref="T67" ca="1">IF($O67="Y",VLOOKUP($P67,INDIRECT($P$3),T$5,0)*INDIRECT($O$2),VLOOKUP($P67,INDIRECT($P$3),T$5,0))</f>
        <v>119214.52696628505</v>
      </c>
      <c r="U67" s="345" cm="1">
        <f t="array" aca="1" ref="U67" ca="1">IF($O67="Y",VLOOKUP($P67,INDIRECT($P$3),U$5,0)*INDIRECT($O$2),VLOOKUP($P67,INDIRECT($P$3),U$5,0))</f>
        <v>122790.9627752736</v>
      </c>
      <c r="V67" s="345" cm="1">
        <f t="array" aca="1" ref="V67" ca="1">IF($O67="Y",VLOOKUP($P67,INDIRECT($P$3),V$5,0)*INDIRECT($O$2),VLOOKUP($P67,INDIRECT($P$3),V$5,0))</f>
        <v>126474.69165853181</v>
      </c>
      <c r="W67" s="345" cm="1">
        <f t="array" aca="1" ref="W67" ca="1">IF($O67="Y",VLOOKUP($P67,INDIRECT($P$3),W$5,0)*INDIRECT($O$2),VLOOKUP($P67,INDIRECT($P$3),W$5,0))</f>
        <v>130268.93240828777</v>
      </c>
      <c r="X67" s="218" t="str">
        <f t="shared" si="47"/>
        <v>Y</v>
      </c>
      <c r="Y67" s="366" t="str">
        <f t="shared" si="48"/>
        <v>52998C</v>
      </c>
      <c r="Z67" s="218" t="str">
        <f t="shared" si="58"/>
        <v>Housing Liaisons Manager</v>
      </c>
      <c r="AA67" s="367" t="str">
        <f t="shared" si="49"/>
        <v>E50</v>
      </c>
      <c r="AB67" s="368">
        <f t="shared" ca="1" si="59"/>
        <v>55.646000000000001</v>
      </c>
      <c r="AC67" s="368">
        <f t="shared" ca="1" si="60"/>
        <v>57.314999999999998</v>
      </c>
      <c r="AD67" s="368">
        <f t="shared" ca="1" si="61"/>
        <v>59.034999999999997</v>
      </c>
      <c r="AE67" s="368">
        <f t="shared" ca="1" si="62"/>
        <v>60.805999999999997</v>
      </c>
      <c r="AF67" s="368">
        <f t="shared" ca="1" si="63"/>
        <v>62.629999999999995</v>
      </c>
    </row>
    <row r="68" spans="1:32" s="19" customFormat="1">
      <c r="A68" s="111" t="s">
        <v>733</v>
      </c>
      <c r="B68" s="47" t="s">
        <v>12</v>
      </c>
      <c r="C68" s="4">
        <v>508</v>
      </c>
      <c r="D68" s="112" t="s">
        <v>735</v>
      </c>
      <c r="E68" s="47">
        <v>11</v>
      </c>
      <c r="F68" s="47" t="s">
        <v>13</v>
      </c>
      <c r="G68" s="306" t="s">
        <v>92</v>
      </c>
      <c r="H68" s="178">
        <f t="shared" ca="1" si="64"/>
        <v>115742.25919056802</v>
      </c>
      <c r="I68" s="178">
        <f t="shared" ca="1" si="64"/>
        <v>119214.52696628505</v>
      </c>
      <c r="J68" s="178">
        <f t="shared" ca="1" si="64"/>
        <v>122790.9627752736</v>
      </c>
      <c r="K68" s="178">
        <f t="shared" ca="1" si="64"/>
        <v>126474.69165853181</v>
      </c>
      <c r="L68" s="178">
        <f t="shared" ca="1" si="64"/>
        <v>130268.93240828777</v>
      </c>
      <c r="M68"/>
      <c r="N68"/>
      <c r="O68" s="343" t="s">
        <v>611</v>
      </c>
      <c r="P68" s="337" t="str">
        <f t="shared" si="55"/>
        <v>59484C</v>
      </c>
      <c r="Q68" s="339" t="str">
        <f t="shared" si="56"/>
        <v>Manager Environmenatl Health - Food, Lodging &amp; Pools</v>
      </c>
      <c r="R68" s="344" t="str">
        <f t="shared" si="57"/>
        <v>E50</v>
      </c>
      <c r="S68" s="345" cm="1">
        <f t="array" aca="1" ref="S68" ca="1">IF($O68="Y",VLOOKUP($P68,INDIRECT($P$3),S$5,0)*INDIRECT($O$2),VLOOKUP($P68,INDIRECT($P$3),S$5,0))</f>
        <v>115742.25919056802</v>
      </c>
      <c r="T68" s="345" cm="1">
        <f t="array" aca="1" ref="T68" ca="1">IF($O68="Y",VLOOKUP($P68,INDIRECT($P$3),T$5,0)*INDIRECT($O$2),VLOOKUP($P68,INDIRECT($P$3),T$5,0))</f>
        <v>119214.52696628505</v>
      </c>
      <c r="U68" s="345" cm="1">
        <f t="array" aca="1" ref="U68" ca="1">IF($O68="Y",VLOOKUP($P68,INDIRECT($P$3),U$5,0)*INDIRECT($O$2),VLOOKUP($P68,INDIRECT($P$3),U$5,0))</f>
        <v>122790.9627752736</v>
      </c>
      <c r="V68" s="345" cm="1">
        <f t="array" aca="1" ref="V68" ca="1">IF($O68="Y",VLOOKUP($P68,INDIRECT($P$3),V$5,0)*INDIRECT($O$2),VLOOKUP($P68,INDIRECT($P$3),V$5,0))</f>
        <v>126474.69165853181</v>
      </c>
      <c r="W68" s="345" cm="1">
        <f t="array" aca="1" ref="W68" ca="1">IF($O68="Y",VLOOKUP($P68,INDIRECT($P$3),W$5,0)*INDIRECT($O$2),VLOOKUP($P68,INDIRECT($P$3),W$5,0))</f>
        <v>130268.93240828777</v>
      </c>
      <c r="X68" s="218" t="str">
        <f t="shared" si="47"/>
        <v>Y</v>
      </c>
      <c r="Y68" s="366" t="str">
        <f t="shared" si="48"/>
        <v>59484C</v>
      </c>
      <c r="Z68" s="218" t="str">
        <f t="shared" si="58"/>
        <v>Manager Environmenatl Health - Food, Lodging &amp; Pools</v>
      </c>
      <c r="AA68" s="367" t="str">
        <f t="shared" si="49"/>
        <v>E50</v>
      </c>
      <c r="AB68" s="368">
        <f t="shared" ca="1" si="59"/>
        <v>55.646000000000001</v>
      </c>
      <c r="AC68" s="368">
        <f t="shared" ca="1" si="60"/>
        <v>57.314999999999998</v>
      </c>
      <c r="AD68" s="368">
        <f t="shared" ca="1" si="61"/>
        <v>59.034999999999997</v>
      </c>
      <c r="AE68" s="368">
        <f t="shared" ca="1" si="62"/>
        <v>60.805999999999997</v>
      </c>
      <c r="AF68" s="368">
        <f t="shared" ca="1" si="63"/>
        <v>62.629999999999995</v>
      </c>
    </row>
    <row r="69" spans="1:32" s="19" customFormat="1">
      <c r="A69" s="3" t="s">
        <v>114</v>
      </c>
      <c r="B69" s="47" t="s">
        <v>12</v>
      </c>
      <c r="C69" s="4">
        <v>523</v>
      </c>
      <c r="D69" s="35" t="s">
        <v>115</v>
      </c>
      <c r="E69" s="47">
        <v>11</v>
      </c>
      <c r="F69" s="47" t="s">
        <v>13</v>
      </c>
      <c r="G69" s="306" t="s">
        <v>92</v>
      </c>
      <c r="H69" s="178">
        <f t="shared" ca="1" si="64"/>
        <v>115742.25919056802</v>
      </c>
      <c r="I69" s="178">
        <f t="shared" ca="1" si="64"/>
        <v>119214.52696628505</v>
      </c>
      <c r="J69" s="178">
        <f t="shared" ca="1" si="64"/>
        <v>122790.9627752736</v>
      </c>
      <c r="K69" s="178">
        <f t="shared" ca="1" si="64"/>
        <v>126474.69165853181</v>
      </c>
      <c r="L69" s="178">
        <f t="shared" ca="1" si="64"/>
        <v>130268.93240828777</v>
      </c>
      <c r="M69"/>
      <c r="N69"/>
      <c r="O69" s="343" t="s">
        <v>611</v>
      </c>
      <c r="P69" s="337" t="str">
        <f t="shared" si="55"/>
        <v>06657C</v>
      </c>
      <c r="Q69" s="339" t="str">
        <f t="shared" si="56"/>
        <v>Manager Environmental Initiatives</v>
      </c>
      <c r="R69" s="344" t="str">
        <f t="shared" si="57"/>
        <v>E50</v>
      </c>
      <c r="S69" s="345" cm="1">
        <f t="array" aca="1" ref="S69" ca="1">IF($O69="Y",VLOOKUP($P69,INDIRECT($P$3),S$5,0)*INDIRECT($O$2),VLOOKUP($P69,INDIRECT($P$3),S$5,0))</f>
        <v>115742.25919056802</v>
      </c>
      <c r="T69" s="345" cm="1">
        <f t="array" aca="1" ref="T69" ca="1">IF($O69="Y",VLOOKUP($P69,INDIRECT($P$3),T$5,0)*INDIRECT($O$2),VLOOKUP($P69,INDIRECT($P$3),T$5,0))</f>
        <v>119214.52696628505</v>
      </c>
      <c r="U69" s="345" cm="1">
        <f t="array" aca="1" ref="U69" ca="1">IF($O69="Y",VLOOKUP($P69,INDIRECT($P$3),U$5,0)*INDIRECT($O$2),VLOOKUP($P69,INDIRECT($P$3),U$5,0))</f>
        <v>122790.9627752736</v>
      </c>
      <c r="V69" s="345" cm="1">
        <f t="array" aca="1" ref="V69" ca="1">IF($O69="Y",VLOOKUP($P69,INDIRECT($P$3),V$5,0)*INDIRECT($O$2),VLOOKUP($P69,INDIRECT($P$3),V$5,0))</f>
        <v>126474.69165853181</v>
      </c>
      <c r="W69" s="345" cm="1">
        <f t="array" aca="1" ref="W69" ca="1">IF($O69="Y",VLOOKUP($P69,INDIRECT($P$3),W$5,0)*INDIRECT($O$2),VLOOKUP($P69,INDIRECT($P$3),W$5,0))</f>
        <v>130268.93240828777</v>
      </c>
      <c r="X69" s="218" t="str">
        <f t="shared" si="47"/>
        <v>Y</v>
      </c>
      <c r="Y69" s="366" t="str">
        <f t="shared" si="48"/>
        <v>06657C</v>
      </c>
      <c r="Z69" s="218" t="str">
        <f t="shared" si="58"/>
        <v>Manager Environmental Initiatives</v>
      </c>
      <c r="AA69" s="367" t="str">
        <f t="shared" si="49"/>
        <v>E50</v>
      </c>
      <c r="AB69" s="368">
        <f t="shared" ca="1" si="59"/>
        <v>55.646000000000001</v>
      </c>
      <c r="AC69" s="368">
        <f t="shared" ca="1" si="60"/>
        <v>57.314999999999998</v>
      </c>
      <c r="AD69" s="368">
        <f t="shared" ca="1" si="61"/>
        <v>59.034999999999997</v>
      </c>
      <c r="AE69" s="368">
        <f t="shared" ca="1" si="62"/>
        <v>60.805999999999997</v>
      </c>
      <c r="AF69" s="368">
        <f t="shared" ca="1" si="63"/>
        <v>62.629999999999995</v>
      </c>
    </row>
    <row r="70" spans="1:32" s="19" customFormat="1">
      <c r="A70" s="3" t="s">
        <v>116</v>
      </c>
      <c r="B70" s="47" t="s">
        <v>12</v>
      </c>
      <c r="C70" s="4">
        <v>508</v>
      </c>
      <c r="D70" s="35" t="s">
        <v>117</v>
      </c>
      <c r="E70" s="47">
        <v>11</v>
      </c>
      <c r="F70" s="47" t="s">
        <v>13</v>
      </c>
      <c r="G70" s="306" t="s">
        <v>92</v>
      </c>
      <c r="H70" s="178">
        <f t="shared" ca="1" si="64"/>
        <v>115742.25919056802</v>
      </c>
      <c r="I70" s="178">
        <f t="shared" ca="1" si="64"/>
        <v>119214.52696628505</v>
      </c>
      <c r="J70" s="178">
        <f t="shared" ca="1" si="64"/>
        <v>122790.9627752736</v>
      </c>
      <c r="K70" s="178">
        <f t="shared" ca="1" si="64"/>
        <v>126474.69165853181</v>
      </c>
      <c r="L70" s="178">
        <f t="shared" ca="1" si="64"/>
        <v>130268.93240828777</v>
      </c>
      <c r="M70"/>
      <c r="N70"/>
      <c r="O70" s="343" t="s">
        <v>611</v>
      </c>
      <c r="P70" s="337" t="str">
        <f t="shared" si="55"/>
        <v>06675C</v>
      </c>
      <c r="Q70" s="339" t="str">
        <f t="shared" si="56"/>
        <v>Manager Environmental Services</v>
      </c>
      <c r="R70" s="344" t="str">
        <f t="shared" si="57"/>
        <v>E50</v>
      </c>
      <c r="S70" s="345" cm="1">
        <f t="array" aca="1" ref="S70" ca="1">IF($O70="Y",VLOOKUP($P70,INDIRECT($P$3),S$5,0)*INDIRECT($O$2),VLOOKUP($P70,INDIRECT($P$3),S$5,0))</f>
        <v>115742.25919056802</v>
      </c>
      <c r="T70" s="345" cm="1">
        <f t="array" aca="1" ref="T70" ca="1">IF($O70="Y",VLOOKUP($P70,INDIRECT($P$3),T$5,0)*INDIRECT($O$2),VLOOKUP($P70,INDIRECT($P$3),T$5,0))</f>
        <v>119214.52696628505</v>
      </c>
      <c r="U70" s="345" cm="1">
        <f t="array" aca="1" ref="U70" ca="1">IF($O70="Y",VLOOKUP($P70,INDIRECT($P$3),U$5,0)*INDIRECT($O$2),VLOOKUP($P70,INDIRECT($P$3),U$5,0))</f>
        <v>122790.9627752736</v>
      </c>
      <c r="V70" s="345" cm="1">
        <f t="array" aca="1" ref="V70" ca="1">IF($O70="Y",VLOOKUP($P70,INDIRECT($P$3),V$5,0)*INDIRECT($O$2),VLOOKUP($P70,INDIRECT($P$3),V$5,0))</f>
        <v>126474.69165853181</v>
      </c>
      <c r="W70" s="345" cm="1">
        <f t="array" aca="1" ref="W70" ca="1">IF($O70="Y",VLOOKUP($P70,INDIRECT($P$3),W$5,0)*INDIRECT($O$2),VLOOKUP($P70,INDIRECT($P$3),W$5,0))</f>
        <v>130268.93240828777</v>
      </c>
      <c r="X70" s="218" t="str">
        <f t="shared" si="47"/>
        <v>Y</v>
      </c>
      <c r="Y70" s="366" t="str">
        <f t="shared" si="48"/>
        <v>06675C</v>
      </c>
      <c r="Z70" s="218" t="str">
        <f t="shared" si="58"/>
        <v>Manager Environmental Services</v>
      </c>
      <c r="AA70" s="367" t="str">
        <f t="shared" si="49"/>
        <v>E50</v>
      </c>
      <c r="AB70" s="368">
        <f t="shared" ca="1" si="59"/>
        <v>55.646000000000001</v>
      </c>
      <c r="AC70" s="368">
        <f t="shared" ca="1" si="60"/>
        <v>57.314999999999998</v>
      </c>
      <c r="AD70" s="368">
        <f t="shared" ca="1" si="61"/>
        <v>59.034999999999997</v>
      </c>
      <c r="AE70" s="368">
        <f t="shared" ca="1" si="62"/>
        <v>60.805999999999997</v>
      </c>
      <c r="AF70" s="368">
        <f t="shared" ca="1" si="63"/>
        <v>62.629999999999995</v>
      </c>
    </row>
    <row r="71" spans="1:32" s="19" customFormat="1">
      <c r="A71" s="3" t="s">
        <v>575</v>
      </c>
      <c r="B71" s="2" t="s">
        <v>12</v>
      </c>
      <c r="C71" s="2">
        <v>503</v>
      </c>
      <c r="D71" s="35" t="s">
        <v>571</v>
      </c>
      <c r="E71" s="47">
        <v>11</v>
      </c>
      <c r="F71" s="47" t="s">
        <v>13</v>
      </c>
      <c r="G71" s="306" t="s">
        <v>92</v>
      </c>
      <c r="H71" s="178">
        <f t="shared" ca="1" si="64"/>
        <v>115742.25919056802</v>
      </c>
      <c r="I71" s="178">
        <f t="shared" ca="1" si="64"/>
        <v>119214.52696628505</v>
      </c>
      <c r="J71" s="178">
        <f t="shared" ca="1" si="64"/>
        <v>122790.9627752736</v>
      </c>
      <c r="K71" s="178">
        <f t="shared" ca="1" si="64"/>
        <v>126474.69165853181</v>
      </c>
      <c r="L71" s="178">
        <f t="shared" ca="1" si="64"/>
        <v>130268.93240828777</v>
      </c>
      <c r="M71"/>
      <c r="N71"/>
      <c r="O71" s="343" t="s">
        <v>611</v>
      </c>
      <c r="P71" s="337" t="str">
        <f t="shared" si="55"/>
        <v>52987C</v>
      </c>
      <c r="Q71" s="339" t="str">
        <f t="shared" si="56"/>
        <v>Manager Field Operations Inspections</v>
      </c>
      <c r="R71" s="344" t="str">
        <f t="shared" si="57"/>
        <v>E50</v>
      </c>
      <c r="S71" s="345" cm="1">
        <f t="array" aca="1" ref="S71" ca="1">IF($O71="Y",VLOOKUP($P71,INDIRECT($P$3),S$5,0)*INDIRECT($O$2),VLOOKUP($P71,INDIRECT($P$3),S$5,0))</f>
        <v>115742.25919056802</v>
      </c>
      <c r="T71" s="345" cm="1">
        <f t="array" aca="1" ref="T71" ca="1">IF($O71="Y",VLOOKUP($P71,INDIRECT($P$3),T$5,0)*INDIRECT($O$2),VLOOKUP($P71,INDIRECT($P$3),T$5,0))</f>
        <v>119214.52696628505</v>
      </c>
      <c r="U71" s="345" cm="1">
        <f t="array" aca="1" ref="U71" ca="1">IF($O71="Y",VLOOKUP($P71,INDIRECT($P$3),U$5,0)*INDIRECT($O$2),VLOOKUP($P71,INDIRECT($P$3),U$5,0))</f>
        <v>122790.9627752736</v>
      </c>
      <c r="V71" s="345" cm="1">
        <f t="array" aca="1" ref="V71" ca="1">IF($O71="Y",VLOOKUP($P71,INDIRECT($P$3),V$5,0)*INDIRECT($O$2),VLOOKUP($P71,INDIRECT($P$3),V$5,0))</f>
        <v>126474.69165853181</v>
      </c>
      <c r="W71" s="345" cm="1">
        <f t="array" aca="1" ref="W71" ca="1">IF($O71="Y",VLOOKUP($P71,INDIRECT($P$3),W$5,0)*INDIRECT($O$2),VLOOKUP($P71,INDIRECT($P$3),W$5,0))</f>
        <v>130268.93240828777</v>
      </c>
      <c r="X71" s="218" t="str">
        <f t="shared" si="47"/>
        <v>Y</v>
      </c>
      <c r="Y71" s="366" t="str">
        <f t="shared" si="48"/>
        <v>52987C</v>
      </c>
      <c r="Z71" s="218" t="str">
        <f t="shared" si="58"/>
        <v>Manager Field Operations Inspections</v>
      </c>
      <c r="AA71" s="367" t="str">
        <f t="shared" si="49"/>
        <v>E50</v>
      </c>
      <c r="AB71" s="368">
        <f t="shared" ca="1" si="59"/>
        <v>55.646000000000001</v>
      </c>
      <c r="AC71" s="368">
        <f t="shared" ca="1" si="60"/>
        <v>57.314999999999998</v>
      </c>
      <c r="AD71" s="368">
        <f t="shared" ca="1" si="61"/>
        <v>59.034999999999997</v>
      </c>
      <c r="AE71" s="368">
        <f t="shared" ca="1" si="62"/>
        <v>60.805999999999997</v>
      </c>
      <c r="AF71" s="368">
        <f t="shared" ca="1" si="63"/>
        <v>62.629999999999995</v>
      </c>
    </row>
    <row r="72" spans="1:32" s="19" customFormat="1">
      <c r="A72" s="3" t="s">
        <v>118</v>
      </c>
      <c r="B72" s="47" t="s">
        <v>12</v>
      </c>
      <c r="C72" s="4">
        <v>513</v>
      </c>
      <c r="D72" s="35" t="s">
        <v>119</v>
      </c>
      <c r="E72" s="47">
        <v>11</v>
      </c>
      <c r="F72" s="47" t="s">
        <v>13</v>
      </c>
      <c r="G72" s="306" t="s">
        <v>92</v>
      </c>
      <c r="H72" s="178">
        <f t="shared" ca="1" si="64"/>
        <v>115742.25919056802</v>
      </c>
      <c r="I72" s="178">
        <f t="shared" ca="1" si="64"/>
        <v>119214.52696628505</v>
      </c>
      <c r="J72" s="178">
        <f t="shared" ca="1" si="64"/>
        <v>122790.9627752736</v>
      </c>
      <c r="K72" s="178">
        <f t="shared" ca="1" si="64"/>
        <v>126474.69165853181</v>
      </c>
      <c r="L72" s="178">
        <f t="shared" ca="1" si="64"/>
        <v>130268.93240828777</v>
      </c>
      <c r="M72"/>
      <c r="N72"/>
      <c r="O72" s="343" t="s">
        <v>611</v>
      </c>
      <c r="P72" s="337" t="str">
        <f t="shared" si="55"/>
        <v>06685C</v>
      </c>
      <c r="Q72" s="339" t="str">
        <f t="shared" si="56"/>
        <v>Manager Field Operations Housing Inspections</v>
      </c>
      <c r="R72" s="344" t="str">
        <f t="shared" si="57"/>
        <v>E50</v>
      </c>
      <c r="S72" s="345" cm="1">
        <f t="array" aca="1" ref="S72" ca="1">IF($O72="Y",VLOOKUP($P72,INDIRECT($P$3),S$5,0)*INDIRECT($O$2),VLOOKUP($P72,INDIRECT($P$3),S$5,0))</f>
        <v>115742.25919056802</v>
      </c>
      <c r="T72" s="345" cm="1">
        <f t="array" aca="1" ref="T72" ca="1">IF($O72="Y",VLOOKUP($P72,INDIRECT($P$3),T$5,0)*INDIRECT($O$2),VLOOKUP($P72,INDIRECT($P$3),T$5,0))</f>
        <v>119214.52696628505</v>
      </c>
      <c r="U72" s="345" cm="1">
        <f t="array" aca="1" ref="U72" ca="1">IF($O72="Y",VLOOKUP($P72,INDIRECT($P$3),U$5,0)*INDIRECT($O$2),VLOOKUP($P72,INDIRECT($P$3),U$5,0))</f>
        <v>122790.9627752736</v>
      </c>
      <c r="V72" s="345" cm="1">
        <f t="array" aca="1" ref="V72" ca="1">IF($O72="Y",VLOOKUP($P72,INDIRECT($P$3),V$5,0)*INDIRECT($O$2),VLOOKUP($P72,INDIRECT($P$3),V$5,0))</f>
        <v>126474.69165853181</v>
      </c>
      <c r="W72" s="345" cm="1">
        <f t="array" aca="1" ref="W72" ca="1">IF($O72="Y",VLOOKUP($P72,INDIRECT($P$3),W$5,0)*INDIRECT($O$2),VLOOKUP($P72,INDIRECT($P$3),W$5,0))</f>
        <v>130268.93240828777</v>
      </c>
      <c r="X72" s="218" t="str">
        <f t="shared" si="47"/>
        <v>Y</v>
      </c>
      <c r="Y72" s="366" t="str">
        <f t="shared" si="48"/>
        <v>06685C</v>
      </c>
      <c r="Z72" s="218" t="str">
        <f t="shared" si="58"/>
        <v>Manager Field Operations Housing Inspections</v>
      </c>
      <c r="AA72" s="367" t="str">
        <f t="shared" si="49"/>
        <v>E50</v>
      </c>
      <c r="AB72" s="368">
        <f t="shared" ca="1" si="59"/>
        <v>55.646000000000001</v>
      </c>
      <c r="AC72" s="368">
        <f t="shared" ca="1" si="60"/>
        <v>57.314999999999998</v>
      </c>
      <c r="AD72" s="368">
        <f t="shared" ca="1" si="61"/>
        <v>59.034999999999997</v>
      </c>
      <c r="AE72" s="368">
        <f t="shared" ca="1" si="62"/>
        <v>60.805999999999997</v>
      </c>
      <c r="AF72" s="368">
        <f t="shared" ca="1" si="63"/>
        <v>62.629999999999995</v>
      </c>
    </row>
    <row r="73" spans="1:32" s="19" customFormat="1">
      <c r="A73" s="3" t="s">
        <v>127</v>
      </c>
      <c r="B73" s="47" t="s">
        <v>12</v>
      </c>
      <c r="C73" s="4">
        <v>500</v>
      </c>
      <c r="D73" s="35" t="s">
        <v>128</v>
      </c>
      <c r="E73" s="47">
        <v>11</v>
      </c>
      <c r="F73" s="47" t="s">
        <v>13</v>
      </c>
      <c r="G73" s="306" t="s">
        <v>92</v>
      </c>
      <c r="H73" s="178">
        <f t="shared" ca="1" si="64"/>
        <v>115742.25919056802</v>
      </c>
      <c r="I73" s="178">
        <f t="shared" ca="1" si="64"/>
        <v>119214.52696628505</v>
      </c>
      <c r="J73" s="178">
        <f t="shared" ca="1" si="64"/>
        <v>122790.9627752736</v>
      </c>
      <c r="K73" s="178">
        <f t="shared" ca="1" si="64"/>
        <v>126474.69165853181</v>
      </c>
      <c r="L73" s="178">
        <f t="shared" ca="1" si="64"/>
        <v>130268.93240828777</v>
      </c>
      <c r="M73"/>
      <c r="N73"/>
      <c r="O73" s="343" t="s">
        <v>611</v>
      </c>
      <c r="P73" s="337" t="str">
        <f t="shared" si="55"/>
        <v>10360C</v>
      </c>
      <c r="Q73" s="339" t="str">
        <f t="shared" si="56"/>
        <v>Manager Water Quality and Lab Operations</v>
      </c>
      <c r="R73" s="344" t="str">
        <f t="shared" si="57"/>
        <v>E50</v>
      </c>
      <c r="S73" s="345" cm="1">
        <f t="array" aca="1" ref="S73" ca="1">IF($O73="Y",VLOOKUP($P73,INDIRECT($P$3),S$5,0)*INDIRECT($O$2),VLOOKUP($P73,INDIRECT($P$3),S$5,0))</f>
        <v>115742.25919056802</v>
      </c>
      <c r="T73" s="345" cm="1">
        <f t="array" aca="1" ref="T73" ca="1">IF($O73="Y",VLOOKUP($P73,INDIRECT($P$3),T$5,0)*INDIRECT($O$2),VLOOKUP($P73,INDIRECT($P$3),T$5,0))</f>
        <v>119214.52696628505</v>
      </c>
      <c r="U73" s="345" cm="1">
        <f t="array" aca="1" ref="U73" ca="1">IF($O73="Y",VLOOKUP($P73,INDIRECT($P$3),U$5,0)*INDIRECT($O$2),VLOOKUP($P73,INDIRECT($P$3),U$5,0))</f>
        <v>122790.9627752736</v>
      </c>
      <c r="V73" s="345" cm="1">
        <f t="array" aca="1" ref="V73" ca="1">IF($O73="Y",VLOOKUP($P73,INDIRECT($P$3),V$5,0)*INDIRECT($O$2),VLOOKUP($P73,INDIRECT($P$3),V$5,0))</f>
        <v>126474.69165853181</v>
      </c>
      <c r="W73" s="345" cm="1">
        <f t="array" aca="1" ref="W73" ca="1">IF($O73="Y",VLOOKUP($P73,INDIRECT($P$3),W$5,0)*INDIRECT($O$2),VLOOKUP($P73,INDIRECT($P$3),W$5,0))</f>
        <v>130268.93240828777</v>
      </c>
      <c r="X73" s="218" t="str">
        <f t="shared" si="47"/>
        <v>Y</v>
      </c>
      <c r="Y73" s="366" t="str">
        <f t="shared" si="48"/>
        <v>10360C</v>
      </c>
      <c r="Z73" s="218" t="str">
        <f t="shared" si="58"/>
        <v>Manager Water Quality and Lab Operations</v>
      </c>
      <c r="AA73" s="367" t="str">
        <f t="shared" si="49"/>
        <v>E50</v>
      </c>
      <c r="AB73" s="368">
        <f t="shared" ca="1" si="59"/>
        <v>55.646000000000001</v>
      </c>
      <c r="AC73" s="368">
        <f t="shared" ca="1" si="60"/>
        <v>57.314999999999998</v>
      </c>
      <c r="AD73" s="368">
        <f t="shared" ca="1" si="61"/>
        <v>59.034999999999997</v>
      </c>
      <c r="AE73" s="368">
        <f t="shared" ca="1" si="62"/>
        <v>60.805999999999997</v>
      </c>
      <c r="AF73" s="368">
        <f t="shared" ca="1" si="63"/>
        <v>62.629999999999995</v>
      </c>
    </row>
    <row r="74" spans="1:32" s="19" customFormat="1">
      <c r="A74" s="3" t="s">
        <v>129</v>
      </c>
      <c r="B74" s="47" t="s">
        <v>12</v>
      </c>
      <c r="C74" s="4">
        <v>511</v>
      </c>
      <c r="D74" s="35" t="s">
        <v>130</v>
      </c>
      <c r="E74" s="47">
        <v>11</v>
      </c>
      <c r="F74" s="47" t="s">
        <v>13</v>
      </c>
      <c r="G74" s="306" t="s">
        <v>92</v>
      </c>
      <c r="H74" s="178">
        <f t="shared" ca="1" si="64"/>
        <v>115742.25919056802</v>
      </c>
      <c r="I74" s="178">
        <f t="shared" ca="1" si="64"/>
        <v>119214.52696628505</v>
      </c>
      <c r="J74" s="178">
        <f t="shared" ca="1" si="64"/>
        <v>122790.9627752736</v>
      </c>
      <c r="K74" s="178">
        <f t="shared" ca="1" si="64"/>
        <v>126474.69165853181</v>
      </c>
      <c r="L74" s="178">
        <f t="shared" ca="1" si="64"/>
        <v>130268.93240828777</v>
      </c>
      <c r="N74"/>
      <c r="O74" s="343" t="s">
        <v>611</v>
      </c>
      <c r="P74" s="337" t="str">
        <f t="shared" si="55"/>
        <v>09145C</v>
      </c>
      <c r="Q74" s="339" t="str">
        <f t="shared" si="56"/>
        <v>Security Manager</v>
      </c>
      <c r="R74" s="344" t="str">
        <f t="shared" si="57"/>
        <v>E50</v>
      </c>
      <c r="S74" s="345" cm="1">
        <f t="array" aca="1" ref="S74" ca="1">IF($O74="Y",VLOOKUP($P74,INDIRECT($P$3),S$5,0)*INDIRECT($O$2),VLOOKUP($P74,INDIRECT($P$3),S$5,0))</f>
        <v>115742.25919056802</v>
      </c>
      <c r="T74" s="345" cm="1">
        <f t="array" aca="1" ref="T74" ca="1">IF($O74="Y",VLOOKUP($P74,INDIRECT($P$3),T$5,0)*INDIRECT($O$2),VLOOKUP($P74,INDIRECT($P$3),T$5,0))</f>
        <v>119214.52696628505</v>
      </c>
      <c r="U74" s="345" cm="1">
        <f t="array" aca="1" ref="U74" ca="1">IF($O74="Y",VLOOKUP($P74,INDIRECT($P$3),U$5,0)*INDIRECT($O$2),VLOOKUP($P74,INDIRECT($P$3),U$5,0))</f>
        <v>122790.9627752736</v>
      </c>
      <c r="V74" s="345" cm="1">
        <f t="array" aca="1" ref="V74" ca="1">IF($O74="Y",VLOOKUP($P74,INDIRECT($P$3),V$5,0)*INDIRECT($O$2),VLOOKUP($P74,INDIRECT($P$3),V$5,0))</f>
        <v>126474.69165853181</v>
      </c>
      <c r="W74" s="345" cm="1">
        <f t="array" aca="1" ref="W74" ca="1">IF($O74="Y",VLOOKUP($P74,INDIRECT($P$3),W$5,0)*INDIRECT($O$2),VLOOKUP($P74,INDIRECT($P$3),W$5,0))</f>
        <v>130268.93240828777</v>
      </c>
      <c r="X74" s="218" t="str">
        <f t="shared" si="47"/>
        <v>Y</v>
      </c>
      <c r="Y74" s="366" t="str">
        <f t="shared" si="48"/>
        <v>09145C</v>
      </c>
      <c r="Z74" s="218" t="str">
        <f t="shared" si="58"/>
        <v>Security Manager</v>
      </c>
      <c r="AA74" s="367" t="str">
        <f t="shared" si="49"/>
        <v>E50</v>
      </c>
      <c r="AB74" s="368">
        <f t="shared" ca="1" si="59"/>
        <v>55.646000000000001</v>
      </c>
      <c r="AC74" s="368">
        <f t="shared" ca="1" si="60"/>
        <v>57.314999999999998</v>
      </c>
      <c r="AD74" s="368">
        <f t="shared" ca="1" si="61"/>
        <v>59.034999999999997</v>
      </c>
      <c r="AE74" s="368">
        <f t="shared" ca="1" si="62"/>
        <v>60.805999999999997</v>
      </c>
      <c r="AF74" s="368">
        <f t="shared" ca="1" si="63"/>
        <v>62.629999999999995</v>
      </c>
    </row>
    <row r="75" spans="1:32" s="19" customFormat="1">
      <c r="A75" s="3" t="s">
        <v>131</v>
      </c>
      <c r="B75" s="47" t="s">
        <v>12</v>
      </c>
      <c r="C75" s="4">
        <v>535</v>
      </c>
      <c r="D75" s="35" t="s">
        <v>132</v>
      </c>
      <c r="E75" s="47">
        <v>11</v>
      </c>
      <c r="F75" s="47" t="s">
        <v>13</v>
      </c>
      <c r="G75" s="306" t="s">
        <v>92</v>
      </c>
      <c r="H75" s="178">
        <f t="shared" ca="1" si="64"/>
        <v>115742.25919056802</v>
      </c>
      <c r="I75" s="178">
        <f t="shared" ca="1" si="64"/>
        <v>119214.52696628505</v>
      </c>
      <c r="J75" s="178">
        <f t="shared" ca="1" si="64"/>
        <v>122790.9627752736</v>
      </c>
      <c r="K75" s="178">
        <f t="shared" ca="1" si="64"/>
        <v>126474.69165853181</v>
      </c>
      <c r="L75" s="178">
        <f t="shared" ca="1" si="64"/>
        <v>130268.93240828777</v>
      </c>
      <c r="M75"/>
      <c r="N75"/>
      <c r="O75" s="343" t="s">
        <v>611</v>
      </c>
      <c r="P75" s="337" t="str">
        <f t="shared" si="55"/>
        <v>10000C</v>
      </c>
      <c r="Q75" s="339" t="str">
        <f t="shared" si="56"/>
        <v xml:space="preserve">Supervisor Equipment </v>
      </c>
      <c r="R75" s="344" t="str">
        <f t="shared" si="57"/>
        <v>E50</v>
      </c>
      <c r="S75" s="345" cm="1">
        <f t="array" aca="1" ref="S75" ca="1">IF($O75="Y",VLOOKUP($P75,INDIRECT($P$3),S$5,0)*INDIRECT($O$2),VLOOKUP($P75,INDIRECT($P$3),S$5,0))</f>
        <v>115742.25919056802</v>
      </c>
      <c r="T75" s="345" cm="1">
        <f t="array" aca="1" ref="T75" ca="1">IF($O75="Y",VLOOKUP($P75,INDIRECT($P$3),T$5,0)*INDIRECT($O$2),VLOOKUP($P75,INDIRECT($P$3),T$5,0))</f>
        <v>119214.52696628505</v>
      </c>
      <c r="U75" s="345" cm="1">
        <f t="array" aca="1" ref="U75" ca="1">IF($O75="Y",VLOOKUP($P75,INDIRECT($P$3),U$5,0)*INDIRECT($O$2),VLOOKUP($P75,INDIRECT($P$3),U$5,0))</f>
        <v>122790.9627752736</v>
      </c>
      <c r="V75" s="345" cm="1">
        <f t="array" aca="1" ref="V75" ca="1">IF($O75="Y",VLOOKUP($P75,INDIRECT($P$3),V$5,0)*INDIRECT($O$2),VLOOKUP($P75,INDIRECT($P$3),V$5,0))</f>
        <v>126474.69165853181</v>
      </c>
      <c r="W75" s="345" cm="1">
        <f t="array" aca="1" ref="W75" ca="1">IF($O75="Y",VLOOKUP($P75,INDIRECT($P$3),W$5,0)*INDIRECT($O$2),VLOOKUP($P75,INDIRECT($P$3),W$5,0))</f>
        <v>130268.93240828777</v>
      </c>
      <c r="X75" s="218" t="str">
        <f t="shared" si="47"/>
        <v>Y</v>
      </c>
      <c r="Y75" s="366" t="str">
        <f t="shared" si="48"/>
        <v>10000C</v>
      </c>
      <c r="Z75" s="218" t="str">
        <f t="shared" si="58"/>
        <v xml:space="preserve">Supervisor Equipment </v>
      </c>
      <c r="AA75" s="367" t="str">
        <f t="shared" si="49"/>
        <v>E50</v>
      </c>
      <c r="AB75" s="368">
        <f t="shared" ca="1" si="59"/>
        <v>55.646000000000001</v>
      </c>
      <c r="AC75" s="368">
        <f t="shared" ca="1" si="60"/>
        <v>57.314999999999998</v>
      </c>
      <c r="AD75" s="368">
        <f t="shared" ca="1" si="61"/>
        <v>59.034999999999997</v>
      </c>
      <c r="AE75" s="368">
        <f t="shared" ca="1" si="62"/>
        <v>60.805999999999997</v>
      </c>
      <c r="AF75" s="368">
        <f t="shared" ca="1" si="63"/>
        <v>62.629999999999995</v>
      </c>
    </row>
    <row r="76" spans="1:32" s="19" customFormat="1">
      <c r="A76" s="3" t="s">
        <v>133</v>
      </c>
      <c r="B76" s="47" t="s">
        <v>12</v>
      </c>
      <c r="C76" s="4">
        <v>503</v>
      </c>
      <c r="D76" s="35" t="s">
        <v>134</v>
      </c>
      <c r="E76" s="47">
        <v>11</v>
      </c>
      <c r="F76" s="47" t="s">
        <v>13</v>
      </c>
      <c r="G76" s="306" t="s">
        <v>92</v>
      </c>
      <c r="H76" s="178">
        <f t="shared" ca="1" si="64"/>
        <v>115742.25919056802</v>
      </c>
      <c r="I76" s="178">
        <f t="shared" ca="1" si="64"/>
        <v>119214.52696628505</v>
      </c>
      <c r="J76" s="178">
        <f t="shared" ca="1" si="64"/>
        <v>122790.9627752736</v>
      </c>
      <c r="K76" s="178">
        <f t="shared" ca="1" si="64"/>
        <v>126474.69165853181</v>
      </c>
      <c r="L76" s="178">
        <f t="shared" ca="1" si="64"/>
        <v>130268.93240828777</v>
      </c>
      <c r="M76"/>
      <c r="N76"/>
      <c r="O76" s="343" t="s">
        <v>611</v>
      </c>
      <c r="P76" s="337" t="str">
        <f t="shared" si="55"/>
        <v>10230C</v>
      </c>
      <c r="Q76" s="339" t="str">
        <f t="shared" si="56"/>
        <v>Supervisor Ramp Repair and Restoration</v>
      </c>
      <c r="R76" s="344" t="str">
        <f t="shared" si="57"/>
        <v>E50</v>
      </c>
      <c r="S76" s="345" cm="1">
        <f t="array" aca="1" ref="S76" ca="1">IF($O76="Y",VLOOKUP($P76,INDIRECT($P$3),S$5,0)*INDIRECT($O$2),VLOOKUP($P76,INDIRECT($P$3),S$5,0))</f>
        <v>115742.25919056802</v>
      </c>
      <c r="T76" s="345" cm="1">
        <f t="array" aca="1" ref="T76" ca="1">IF($O76="Y",VLOOKUP($P76,INDIRECT($P$3),T$5,0)*INDIRECT($O$2),VLOOKUP($P76,INDIRECT($P$3),T$5,0))</f>
        <v>119214.52696628505</v>
      </c>
      <c r="U76" s="345" cm="1">
        <f t="array" aca="1" ref="U76" ca="1">IF($O76="Y",VLOOKUP($P76,INDIRECT($P$3),U$5,0)*INDIRECT($O$2),VLOOKUP($P76,INDIRECT($P$3),U$5,0))</f>
        <v>122790.9627752736</v>
      </c>
      <c r="V76" s="345" cm="1">
        <f t="array" aca="1" ref="V76" ca="1">IF($O76="Y",VLOOKUP($P76,INDIRECT($P$3),V$5,0)*INDIRECT($O$2),VLOOKUP($P76,INDIRECT($P$3),V$5,0))</f>
        <v>126474.69165853181</v>
      </c>
      <c r="W76" s="345" cm="1">
        <f t="array" aca="1" ref="W76" ca="1">IF($O76="Y",VLOOKUP($P76,INDIRECT($P$3),W$5,0)*INDIRECT($O$2),VLOOKUP($P76,INDIRECT($P$3),W$5,0))</f>
        <v>130268.93240828777</v>
      </c>
      <c r="X76" s="218" t="str">
        <f t="shared" si="47"/>
        <v>Y</v>
      </c>
      <c r="Y76" s="366" t="str">
        <f t="shared" si="48"/>
        <v>10230C</v>
      </c>
      <c r="Z76" s="218" t="str">
        <f t="shared" si="58"/>
        <v>Supervisor Ramp Repair and Restoration</v>
      </c>
      <c r="AA76" s="367" t="str">
        <f t="shared" si="49"/>
        <v>E50</v>
      </c>
      <c r="AB76" s="368">
        <f t="shared" ca="1" si="59"/>
        <v>55.646000000000001</v>
      </c>
      <c r="AC76" s="368">
        <f t="shared" ca="1" si="60"/>
        <v>57.314999999999998</v>
      </c>
      <c r="AD76" s="368">
        <f t="shared" ca="1" si="61"/>
        <v>59.034999999999997</v>
      </c>
      <c r="AE76" s="368">
        <f t="shared" ca="1" si="62"/>
        <v>60.805999999999997</v>
      </c>
      <c r="AF76" s="368">
        <f t="shared" ca="1" si="63"/>
        <v>62.629999999999995</v>
      </c>
    </row>
    <row r="77" spans="1:32" s="19" customFormat="1">
      <c r="A77" s="3" t="s">
        <v>781</v>
      </c>
      <c r="B77" s="47" t="s">
        <v>12</v>
      </c>
      <c r="C77" s="4">
        <v>528</v>
      </c>
      <c r="D77" s="35" t="s">
        <v>782</v>
      </c>
      <c r="E77" s="47">
        <v>11</v>
      </c>
      <c r="F77" s="47" t="s">
        <v>13</v>
      </c>
      <c r="G77" s="306" t="s">
        <v>92</v>
      </c>
      <c r="H77" s="178">
        <f t="shared" ref="H77" ca="1" si="66">S77</f>
        <v>115742.25919056802</v>
      </c>
      <c r="I77" s="178">
        <f t="shared" ref="I77" ca="1" si="67">T77</f>
        <v>119214.52696628505</v>
      </c>
      <c r="J77" s="178">
        <f t="shared" ref="J77" ca="1" si="68">U77</f>
        <v>122790.9627752736</v>
      </c>
      <c r="K77" s="178">
        <f t="shared" ref="K77" ca="1" si="69">V77</f>
        <v>126474.69165853181</v>
      </c>
      <c r="L77" s="178">
        <f t="shared" ref="L77" ca="1" si="70">W77</f>
        <v>130268.93240828777</v>
      </c>
      <c r="M77"/>
      <c r="N77"/>
      <c r="O77" s="343" t="s">
        <v>611</v>
      </c>
      <c r="P77" s="337" t="str">
        <f t="shared" si="55"/>
        <v>53120C</v>
      </c>
      <c r="Q77" s="339" t="str">
        <f t="shared" si="56"/>
        <v>Supervisor Traffic Operations</v>
      </c>
      <c r="R77" s="344" t="str">
        <f t="shared" si="57"/>
        <v>E50</v>
      </c>
      <c r="S77" s="345" cm="1">
        <f t="array" aca="1" ref="S77" ca="1">IF($O77="Y",VLOOKUP($P77,INDIRECT($P$3),S$5,0)*INDIRECT($O$2),VLOOKUP($P77,INDIRECT($P$3),S$5,0))</f>
        <v>115742.25919056802</v>
      </c>
      <c r="T77" s="345" cm="1">
        <f t="array" aca="1" ref="T77" ca="1">IF($O77="Y",VLOOKUP($P77,INDIRECT($P$3),T$5,0)*INDIRECT($O$2),VLOOKUP($P77,INDIRECT($P$3),T$5,0))</f>
        <v>119214.52696628505</v>
      </c>
      <c r="U77" s="345" cm="1">
        <f t="array" aca="1" ref="U77" ca="1">IF($O77="Y",VLOOKUP($P77,INDIRECT($P$3),U$5,0)*INDIRECT($O$2),VLOOKUP($P77,INDIRECT($P$3),U$5,0))</f>
        <v>122790.9627752736</v>
      </c>
      <c r="V77" s="345" cm="1">
        <f t="array" aca="1" ref="V77" ca="1">IF($O77="Y",VLOOKUP($P77,INDIRECT($P$3),V$5,0)*INDIRECT($O$2),VLOOKUP($P77,INDIRECT($P$3),V$5,0))</f>
        <v>126474.69165853181</v>
      </c>
      <c r="W77" s="345" cm="1">
        <f t="array" aca="1" ref="W77" ca="1">IF($O77="Y",VLOOKUP($P77,INDIRECT($P$3),W$5,0)*INDIRECT($O$2),VLOOKUP($P77,INDIRECT($P$3),W$5,0))</f>
        <v>130268.93240828777</v>
      </c>
      <c r="X77" s="218" t="str">
        <f t="shared" si="47"/>
        <v>Y</v>
      </c>
      <c r="Y77" s="366" t="str">
        <f t="shared" si="48"/>
        <v>53120C</v>
      </c>
      <c r="Z77" s="218" t="str">
        <f t="shared" si="58"/>
        <v>Supervisor Traffic Operations</v>
      </c>
      <c r="AA77" s="367" t="str">
        <f t="shared" si="49"/>
        <v>E50</v>
      </c>
      <c r="AB77" s="368">
        <f t="shared" ca="1" si="59"/>
        <v>55.646000000000001</v>
      </c>
      <c r="AC77" s="368">
        <f t="shared" ca="1" si="60"/>
        <v>57.314999999999998</v>
      </c>
      <c r="AD77" s="368">
        <f t="shared" ca="1" si="61"/>
        <v>59.034999999999997</v>
      </c>
      <c r="AE77" s="368">
        <f t="shared" ca="1" si="62"/>
        <v>60.805999999999997</v>
      </c>
      <c r="AF77" s="368">
        <f t="shared" ca="1" si="63"/>
        <v>62.629999999999995</v>
      </c>
    </row>
    <row r="78" spans="1:32" s="19" customFormat="1">
      <c r="A78" s="3" t="s">
        <v>141</v>
      </c>
      <c r="B78" s="47" t="s">
        <v>12</v>
      </c>
      <c r="C78" s="4">
        <v>498</v>
      </c>
      <c r="D78" s="35" t="s">
        <v>142</v>
      </c>
      <c r="E78" s="47">
        <v>11</v>
      </c>
      <c r="F78" s="47" t="s">
        <v>13</v>
      </c>
      <c r="G78" s="306" t="s">
        <v>92</v>
      </c>
      <c r="H78" s="178">
        <f ca="1">S78</f>
        <v>115742.25919056802</v>
      </c>
      <c r="I78" s="178">
        <f ca="1">T78</f>
        <v>119214.52696628505</v>
      </c>
      <c r="J78" s="178">
        <f ca="1">U78</f>
        <v>122790.9627752736</v>
      </c>
      <c r="K78" s="178">
        <f ca="1">V78</f>
        <v>126474.69165853181</v>
      </c>
      <c r="L78" s="178">
        <f ca="1">W78</f>
        <v>130268.93240828777</v>
      </c>
      <c r="M78"/>
      <c r="N78"/>
      <c r="O78" s="343" t="s">
        <v>611</v>
      </c>
      <c r="P78" s="337" t="str">
        <f t="shared" si="55"/>
        <v>10907C</v>
      </c>
      <c r="Q78" s="339" t="str">
        <f t="shared" si="56"/>
        <v>Water Resources Regulatory Coordinator</v>
      </c>
      <c r="R78" s="344" t="str">
        <f t="shared" si="57"/>
        <v>E50</v>
      </c>
      <c r="S78" s="345" cm="1">
        <f t="array" aca="1" ref="S78" ca="1">IF($O78="Y",VLOOKUP($P78,INDIRECT($P$3),S$5,0)*INDIRECT($O$2),VLOOKUP($P78,INDIRECT($P$3),S$5,0))</f>
        <v>115742.25919056802</v>
      </c>
      <c r="T78" s="345" cm="1">
        <f t="array" aca="1" ref="T78" ca="1">IF($O78="Y",VLOOKUP($P78,INDIRECT($P$3),T$5,0)*INDIRECT($O$2),VLOOKUP($P78,INDIRECT($P$3),T$5,0))</f>
        <v>119214.52696628505</v>
      </c>
      <c r="U78" s="345" cm="1">
        <f t="array" aca="1" ref="U78" ca="1">IF($O78="Y",VLOOKUP($P78,INDIRECT($P$3),U$5,0)*INDIRECT($O$2),VLOOKUP($P78,INDIRECT($P$3),U$5,0))</f>
        <v>122790.9627752736</v>
      </c>
      <c r="V78" s="345" cm="1">
        <f t="array" aca="1" ref="V78" ca="1">IF($O78="Y",VLOOKUP($P78,INDIRECT($P$3),V$5,0)*INDIRECT($O$2),VLOOKUP($P78,INDIRECT($P$3),V$5,0))</f>
        <v>126474.69165853181</v>
      </c>
      <c r="W78" s="345" cm="1">
        <f t="array" aca="1" ref="W78" ca="1">IF($O78="Y",VLOOKUP($P78,INDIRECT($P$3),W$5,0)*INDIRECT($O$2),VLOOKUP($P78,INDIRECT($P$3),W$5,0))</f>
        <v>130268.93240828777</v>
      </c>
      <c r="X78" s="218" t="str">
        <f t="shared" si="47"/>
        <v>Y</v>
      </c>
      <c r="Y78" s="366" t="str">
        <f t="shared" si="48"/>
        <v>10907C</v>
      </c>
      <c r="Z78" s="218" t="str">
        <f t="shared" si="58"/>
        <v>Water Resources Regulatory Coordinator</v>
      </c>
      <c r="AA78" s="367" t="str">
        <f t="shared" si="49"/>
        <v>E50</v>
      </c>
      <c r="AB78" s="368">
        <f t="shared" ca="1" si="59"/>
        <v>55.646000000000001</v>
      </c>
      <c r="AC78" s="368">
        <f t="shared" ca="1" si="60"/>
        <v>57.314999999999998</v>
      </c>
      <c r="AD78" s="368">
        <f t="shared" ca="1" si="61"/>
        <v>59.034999999999997</v>
      </c>
      <c r="AE78" s="368">
        <f t="shared" ca="1" si="62"/>
        <v>60.805999999999997</v>
      </c>
      <c r="AF78" s="368">
        <f t="shared" ca="1" si="63"/>
        <v>62.629999999999995</v>
      </c>
    </row>
    <row r="79" spans="1:32" s="19" customFormat="1">
      <c r="A79" s="3"/>
      <c r="B79" s="4"/>
      <c r="C79" s="4"/>
      <c r="D79" s="35"/>
      <c r="E79" s="4"/>
      <c r="F79" s="4"/>
      <c r="G79" s="30"/>
      <c r="H79" s="179"/>
      <c r="I79" s="179"/>
      <c r="J79" s="179"/>
      <c r="K79" s="179"/>
      <c r="L79" s="179"/>
      <c r="M79"/>
      <c r="N79"/>
      <c r="O79" s="347"/>
      <c r="P79" s="347"/>
      <c r="Q79" s="346"/>
      <c r="R79" s="346"/>
      <c r="S79" s="346"/>
      <c r="T79" s="346"/>
      <c r="U79" s="346"/>
      <c r="V79" s="346"/>
      <c r="W79" s="346"/>
      <c r="X79" s="214"/>
      <c r="Y79" s="214"/>
      <c r="Z79" s="214"/>
      <c r="AA79" s="214"/>
      <c r="AB79" s="214"/>
      <c r="AC79" s="214"/>
      <c r="AD79" s="214"/>
      <c r="AE79" s="214"/>
      <c r="AF79" s="249"/>
    </row>
    <row r="80" spans="1:32" s="19" customFormat="1" ht="26.25" thickBot="1">
      <c r="A80" s="280" t="s">
        <v>2</v>
      </c>
      <c r="B80" s="280" t="s">
        <v>3</v>
      </c>
      <c r="C80" s="280" t="s">
        <v>519</v>
      </c>
      <c r="D80" s="24" t="s">
        <v>626</v>
      </c>
      <c r="E80" s="280" t="s">
        <v>617</v>
      </c>
      <c r="F80" s="280" t="s">
        <v>6</v>
      </c>
      <c r="G80" s="280" t="s">
        <v>7</v>
      </c>
      <c r="H80" s="26" t="s">
        <v>8</v>
      </c>
      <c r="I80" s="26" t="s">
        <v>9</v>
      </c>
      <c r="J80" s="26" t="s">
        <v>10</v>
      </c>
      <c r="K80" s="27" t="s">
        <v>11</v>
      </c>
      <c r="L80" s="27" t="s">
        <v>744</v>
      </c>
      <c r="M80"/>
      <c r="N80"/>
      <c r="O80" s="340" t="s">
        <v>610</v>
      </c>
      <c r="P80" s="340" t="s">
        <v>2</v>
      </c>
      <c r="Q80" s="341" t="s">
        <v>612</v>
      </c>
      <c r="R80" s="341" t="s">
        <v>606</v>
      </c>
      <c r="S80" s="342" t="s">
        <v>8</v>
      </c>
      <c r="T80" s="342" t="s">
        <v>9</v>
      </c>
      <c r="U80" s="342" t="s">
        <v>10</v>
      </c>
      <c r="V80" s="340" t="s">
        <v>11</v>
      </c>
      <c r="W80" s="341" t="s">
        <v>744</v>
      </c>
      <c r="X80" s="358" t="str">
        <f>O80</f>
        <v>Update</v>
      </c>
      <c r="Y80" s="359" t="str">
        <f>A80</f>
        <v>Job Code</v>
      </c>
      <c r="Z80" s="358" t="s">
        <v>612</v>
      </c>
      <c r="AA80" s="360" t="str">
        <f>G80</f>
        <v>Salary Grade</v>
      </c>
      <c r="AB80" s="361" t="str">
        <f>S80</f>
        <v>Step 1</v>
      </c>
      <c r="AC80" s="361" t="str">
        <f>T80</f>
        <v>Step 2</v>
      </c>
      <c r="AD80" s="361" t="str">
        <f>U80</f>
        <v>Step 3</v>
      </c>
      <c r="AE80" s="361" t="str">
        <f>V80</f>
        <v>Step 4</v>
      </c>
      <c r="AF80" s="404" t="s">
        <v>744</v>
      </c>
    </row>
    <row r="81" spans="1:32" s="19" customFormat="1">
      <c r="A81" s="3" t="s">
        <v>93</v>
      </c>
      <c r="B81" s="47" t="s">
        <v>12</v>
      </c>
      <c r="C81" s="4">
        <v>506</v>
      </c>
      <c r="D81" s="35" t="s">
        <v>94</v>
      </c>
      <c r="E81" s="47">
        <v>11</v>
      </c>
      <c r="F81" s="47" t="s">
        <v>13</v>
      </c>
      <c r="G81" s="306">
        <v>48</v>
      </c>
      <c r="H81" s="178">
        <f t="shared" ref="H81:L85" ca="1" si="71">S81</f>
        <v>134305.9479716364</v>
      </c>
      <c r="I81" s="178">
        <f t="shared" ca="1" si="71"/>
        <v>138335.23281795575</v>
      </c>
      <c r="J81" s="178">
        <f t="shared" ca="1" si="71"/>
        <v>142485.11245721069</v>
      </c>
      <c r="K81" s="178">
        <f t="shared" ca="1" si="71"/>
        <v>146760.31609696735</v>
      </c>
      <c r="L81" s="178">
        <f t="shared" ca="1" si="71"/>
        <v>151163.12557987636</v>
      </c>
      <c r="M81"/>
      <c r="N81"/>
      <c r="O81" s="343" t="s">
        <v>611</v>
      </c>
      <c r="P81" s="337" t="str">
        <f>A81</f>
        <v>00484C</v>
      </c>
      <c r="Q81" s="339" t="str">
        <f>D81</f>
        <v>Appraisal Supervisor</v>
      </c>
      <c r="R81" s="344">
        <f>G81</f>
        <v>48</v>
      </c>
      <c r="S81" s="345" cm="1">
        <f t="array" aca="1" ref="S81" ca="1">IF($O81="Y",VLOOKUP($P81,INDIRECT($P$3),S$5,0)*INDIRECT($O$2),VLOOKUP($P81,INDIRECT($P$3),S$5,0))</f>
        <v>134305.9479716364</v>
      </c>
      <c r="T81" s="345" cm="1">
        <f t="array" aca="1" ref="T81" ca="1">IF($O81="Y",VLOOKUP($P81,INDIRECT($P$3),T$5,0)*INDIRECT($O$2),VLOOKUP($P81,INDIRECT($P$3),T$5,0))</f>
        <v>138335.23281795575</v>
      </c>
      <c r="U81" s="345" cm="1">
        <f t="array" aca="1" ref="U81" ca="1">IF($O81="Y",VLOOKUP($P81,INDIRECT($P$3),U$5,0)*INDIRECT($O$2),VLOOKUP($P81,INDIRECT($P$3),U$5,0))</f>
        <v>142485.11245721069</v>
      </c>
      <c r="V81" s="345" cm="1">
        <f t="array" aca="1" ref="V81" ca="1">IF($O81="Y",VLOOKUP($P81,INDIRECT($P$3),V$5,0)*INDIRECT($O$2),VLOOKUP($P81,INDIRECT($P$3),V$5,0))</f>
        <v>146760.31609696735</v>
      </c>
      <c r="W81" s="345" cm="1">
        <f t="array" aca="1" ref="W81" ca="1">IF($O81="Y",VLOOKUP($P81,INDIRECT($P$3),W$5,0)*INDIRECT($O$2),VLOOKUP($P81,INDIRECT($P$3),W$5,0))</f>
        <v>151163.12557987636</v>
      </c>
      <c r="X81" s="218" t="str">
        <f>O81</f>
        <v>Y</v>
      </c>
      <c r="Y81" s="366" t="str">
        <f>A81</f>
        <v>00484C</v>
      </c>
      <c r="Z81" s="218" t="str">
        <f>D81</f>
        <v>Appraisal Supervisor</v>
      </c>
      <c r="AA81" s="367">
        <f>G81</f>
        <v>48</v>
      </c>
      <c r="AB81" s="368">
        <f t="shared" ref="AB81:AF85" ca="1" si="72">ROUNDUP(S81/2080,3)</f>
        <v>64.570999999999998</v>
      </c>
      <c r="AC81" s="368">
        <f t="shared" ca="1" si="72"/>
        <v>66.50800000000001</v>
      </c>
      <c r="AD81" s="368">
        <f t="shared" ca="1" si="72"/>
        <v>68.503</v>
      </c>
      <c r="AE81" s="368">
        <f t="shared" ca="1" si="72"/>
        <v>70.558000000000007</v>
      </c>
      <c r="AF81" s="368">
        <f t="shared" ca="1" si="72"/>
        <v>72.675000000000011</v>
      </c>
    </row>
    <row r="82" spans="1:32" s="19" customFormat="1">
      <c r="A82" s="3"/>
      <c r="B82" s="47"/>
      <c r="C82" s="4"/>
      <c r="D82" s="35"/>
      <c r="E82" s="47"/>
      <c r="F82" s="47"/>
      <c r="G82" s="306"/>
      <c r="H82" s="178"/>
      <c r="I82" s="178"/>
      <c r="J82" s="178"/>
      <c r="K82" s="178"/>
      <c r="L82" s="178"/>
      <c r="M82"/>
      <c r="N82"/>
      <c r="O82" s="343"/>
      <c r="P82" s="337"/>
      <c r="Q82" s="339"/>
      <c r="R82" s="344"/>
      <c r="S82" s="345"/>
      <c r="T82" s="345"/>
      <c r="U82" s="345"/>
      <c r="V82" s="345"/>
      <c r="W82" s="345"/>
      <c r="X82" s="218"/>
      <c r="Y82" s="366"/>
      <c r="Z82" s="218"/>
      <c r="AA82" s="367"/>
      <c r="AB82" s="368"/>
      <c r="AC82" s="368"/>
      <c r="AD82" s="368"/>
      <c r="AE82" s="368"/>
      <c r="AF82" s="368"/>
    </row>
    <row r="83" spans="1:32" s="19" customFormat="1">
      <c r="A83" s="3"/>
      <c r="B83" s="47"/>
      <c r="C83" s="4"/>
      <c r="D83" s="35"/>
      <c r="E83" s="47"/>
      <c r="F83" s="47"/>
      <c r="G83" s="306"/>
      <c r="H83" s="178"/>
      <c r="I83" s="178"/>
      <c r="J83" s="178"/>
      <c r="K83" s="178"/>
      <c r="L83" s="178"/>
      <c r="M83"/>
      <c r="N83"/>
      <c r="O83" s="343"/>
      <c r="P83" s="337"/>
      <c r="Q83" s="339"/>
      <c r="R83" s="344"/>
      <c r="S83" s="345"/>
      <c r="T83" s="345"/>
      <c r="U83" s="345"/>
      <c r="V83" s="345"/>
      <c r="W83" s="345"/>
      <c r="X83" s="218"/>
      <c r="Y83" s="366"/>
      <c r="Z83" s="218"/>
      <c r="AA83" s="367"/>
      <c r="AB83" s="368"/>
      <c r="AC83" s="368"/>
      <c r="AD83" s="368"/>
      <c r="AE83" s="368"/>
      <c r="AF83" s="368"/>
    </row>
    <row r="84" spans="1:32" s="19" customFormat="1" ht="26.25" thickBot="1">
      <c r="A84" s="280" t="s">
        <v>2</v>
      </c>
      <c r="B84" s="280" t="s">
        <v>3</v>
      </c>
      <c r="C84" s="280" t="s">
        <v>519</v>
      </c>
      <c r="D84" s="24" t="s">
        <v>626</v>
      </c>
      <c r="E84" s="280" t="s">
        <v>617</v>
      </c>
      <c r="F84" s="280" t="s">
        <v>6</v>
      </c>
      <c r="G84" s="280" t="s">
        <v>7</v>
      </c>
      <c r="H84" s="26" t="s">
        <v>8</v>
      </c>
      <c r="I84" s="26" t="s">
        <v>9</v>
      </c>
      <c r="J84" s="26" t="s">
        <v>10</v>
      </c>
      <c r="K84" s="27" t="s">
        <v>11</v>
      </c>
      <c r="L84" s="27" t="s">
        <v>744</v>
      </c>
      <c r="M84"/>
      <c r="N84"/>
      <c r="O84" s="340" t="s">
        <v>610</v>
      </c>
      <c r="P84" s="340" t="s">
        <v>2</v>
      </c>
      <c r="Q84" s="341" t="s">
        <v>612</v>
      </c>
      <c r="R84" s="341" t="s">
        <v>606</v>
      </c>
      <c r="S84" s="342" t="s">
        <v>8</v>
      </c>
      <c r="T84" s="342" t="s">
        <v>9</v>
      </c>
      <c r="U84" s="342" t="s">
        <v>10</v>
      </c>
      <c r="V84" s="340" t="s">
        <v>11</v>
      </c>
      <c r="W84" s="341" t="s">
        <v>744</v>
      </c>
      <c r="X84" s="358" t="str">
        <f>O84</f>
        <v>Update</v>
      </c>
      <c r="Y84" s="359" t="str">
        <f>A84</f>
        <v>Job Code</v>
      </c>
      <c r="Z84" s="358" t="s">
        <v>612</v>
      </c>
      <c r="AA84" s="360" t="str">
        <f>G84</f>
        <v>Salary Grade</v>
      </c>
      <c r="AB84" s="361" t="str">
        <f>S84</f>
        <v>Step 1</v>
      </c>
      <c r="AC84" s="361" t="str">
        <f>T84</f>
        <v>Step 2</v>
      </c>
      <c r="AD84" s="361" t="str">
        <f>U84</f>
        <v>Step 3</v>
      </c>
      <c r="AE84" s="361" t="str">
        <f>V84</f>
        <v>Step 4</v>
      </c>
      <c r="AF84" s="404" t="s">
        <v>744</v>
      </c>
    </row>
    <row r="85" spans="1:32" s="19" customFormat="1">
      <c r="A85" s="3" t="s">
        <v>88</v>
      </c>
      <c r="B85" s="47" t="s">
        <v>12</v>
      </c>
      <c r="C85" s="4">
        <v>513</v>
      </c>
      <c r="D85" s="35" t="s">
        <v>265</v>
      </c>
      <c r="E85" s="47">
        <v>11</v>
      </c>
      <c r="F85" s="47" t="s">
        <v>13</v>
      </c>
      <c r="G85" s="306" t="s">
        <v>770</v>
      </c>
      <c r="H85" s="178">
        <f t="shared" ca="1" si="71"/>
        <v>116899.68178247369</v>
      </c>
      <c r="I85" s="178">
        <f t="shared" ca="1" si="71"/>
        <v>120406.6722359479</v>
      </c>
      <c r="J85" s="178">
        <f t="shared" ca="1" si="71"/>
        <v>124018.87240302634</v>
      </c>
      <c r="K85" s="178">
        <f t="shared" ca="1" si="71"/>
        <v>127739.43857511714</v>
      </c>
      <c r="L85" s="178">
        <f t="shared" ca="1" si="71"/>
        <v>131571.62173237064</v>
      </c>
      <c r="M85" s="411"/>
      <c r="N85" s="411"/>
      <c r="O85" s="343" t="s">
        <v>611</v>
      </c>
      <c r="P85" s="337" t="str">
        <f>A85</f>
        <v>03623C</v>
      </c>
      <c r="Q85" s="339" t="str">
        <f>D85</f>
        <v>District Supervisor Construction Code Services</v>
      </c>
      <c r="R85" s="344" t="str">
        <f>G85</f>
        <v>E52</v>
      </c>
      <c r="S85" s="345" cm="1">
        <f t="array" aca="1" ref="S85" ca="1">IF($O85="Y",VLOOKUP($P85,INDIRECT($P$3),S$5,0)*INDIRECT($O$2),VLOOKUP($P85,INDIRECT($P$3),S$5,0))*1.01</f>
        <v>116899.68178247369</v>
      </c>
      <c r="T85" s="345" cm="1">
        <f t="array" aca="1" ref="T85" ca="1">IF($O85="Y",VLOOKUP($P85,INDIRECT($P$3),T$5,0)*INDIRECT($O$2),VLOOKUP($P85,INDIRECT($P$3),T$5,0))*1.01</f>
        <v>120406.6722359479</v>
      </c>
      <c r="U85" s="345" cm="1">
        <f t="array" aca="1" ref="U85" ca="1">IF($O85="Y",VLOOKUP($P85,INDIRECT($P$3),U$5,0)*INDIRECT($O$2),VLOOKUP($P85,INDIRECT($P$3),U$5,0))*1.01</f>
        <v>124018.87240302634</v>
      </c>
      <c r="V85" s="345" cm="1">
        <f t="array" aca="1" ref="V85" ca="1">IF($O85="Y",VLOOKUP($P85,INDIRECT($P$3),V$5,0)*INDIRECT($O$2),VLOOKUP($P85,INDIRECT($P$3),V$5,0))*1.01</f>
        <v>127739.43857511714</v>
      </c>
      <c r="W85" s="345" cm="1">
        <f t="array" aca="1" ref="W85" ca="1">IF($O85="Y",VLOOKUP($P85,INDIRECT($P$3),W$5,0)*INDIRECT($O$2),VLOOKUP($P85,INDIRECT($P$3),W$5,0))*1.01</f>
        <v>131571.62173237064</v>
      </c>
      <c r="X85" s="218" t="str">
        <f>O85</f>
        <v>Y</v>
      </c>
      <c r="Y85" s="366" t="str">
        <f>A85</f>
        <v>03623C</v>
      </c>
      <c r="Z85" s="218" t="str">
        <f>D85</f>
        <v>District Supervisor Construction Code Services</v>
      </c>
      <c r="AA85" s="367" t="str">
        <f>G85</f>
        <v>E52</v>
      </c>
      <c r="AB85" s="368">
        <f t="shared" ca="1" si="72"/>
        <v>56.201999999999998</v>
      </c>
      <c r="AC85" s="368">
        <f t="shared" ca="1" si="72"/>
        <v>57.887999999999998</v>
      </c>
      <c r="AD85" s="368">
        <f t="shared" ca="1" si="72"/>
        <v>59.625</v>
      </c>
      <c r="AE85" s="368">
        <f t="shared" ca="1" si="72"/>
        <v>61.413999999999994</v>
      </c>
      <c r="AF85" s="368">
        <f t="shared" ca="1" si="72"/>
        <v>63.256</v>
      </c>
    </row>
    <row r="86" spans="1:32" s="19" customFormat="1">
      <c r="A86" s="3"/>
      <c r="B86" s="4"/>
      <c r="C86" s="4"/>
      <c r="D86" s="35"/>
      <c r="E86" s="4"/>
      <c r="F86" s="4"/>
      <c r="G86" s="30"/>
      <c r="H86" s="179"/>
      <c r="I86" s="179"/>
      <c r="J86" s="179"/>
      <c r="K86" s="179"/>
      <c r="L86" s="179"/>
      <c r="M86"/>
      <c r="N86"/>
      <c r="O86" s="347"/>
      <c r="P86" s="347"/>
      <c r="Q86" s="346"/>
      <c r="R86" s="346"/>
      <c r="S86" s="346"/>
      <c r="T86" s="346"/>
      <c r="U86" s="346"/>
      <c r="V86" s="346"/>
      <c r="W86" s="346"/>
      <c r="X86" s="214"/>
      <c r="Y86" s="214"/>
      <c r="Z86" s="214"/>
      <c r="AA86" s="214"/>
      <c r="AB86" s="214"/>
      <c r="AC86" s="214"/>
      <c r="AD86" s="214"/>
      <c r="AE86" s="214"/>
      <c r="AF86" s="249"/>
    </row>
    <row r="87" spans="1:32" s="19" customFormat="1">
      <c r="A87" s="3"/>
      <c r="B87" s="4"/>
      <c r="C87" s="4"/>
      <c r="D87" s="35"/>
      <c r="E87" s="4"/>
      <c r="F87" s="4"/>
      <c r="G87" s="30"/>
      <c r="H87" s="179"/>
      <c r="I87" s="179"/>
      <c r="J87" s="179"/>
      <c r="K87" s="179"/>
      <c r="L87" s="179"/>
      <c r="M87"/>
      <c r="N87"/>
      <c r="O87" s="347"/>
      <c r="P87" s="347"/>
      <c r="Q87" s="346"/>
      <c r="R87" s="346"/>
      <c r="S87" s="346"/>
      <c r="T87" s="346"/>
      <c r="U87" s="346"/>
      <c r="V87" s="346"/>
      <c r="W87" s="346"/>
      <c r="X87" s="214"/>
      <c r="Y87" s="214"/>
      <c r="Z87" s="214"/>
      <c r="AA87" s="214"/>
      <c r="AB87" s="214"/>
      <c r="AC87" s="214"/>
      <c r="AD87" s="214"/>
      <c r="AE87" s="214"/>
      <c r="AF87" s="249"/>
    </row>
    <row r="88" spans="1:32" s="19" customFormat="1" ht="26.25" thickBot="1">
      <c r="A88" s="280" t="s">
        <v>2</v>
      </c>
      <c r="B88" s="280" t="s">
        <v>3</v>
      </c>
      <c r="C88" s="280" t="s">
        <v>519</v>
      </c>
      <c r="D88" s="24" t="s">
        <v>627</v>
      </c>
      <c r="E88" s="280" t="s">
        <v>617</v>
      </c>
      <c r="F88" s="280" t="s">
        <v>6</v>
      </c>
      <c r="G88" s="280" t="s">
        <v>7</v>
      </c>
      <c r="H88" s="26" t="s">
        <v>8</v>
      </c>
      <c r="I88" s="26" t="s">
        <v>9</v>
      </c>
      <c r="J88" s="26" t="s">
        <v>10</v>
      </c>
      <c r="K88" s="27" t="s">
        <v>11</v>
      </c>
      <c r="L88" s="27" t="s">
        <v>744</v>
      </c>
      <c r="M88"/>
      <c r="N88"/>
      <c r="O88" s="340" t="s">
        <v>610</v>
      </c>
      <c r="P88" s="340" t="s">
        <v>2</v>
      </c>
      <c r="Q88" s="341" t="s">
        <v>612</v>
      </c>
      <c r="R88" s="341" t="s">
        <v>606</v>
      </c>
      <c r="S88" s="342" t="s">
        <v>8</v>
      </c>
      <c r="T88" s="342" t="s">
        <v>9</v>
      </c>
      <c r="U88" s="342" t="s">
        <v>10</v>
      </c>
      <c r="V88" s="340" t="s">
        <v>11</v>
      </c>
      <c r="W88" s="341" t="s">
        <v>744</v>
      </c>
      <c r="X88" s="358" t="str">
        <f t="shared" ref="X88:X95" si="73">O88</f>
        <v>Update</v>
      </c>
      <c r="Y88" s="359" t="str">
        <f t="shared" ref="Y88:Y95" si="74">A88</f>
        <v>Job Code</v>
      </c>
      <c r="Z88" s="358" t="s">
        <v>612</v>
      </c>
      <c r="AA88" s="360" t="str">
        <f t="shared" ref="AA88:AA95" si="75">G88</f>
        <v>Salary Grade</v>
      </c>
      <c r="AB88" s="361" t="str">
        <f>S88</f>
        <v>Step 1</v>
      </c>
      <c r="AC88" s="361" t="str">
        <f>T88</f>
        <v>Step 2</v>
      </c>
      <c r="AD88" s="361" t="str">
        <f>U88</f>
        <v>Step 3</v>
      </c>
      <c r="AE88" s="361" t="str">
        <f>V88</f>
        <v>Step 4</v>
      </c>
      <c r="AF88" s="404" t="s">
        <v>744</v>
      </c>
    </row>
    <row r="89" spans="1:32" s="19" customFormat="1">
      <c r="A89" s="3" t="s">
        <v>145</v>
      </c>
      <c r="B89" s="47" t="s">
        <v>12</v>
      </c>
      <c r="C89" s="4">
        <v>550</v>
      </c>
      <c r="D89" s="35" t="s">
        <v>146</v>
      </c>
      <c r="E89" s="47">
        <v>12</v>
      </c>
      <c r="F89" s="47" t="s">
        <v>13</v>
      </c>
      <c r="G89" s="306" t="s">
        <v>144</v>
      </c>
      <c r="H89" s="178">
        <f t="shared" ref="H89:L95" ca="1" si="76">S89</f>
        <v>124031.61925651539</v>
      </c>
      <c r="I89" s="178">
        <f t="shared" ca="1" si="76"/>
        <v>127752.56783421086</v>
      </c>
      <c r="J89" s="178">
        <f t="shared" ca="1" si="76"/>
        <v>131585.14486923721</v>
      </c>
      <c r="K89" s="178">
        <f t="shared" ca="1" si="76"/>
        <v>135532.69921531432</v>
      </c>
      <c r="L89" s="178">
        <f ca="1">W89</f>
        <v>139598.68019177375</v>
      </c>
      <c r="M89"/>
      <c r="N89"/>
      <c r="O89" s="343" t="s">
        <v>611</v>
      </c>
      <c r="P89" s="337" t="str">
        <f t="shared" ref="P89:P95" si="77">A89</f>
        <v>03620C</v>
      </c>
      <c r="Q89" s="339" t="str">
        <f t="shared" ref="Q89:Q95" si="78">D89</f>
        <v xml:space="preserve">District Street Supervisor III  </v>
      </c>
      <c r="R89" s="344" t="str">
        <f t="shared" ref="R89:R95" si="79">G89</f>
        <v>E60</v>
      </c>
      <c r="S89" s="345" cm="1">
        <f t="array" aca="1" ref="S89" ca="1">IF($O89="Y",VLOOKUP($P89,INDIRECT($P$3),S$5,0)*INDIRECT($O$2),VLOOKUP($P89,INDIRECT($P$3),S$5,0))</f>
        <v>124031.61925651539</v>
      </c>
      <c r="T89" s="345" cm="1">
        <f t="array" aca="1" ref="T89" ca="1">IF($O89="Y",VLOOKUP($P89,INDIRECT($P$3),T$5,0)*INDIRECT($O$2),VLOOKUP($P89,INDIRECT($P$3),T$5,0))</f>
        <v>127752.56783421086</v>
      </c>
      <c r="U89" s="345" cm="1">
        <f t="array" aca="1" ref="U89" ca="1">IF($O89="Y",VLOOKUP($P89,INDIRECT($P$3),U$5,0)*INDIRECT($O$2),VLOOKUP($P89,INDIRECT($P$3),U$5,0))</f>
        <v>131585.14486923721</v>
      </c>
      <c r="V89" s="345" cm="1">
        <f t="array" aca="1" ref="V89" ca="1">IF($O89="Y",VLOOKUP($P89,INDIRECT($P$3),V$5,0)*INDIRECT($O$2),VLOOKUP($P89,INDIRECT($P$3),V$5,0))</f>
        <v>135532.69921531432</v>
      </c>
      <c r="W89" s="345" cm="1">
        <f t="array" aca="1" ref="W89" ca="1">IF($O89="Y",VLOOKUP($P89,INDIRECT($P$3),W$5,0)*INDIRECT($O$2),VLOOKUP($P89,INDIRECT($P$3),W$5,0))</f>
        <v>139598.68019177375</v>
      </c>
      <c r="X89" s="218" t="str">
        <f t="shared" si="73"/>
        <v>Y</v>
      </c>
      <c r="Y89" s="366" t="str">
        <f t="shared" si="74"/>
        <v>03620C</v>
      </c>
      <c r="Z89" s="218" t="str">
        <f t="shared" ref="Z89:Z95" si="80">D89</f>
        <v xml:space="preserve">District Street Supervisor III  </v>
      </c>
      <c r="AA89" s="367" t="str">
        <f t="shared" si="75"/>
        <v>E60</v>
      </c>
      <c r="AB89" s="368">
        <f ca="1">ROUNDUP(S89/2080,3)</f>
        <v>59.631</v>
      </c>
      <c r="AC89" s="368">
        <f ca="1">ROUNDUP(T89/2080,3)</f>
        <v>61.419999999999995</v>
      </c>
      <c r="AD89" s="368">
        <f ca="1">ROUNDUP(U89/2080,3)</f>
        <v>63.262999999999998</v>
      </c>
      <c r="AE89" s="368">
        <f ca="1">ROUNDUP(V89/2080,3)</f>
        <v>65.160000000000011</v>
      </c>
      <c r="AF89" s="368">
        <f ca="1">ROUNDUP(W89/2080,3)</f>
        <v>67.115000000000009</v>
      </c>
    </row>
    <row r="90" spans="1:32">
      <c r="A90" s="3" t="s">
        <v>147</v>
      </c>
      <c r="B90" s="47" t="s">
        <v>12</v>
      </c>
      <c r="C90" s="4">
        <v>543</v>
      </c>
      <c r="D90" s="35" t="s">
        <v>148</v>
      </c>
      <c r="E90" s="47">
        <v>12</v>
      </c>
      <c r="F90" s="47" t="s">
        <v>13</v>
      </c>
      <c r="G90" s="306" t="s">
        <v>144</v>
      </c>
      <c r="H90" s="178">
        <f t="shared" ca="1" si="76"/>
        <v>124031.61925651539</v>
      </c>
      <c r="I90" s="178">
        <f t="shared" ca="1" si="76"/>
        <v>127752.56783421086</v>
      </c>
      <c r="J90" s="178">
        <f t="shared" ca="1" si="76"/>
        <v>131585.14486923721</v>
      </c>
      <c r="K90" s="178">
        <f t="shared" ca="1" si="76"/>
        <v>135532.69921531432</v>
      </c>
      <c r="L90" s="178">
        <f t="shared" ca="1" si="76"/>
        <v>139598.68019177375</v>
      </c>
      <c r="O90" s="343" t="s">
        <v>611</v>
      </c>
      <c r="P90" s="337" t="str">
        <f t="shared" si="77"/>
        <v>06637C</v>
      </c>
      <c r="Q90" s="339" t="str">
        <f t="shared" si="78"/>
        <v>Manager Crime Lab</v>
      </c>
      <c r="R90" s="344" t="str">
        <f t="shared" si="79"/>
        <v>E60</v>
      </c>
      <c r="S90" s="345" cm="1">
        <f t="array" aca="1" ref="S90" ca="1">IF($O90="Y",VLOOKUP($P90,INDIRECT($P$3),S$5,0)*INDIRECT($O$2),VLOOKUP($P90,INDIRECT($P$3),S$5,0))</f>
        <v>124031.61925651539</v>
      </c>
      <c r="T90" s="345" cm="1">
        <f t="array" aca="1" ref="T90" ca="1">IF($O90="Y",VLOOKUP($P90,INDIRECT($P$3),T$5,0)*INDIRECT($O$2),VLOOKUP($P90,INDIRECT($P$3),T$5,0))</f>
        <v>127752.56783421086</v>
      </c>
      <c r="U90" s="345" cm="1">
        <f t="array" aca="1" ref="U90" ca="1">IF($O90="Y",VLOOKUP($P90,INDIRECT($P$3),U$5,0)*INDIRECT($O$2),VLOOKUP($P90,INDIRECT($P$3),U$5,0))</f>
        <v>131585.14486923721</v>
      </c>
      <c r="V90" s="345" cm="1">
        <f t="array" aca="1" ref="V90" ca="1">IF($O90="Y",VLOOKUP($P90,INDIRECT($P$3),V$5,0)*INDIRECT($O$2),VLOOKUP($P90,INDIRECT($P$3),V$5,0))</f>
        <v>135532.69921531432</v>
      </c>
      <c r="W90" s="345" cm="1">
        <f t="array" aca="1" ref="W90" ca="1">IF($O90="Y",VLOOKUP($P90,INDIRECT($P$3),W$5,0)*INDIRECT($O$2),VLOOKUP($P90,INDIRECT($P$3),W$5,0))</f>
        <v>139598.68019177375</v>
      </c>
      <c r="X90" s="218" t="str">
        <f t="shared" si="73"/>
        <v>Y</v>
      </c>
      <c r="Y90" s="366" t="str">
        <f t="shared" si="74"/>
        <v>06637C</v>
      </c>
      <c r="Z90" s="218" t="str">
        <f t="shared" si="80"/>
        <v>Manager Crime Lab</v>
      </c>
      <c r="AA90" s="367" t="str">
        <f t="shared" si="75"/>
        <v>E60</v>
      </c>
      <c r="AB90" s="368">
        <f t="shared" ref="AB90:AE95" ca="1" si="81">ROUNDUP(S90/2080,3)</f>
        <v>59.631</v>
      </c>
      <c r="AC90" s="368">
        <f t="shared" ca="1" si="81"/>
        <v>61.419999999999995</v>
      </c>
      <c r="AD90" s="368">
        <f t="shared" ca="1" si="81"/>
        <v>63.262999999999998</v>
      </c>
      <c r="AE90" s="368">
        <f t="shared" ca="1" si="81"/>
        <v>65.160000000000011</v>
      </c>
      <c r="AF90" s="368">
        <f t="shared" ref="AF90:AF95" ca="1" si="82">ROUNDUP(W90/2080,3)</f>
        <v>67.115000000000009</v>
      </c>
    </row>
    <row r="91" spans="1:32">
      <c r="A91" s="3" t="s">
        <v>149</v>
      </c>
      <c r="B91" s="47" t="s">
        <v>12</v>
      </c>
      <c r="C91" s="4">
        <v>548</v>
      </c>
      <c r="D91" s="3" t="s">
        <v>150</v>
      </c>
      <c r="E91" s="47">
        <v>12</v>
      </c>
      <c r="F91" s="47" t="s">
        <v>13</v>
      </c>
      <c r="G91" s="306" t="s">
        <v>144</v>
      </c>
      <c r="H91" s="178">
        <f t="shared" ca="1" si="76"/>
        <v>124031.61925651539</v>
      </c>
      <c r="I91" s="178">
        <f t="shared" ca="1" si="76"/>
        <v>127752.56783421086</v>
      </c>
      <c r="J91" s="178">
        <f t="shared" ca="1" si="76"/>
        <v>131585.14486923721</v>
      </c>
      <c r="K91" s="178">
        <f t="shared" ca="1" si="76"/>
        <v>135532.69921531432</v>
      </c>
      <c r="L91" s="178">
        <f t="shared" ca="1" si="76"/>
        <v>139598.68019177375</v>
      </c>
      <c r="O91" s="343" t="s">
        <v>611</v>
      </c>
      <c r="P91" s="337" t="str">
        <f t="shared" si="77"/>
        <v>06641C</v>
      </c>
      <c r="Q91" s="339" t="str">
        <f t="shared" si="78"/>
        <v>Manager Construction Code Inspection Services</v>
      </c>
      <c r="R91" s="344" t="str">
        <f t="shared" si="79"/>
        <v>E60</v>
      </c>
      <c r="S91" s="345" cm="1">
        <f t="array" aca="1" ref="S91" ca="1">IF($O91="Y",VLOOKUP($P91,INDIRECT($P$3),S$5,0)*INDIRECT($O$2),VLOOKUP($P91,INDIRECT($P$3),S$5,0))</f>
        <v>124031.61925651539</v>
      </c>
      <c r="T91" s="345" cm="1">
        <f t="array" aca="1" ref="T91" ca="1">IF($O91="Y",VLOOKUP($P91,INDIRECT($P$3),T$5,0)*INDIRECT($O$2),VLOOKUP($P91,INDIRECT($P$3),T$5,0))</f>
        <v>127752.56783421086</v>
      </c>
      <c r="U91" s="345" cm="1">
        <f t="array" aca="1" ref="U91" ca="1">IF($O91="Y",VLOOKUP($P91,INDIRECT($P$3),U$5,0)*INDIRECT($O$2),VLOOKUP($P91,INDIRECT($P$3),U$5,0))</f>
        <v>131585.14486923721</v>
      </c>
      <c r="V91" s="345" cm="1">
        <f t="array" aca="1" ref="V91" ca="1">IF($O91="Y",VLOOKUP($P91,INDIRECT($P$3),V$5,0)*INDIRECT($O$2),VLOOKUP($P91,INDIRECT($P$3),V$5,0))</f>
        <v>135532.69921531432</v>
      </c>
      <c r="W91" s="345" cm="1">
        <f t="array" aca="1" ref="W91" ca="1">IF($O91="Y",VLOOKUP($P91,INDIRECT($P$3),W$5,0)*INDIRECT($O$2),VLOOKUP($P91,INDIRECT($P$3),W$5,0))</f>
        <v>139598.68019177375</v>
      </c>
      <c r="X91" s="218" t="str">
        <f t="shared" si="73"/>
        <v>Y</v>
      </c>
      <c r="Y91" s="366" t="str">
        <f t="shared" si="74"/>
        <v>06641C</v>
      </c>
      <c r="Z91" s="218" t="str">
        <f t="shared" si="80"/>
        <v>Manager Construction Code Inspection Services</v>
      </c>
      <c r="AA91" s="367" t="str">
        <f t="shared" si="75"/>
        <v>E60</v>
      </c>
      <c r="AB91" s="368">
        <f t="shared" ca="1" si="81"/>
        <v>59.631</v>
      </c>
      <c r="AC91" s="368">
        <f t="shared" ca="1" si="81"/>
        <v>61.419999999999995</v>
      </c>
      <c r="AD91" s="368">
        <f t="shared" ca="1" si="81"/>
        <v>63.262999999999998</v>
      </c>
      <c r="AE91" s="368">
        <f t="shared" ca="1" si="81"/>
        <v>65.160000000000011</v>
      </c>
      <c r="AF91" s="368">
        <f t="shared" ca="1" si="82"/>
        <v>67.115000000000009</v>
      </c>
    </row>
    <row r="92" spans="1:32" s="19" customFormat="1">
      <c r="A92" s="3" t="s">
        <v>121</v>
      </c>
      <c r="B92" s="47" t="s">
        <v>12</v>
      </c>
      <c r="C92" s="4">
        <v>545</v>
      </c>
      <c r="D92" s="35" t="s">
        <v>122</v>
      </c>
      <c r="E92" s="47">
        <v>12</v>
      </c>
      <c r="F92" s="47" t="s">
        <v>13</v>
      </c>
      <c r="G92" s="306" t="s">
        <v>144</v>
      </c>
      <c r="H92" s="178">
        <f t="shared" ca="1" si="76"/>
        <v>124031.61925651539</v>
      </c>
      <c r="I92" s="178">
        <f t="shared" ca="1" si="76"/>
        <v>127752.56783421086</v>
      </c>
      <c r="J92" s="178">
        <f t="shared" ca="1" si="76"/>
        <v>131585.14486923721</v>
      </c>
      <c r="K92" s="178">
        <f t="shared" ca="1" si="76"/>
        <v>135532.69921531432</v>
      </c>
      <c r="L92" s="178">
        <f t="shared" ca="1" si="76"/>
        <v>139598.68019177375</v>
      </c>
      <c r="M92"/>
      <c r="N92"/>
      <c r="O92" s="343" t="s">
        <v>611</v>
      </c>
      <c r="P92" s="337" t="str">
        <f t="shared" si="77"/>
        <v>00560C</v>
      </c>
      <c r="Q92" s="339" t="str">
        <f t="shared" si="78"/>
        <v>Manager Fire Inspection Services</v>
      </c>
      <c r="R92" s="344" t="str">
        <f t="shared" si="79"/>
        <v>E60</v>
      </c>
      <c r="S92" s="345" cm="1">
        <f t="array" aca="1" ref="S92" ca="1">IF($O92="Y",VLOOKUP($P92,INDIRECT($P$3),S$5,0)*INDIRECT($O$2),VLOOKUP($P92,INDIRECT($P$3),S$5,0))</f>
        <v>124031.61925651539</v>
      </c>
      <c r="T92" s="345" cm="1">
        <f t="array" aca="1" ref="T92" ca="1">IF($O92="Y",VLOOKUP($P92,INDIRECT($P$3),T$5,0)*INDIRECT($O$2),VLOOKUP($P92,INDIRECT($P$3),T$5,0))</f>
        <v>127752.56783421086</v>
      </c>
      <c r="U92" s="345" cm="1">
        <f t="array" aca="1" ref="U92" ca="1">IF($O92="Y",VLOOKUP($P92,INDIRECT($P$3),U$5,0)*INDIRECT($O$2),VLOOKUP($P92,INDIRECT($P$3),U$5,0))</f>
        <v>131585.14486923721</v>
      </c>
      <c r="V92" s="345" cm="1">
        <f t="array" aca="1" ref="V92" ca="1">IF($O92="Y",VLOOKUP($P92,INDIRECT($P$3),V$5,0)*INDIRECT($O$2),VLOOKUP($P92,INDIRECT($P$3),V$5,0))</f>
        <v>135532.69921531432</v>
      </c>
      <c r="W92" s="345" cm="1">
        <f t="array" aca="1" ref="W92" ca="1">IF($O92="Y",VLOOKUP($P92,INDIRECT($P$3),W$5,0)*INDIRECT($O$2),VLOOKUP($P92,INDIRECT($P$3),W$5,0))</f>
        <v>139598.68019177375</v>
      </c>
      <c r="X92" s="218" t="str">
        <f t="shared" si="73"/>
        <v>Y</v>
      </c>
      <c r="Y92" s="366" t="str">
        <f t="shared" si="74"/>
        <v>00560C</v>
      </c>
      <c r="Z92" s="218" t="str">
        <f t="shared" si="80"/>
        <v>Manager Fire Inspection Services</v>
      </c>
      <c r="AA92" s="367" t="str">
        <f t="shared" si="75"/>
        <v>E60</v>
      </c>
      <c r="AB92" s="368">
        <f t="shared" ca="1" si="81"/>
        <v>59.631</v>
      </c>
      <c r="AC92" s="368">
        <f t="shared" ca="1" si="81"/>
        <v>61.419999999999995</v>
      </c>
      <c r="AD92" s="368">
        <f t="shared" ca="1" si="81"/>
        <v>63.262999999999998</v>
      </c>
      <c r="AE92" s="368">
        <f t="shared" ca="1" si="81"/>
        <v>65.160000000000011</v>
      </c>
      <c r="AF92" s="368">
        <f t="shared" ca="1" si="82"/>
        <v>67.115000000000009</v>
      </c>
    </row>
    <row r="93" spans="1:32" s="19" customFormat="1">
      <c r="A93" s="3" t="s">
        <v>123</v>
      </c>
      <c r="B93" s="47" t="s">
        <v>12</v>
      </c>
      <c r="C93" s="4">
        <v>565</v>
      </c>
      <c r="D93" s="35" t="s">
        <v>124</v>
      </c>
      <c r="E93" s="47">
        <v>12</v>
      </c>
      <c r="F93" s="47" t="s">
        <v>13</v>
      </c>
      <c r="G93" s="306" t="s">
        <v>144</v>
      </c>
      <c r="H93" s="178">
        <f ca="1">S93</f>
        <v>124031.61925651539</v>
      </c>
      <c r="I93" s="178">
        <f ca="1">T93</f>
        <v>127752.56783421086</v>
      </c>
      <c r="J93" s="178">
        <f ca="1">U93</f>
        <v>131585.14486923721</v>
      </c>
      <c r="K93" s="178">
        <f ca="1">V93</f>
        <v>135532.69921531432</v>
      </c>
      <c r="L93" s="178">
        <f t="shared" ca="1" si="76"/>
        <v>139598.68019177375</v>
      </c>
      <c r="M93"/>
      <c r="N93"/>
      <c r="O93" s="343" t="s">
        <v>611</v>
      </c>
      <c r="P93" s="337" t="str">
        <f t="shared" si="77"/>
        <v>06931C</v>
      </c>
      <c r="Q93" s="339" t="str">
        <f t="shared" si="78"/>
        <v>Manager Radio Communications and Electronics</v>
      </c>
      <c r="R93" s="344" t="str">
        <f t="shared" si="79"/>
        <v>E60</v>
      </c>
      <c r="S93" s="345" cm="1">
        <f t="array" aca="1" ref="S93" ca="1">IF($O93="Y",VLOOKUP($P93,INDIRECT($P$3),S$5,0)*INDIRECT($O$2),VLOOKUP($P93,INDIRECT($P$3),S$5,0))</f>
        <v>124031.61925651539</v>
      </c>
      <c r="T93" s="345" cm="1">
        <f t="array" aca="1" ref="T93" ca="1">IF($O93="Y",VLOOKUP($P93,INDIRECT($P$3),T$5,0)*INDIRECT($O$2),VLOOKUP($P93,INDIRECT($P$3),T$5,0))</f>
        <v>127752.56783421086</v>
      </c>
      <c r="U93" s="345" cm="1">
        <f t="array" aca="1" ref="U93" ca="1">IF($O93="Y",VLOOKUP($P93,INDIRECT($P$3),U$5,0)*INDIRECT($O$2),VLOOKUP($P93,INDIRECT($P$3),U$5,0))</f>
        <v>131585.14486923721</v>
      </c>
      <c r="V93" s="345" cm="1">
        <f t="array" aca="1" ref="V93" ca="1">IF($O93="Y",VLOOKUP($P93,INDIRECT($P$3),V$5,0)*INDIRECT($O$2),VLOOKUP($P93,INDIRECT($P$3),V$5,0))</f>
        <v>135532.69921531432</v>
      </c>
      <c r="W93" s="345" cm="1">
        <f t="array" aca="1" ref="W93" ca="1">IF($O93="Y",VLOOKUP($P93,INDIRECT($P$3),W$5,0)*INDIRECT($O$2),VLOOKUP($P93,INDIRECT($P$3),W$5,0))</f>
        <v>139598.68019177375</v>
      </c>
      <c r="X93" s="218" t="str">
        <f t="shared" si="73"/>
        <v>Y</v>
      </c>
      <c r="Y93" s="366" t="str">
        <f t="shared" si="74"/>
        <v>06931C</v>
      </c>
      <c r="Z93" s="218" t="str">
        <f t="shared" si="80"/>
        <v>Manager Radio Communications and Electronics</v>
      </c>
      <c r="AA93" s="367" t="str">
        <f t="shared" si="75"/>
        <v>E60</v>
      </c>
      <c r="AB93" s="368">
        <f t="shared" ca="1" si="81"/>
        <v>59.631</v>
      </c>
      <c r="AC93" s="368">
        <f t="shared" ca="1" si="81"/>
        <v>61.419999999999995</v>
      </c>
      <c r="AD93" s="368">
        <f t="shared" ca="1" si="81"/>
        <v>63.262999999999998</v>
      </c>
      <c r="AE93" s="368">
        <f t="shared" ca="1" si="81"/>
        <v>65.160000000000011</v>
      </c>
      <c r="AF93" s="368">
        <f t="shared" ca="1" si="82"/>
        <v>67.115000000000009</v>
      </c>
    </row>
    <row r="94" spans="1:32" s="19" customFormat="1">
      <c r="A94" s="3" t="s">
        <v>706</v>
      </c>
      <c r="B94" s="47" t="s">
        <v>12</v>
      </c>
      <c r="C94" s="4">
        <v>550</v>
      </c>
      <c r="D94" s="35" t="s">
        <v>705</v>
      </c>
      <c r="E94" s="47">
        <v>12</v>
      </c>
      <c r="F94" s="47" t="s">
        <v>13</v>
      </c>
      <c r="G94" s="306" t="s">
        <v>144</v>
      </c>
      <c r="H94" s="178">
        <f t="shared" ref="H94:K95" ca="1" si="83">S94</f>
        <v>124031.61925651539</v>
      </c>
      <c r="I94" s="178">
        <f t="shared" ca="1" si="83"/>
        <v>127752.56783421086</v>
      </c>
      <c r="J94" s="178">
        <f t="shared" ca="1" si="83"/>
        <v>131585.14486923721</v>
      </c>
      <c r="K94" s="178">
        <f t="shared" ca="1" si="83"/>
        <v>135532.69921531432</v>
      </c>
      <c r="L94" s="178">
        <f t="shared" ca="1" si="76"/>
        <v>139598.68019177375</v>
      </c>
      <c r="M94"/>
      <c r="N94"/>
      <c r="O94" s="343" t="s">
        <v>611</v>
      </c>
      <c r="P94" s="337" t="str">
        <f t="shared" si="77"/>
        <v>53057C</v>
      </c>
      <c r="Q94" s="339" t="str">
        <f t="shared" si="78"/>
        <v>Senior Environmental Project Manager - Supervisory</v>
      </c>
      <c r="R94" s="344" t="str">
        <f t="shared" si="79"/>
        <v>E60</v>
      </c>
      <c r="S94" s="345" cm="1">
        <f t="array" aca="1" ref="S94" ca="1">IF($O94="Y",VLOOKUP($P94,INDIRECT($P$3),S$5,0)*INDIRECT($O$2),VLOOKUP($P94,INDIRECT($P$3),S$5,0))</f>
        <v>124031.61925651539</v>
      </c>
      <c r="T94" s="345" cm="1">
        <f t="array" aca="1" ref="T94" ca="1">IF($O94="Y",VLOOKUP($P94,INDIRECT($P$3),T$5,0)*INDIRECT($O$2),VLOOKUP($P94,INDIRECT($P$3),T$5,0))</f>
        <v>127752.56783421086</v>
      </c>
      <c r="U94" s="345" cm="1">
        <f t="array" aca="1" ref="U94" ca="1">IF($O94="Y",VLOOKUP($P94,INDIRECT($P$3),U$5,0)*INDIRECT($O$2),VLOOKUP($P94,INDIRECT($P$3),U$5,0))</f>
        <v>131585.14486923721</v>
      </c>
      <c r="V94" s="345" cm="1">
        <f t="array" aca="1" ref="V94" ca="1">IF($O94="Y",VLOOKUP($P94,INDIRECT($P$3),V$5,0)*INDIRECT($O$2),VLOOKUP($P94,INDIRECT($P$3),V$5,0))</f>
        <v>135532.69921531432</v>
      </c>
      <c r="W94" s="345" cm="1">
        <f t="array" aca="1" ref="W94" ca="1">IF($O94="Y",VLOOKUP($P94,INDIRECT($P$3),W$5,0)*INDIRECT($O$2),VLOOKUP($P94,INDIRECT($P$3),W$5,0))</f>
        <v>139598.68019177375</v>
      </c>
      <c r="X94" s="218" t="str">
        <f t="shared" si="73"/>
        <v>Y</v>
      </c>
      <c r="Y94" s="366" t="str">
        <f t="shared" si="74"/>
        <v>53057C</v>
      </c>
      <c r="Z94" s="218" t="str">
        <f t="shared" si="80"/>
        <v>Senior Environmental Project Manager - Supervisory</v>
      </c>
      <c r="AA94" s="367" t="str">
        <f t="shared" si="75"/>
        <v>E60</v>
      </c>
      <c r="AB94" s="368">
        <f t="shared" ca="1" si="81"/>
        <v>59.631</v>
      </c>
      <c r="AC94" s="368">
        <f t="shared" ca="1" si="81"/>
        <v>61.419999999999995</v>
      </c>
      <c r="AD94" s="368">
        <f t="shared" ca="1" si="81"/>
        <v>63.262999999999998</v>
      </c>
      <c r="AE94" s="368">
        <f t="shared" ca="1" si="81"/>
        <v>65.160000000000011</v>
      </c>
      <c r="AF94" s="368">
        <f t="shared" ca="1" si="82"/>
        <v>67.115000000000009</v>
      </c>
    </row>
    <row r="95" spans="1:32" s="19" customFormat="1">
      <c r="A95" s="3" t="s">
        <v>135</v>
      </c>
      <c r="B95" s="47" t="s">
        <v>12</v>
      </c>
      <c r="C95" s="4">
        <v>550</v>
      </c>
      <c r="D95" s="35" t="s">
        <v>136</v>
      </c>
      <c r="E95" s="47">
        <v>12</v>
      </c>
      <c r="F95" s="47" t="s">
        <v>13</v>
      </c>
      <c r="G95" s="306" t="s">
        <v>144</v>
      </c>
      <c r="H95" s="178">
        <f t="shared" ca="1" si="83"/>
        <v>124031.61925651539</v>
      </c>
      <c r="I95" s="178">
        <f t="shared" ca="1" si="83"/>
        <v>127752.56783421086</v>
      </c>
      <c r="J95" s="178">
        <f t="shared" ca="1" si="83"/>
        <v>131585.14486923721</v>
      </c>
      <c r="K95" s="178">
        <f t="shared" ca="1" si="83"/>
        <v>135532.69921531432</v>
      </c>
      <c r="L95" s="178">
        <f t="shared" ca="1" si="76"/>
        <v>139598.68019177375</v>
      </c>
      <c r="M95"/>
      <c r="N95"/>
      <c r="O95" s="343" t="s">
        <v>611</v>
      </c>
      <c r="P95" s="337" t="str">
        <f t="shared" si="77"/>
        <v>10270C</v>
      </c>
      <c r="Q95" s="339" t="str">
        <f t="shared" si="78"/>
        <v xml:space="preserve">Supervisor Sewer Maintenance </v>
      </c>
      <c r="R95" s="344" t="str">
        <f t="shared" si="79"/>
        <v>E60</v>
      </c>
      <c r="S95" s="345" cm="1">
        <f t="array" aca="1" ref="S95" ca="1">IF($O95="Y",VLOOKUP($P95,INDIRECT($P$3),S$5,0)*INDIRECT($O$2),VLOOKUP($P95,INDIRECT($P$3),S$5,0))</f>
        <v>124031.61925651539</v>
      </c>
      <c r="T95" s="345" cm="1">
        <f t="array" aca="1" ref="T95" ca="1">IF($O95="Y",VLOOKUP($P95,INDIRECT($P$3),T$5,0)*INDIRECT($O$2),VLOOKUP($P95,INDIRECT($P$3),T$5,0))</f>
        <v>127752.56783421086</v>
      </c>
      <c r="U95" s="345" cm="1">
        <f t="array" aca="1" ref="U95" ca="1">IF($O95="Y",VLOOKUP($P95,INDIRECT($P$3),U$5,0)*INDIRECT($O$2),VLOOKUP($P95,INDIRECT($P$3),U$5,0))</f>
        <v>131585.14486923721</v>
      </c>
      <c r="V95" s="345" cm="1">
        <f t="array" aca="1" ref="V95" ca="1">IF($O95="Y",VLOOKUP($P95,INDIRECT($P$3),V$5,0)*INDIRECT($O$2),VLOOKUP($P95,INDIRECT($P$3),V$5,0))</f>
        <v>135532.69921531432</v>
      </c>
      <c r="W95" s="345" cm="1">
        <f t="array" aca="1" ref="W95" ca="1">IF($O95="Y",VLOOKUP($P95,INDIRECT($P$3),W$5,0)*INDIRECT($O$2),VLOOKUP($P95,INDIRECT($P$3),W$5,0))</f>
        <v>139598.68019177375</v>
      </c>
      <c r="X95" s="218" t="str">
        <f t="shared" si="73"/>
        <v>Y</v>
      </c>
      <c r="Y95" s="366" t="str">
        <f t="shared" si="74"/>
        <v>10270C</v>
      </c>
      <c r="Z95" s="218" t="str">
        <f t="shared" si="80"/>
        <v xml:space="preserve">Supervisor Sewer Maintenance </v>
      </c>
      <c r="AA95" s="367" t="str">
        <f t="shared" si="75"/>
        <v>E60</v>
      </c>
      <c r="AB95" s="368">
        <f t="shared" ca="1" si="81"/>
        <v>59.631</v>
      </c>
      <c r="AC95" s="368">
        <f t="shared" ca="1" si="81"/>
        <v>61.419999999999995</v>
      </c>
      <c r="AD95" s="368">
        <f t="shared" ca="1" si="81"/>
        <v>63.262999999999998</v>
      </c>
      <c r="AE95" s="368">
        <f t="shared" ca="1" si="81"/>
        <v>65.160000000000011</v>
      </c>
      <c r="AF95" s="368">
        <f t="shared" ca="1" si="82"/>
        <v>67.115000000000009</v>
      </c>
    </row>
    <row r="96" spans="1:32" s="19" customFormat="1">
      <c r="A96" s="3"/>
      <c r="B96" s="4"/>
      <c r="C96" s="4"/>
      <c r="D96" s="35"/>
      <c r="E96" s="4"/>
      <c r="F96" s="4"/>
      <c r="G96" s="30"/>
      <c r="H96" s="179"/>
      <c r="I96" s="179"/>
      <c r="J96" s="179"/>
      <c r="K96" s="179"/>
      <c r="L96" s="179"/>
      <c r="M96"/>
      <c r="N96"/>
      <c r="O96" s="347"/>
      <c r="P96" s="347"/>
      <c r="Q96" s="346"/>
      <c r="R96" s="346"/>
      <c r="S96" s="346"/>
      <c r="T96" s="346"/>
      <c r="U96" s="346"/>
      <c r="V96" s="346"/>
      <c r="W96" s="346"/>
      <c r="X96" s="214"/>
      <c r="Y96" s="214"/>
      <c r="Z96" s="214"/>
      <c r="AA96" s="214"/>
      <c r="AB96" s="214"/>
      <c r="AC96" s="214"/>
      <c r="AD96" s="214"/>
      <c r="AE96" s="214"/>
      <c r="AF96" s="249"/>
    </row>
    <row r="97" spans="1:32" s="19" customFormat="1">
      <c r="A97" s="3"/>
      <c r="B97" s="4"/>
      <c r="C97" s="4"/>
      <c r="D97" s="35"/>
      <c r="E97" s="4"/>
      <c r="F97" s="4"/>
      <c r="G97" s="30"/>
      <c r="H97" s="179"/>
      <c r="I97" s="179"/>
      <c r="J97" s="179"/>
      <c r="K97" s="179"/>
      <c r="L97" s="179"/>
      <c r="M97"/>
      <c r="N97"/>
      <c r="O97" s="347"/>
      <c r="P97" s="347"/>
      <c r="Q97" s="346"/>
      <c r="R97" s="346"/>
      <c r="S97" s="346"/>
      <c r="T97" s="346"/>
      <c r="U97" s="346"/>
      <c r="V97" s="346"/>
      <c r="W97" s="346"/>
      <c r="X97" s="214"/>
      <c r="Y97" s="214"/>
      <c r="Z97" s="214"/>
      <c r="AA97" s="214"/>
      <c r="AB97" s="214"/>
      <c r="AC97" s="214"/>
      <c r="AD97" s="214"/>
      <c r="AE97" s="214"/>
      <c r="AF97" s="249"/>
    </row>
    <row r="98" spans="1:32">
      <c r="A98" s="7" t="s">
        <v>153</v>
      </c>
      <c r="B98" s="19"/>
      <c r="C98" s="19"/>
      <c r="D98" s="281"/>
      <c r="E98" s="19"/>
      <c r="F98" s="19"/>
      <c r="G98" s="19"/>
      <c r="H98" s="17"/>
      <c r="I98" s="17"/>
      <c r="J98" s="17"/>
      <c r="K98" s="18"/>
      <c r="L98" s="18"/>
    </row>
    <row r="99" spans="1:32" s="19" customFormat="1" ht="26.25" thickBot="1">
      <c r="A99" s="280" t="s">
        <v>2</v>
      </c>
      <c r="B99" s="280" t="s">
        <v>3</v>
      </c>
      <c r="C99" s="280"/>
      <c r="D99" s="24" t="s">
        <v>628</v>
      </c>
      <c r="E99" s="280" t="s">
        <v>617</v>
      </c>
      <c r="F99" s="280" t="s">
        <v>6</v>
      </c>
      <c r="G99" s="280" t="s">
        <v>7</v>
      </c>
      <c r="H99" s="26" t="s">
        <v>8</v>
      </c>
      <c r="I99" s="26" t="s">
        <v>9</v>
      </c>
      <c r="J99" s="26" t="s">
        <v>10</v>
      </c>
      <c r="K99" s="26" t="s">
        <v>11</v>
      </c>
      <c r="L99" s="27" t="s">
        <v>744</v>
      </c>
      <c r="M99"/>
      <c r="N99"/>
      <c r="O99" s="340" t="s">
        <v>610</v>
      </c>
      <c r="P99" s="340" t="s">
        <v>2</v>
      </c>
      <c r="Q99" s="341" t="s">
        <v>612</v>
      </c>
      <c r="R99" s="341" t="s">
        <v>606</v>
      </c>
      <c r="S99" s="342" t="s">
        <v>8</v>
      </c>
      <c r="T99" s="342" t="s">
        <v>9</v>
      </c>
      <c r="U99" s="342" t="s">
        <v>10</v>
      </c>
      <c r="V99" s="340" t="s">
        <v>11</v>
      </c>
      <c r="W99" s="341" t="s">
        <v>744</v>
      </c>
      <c r="X99" s="358" t="str">
        <f t="shared" ref="X99:X104" si="84">O99</f>
        <v>Update</v>
      </c>
      <c r="Y99" s="359" t="str">
        <f t="shared" ref="Y99:Y104" si="85">A99</f>
        <v>Job Code</v>
      </c>
      <c r="Z99" s="358" t="s">
        <v>612</v>
      </c>
      <c r="AA99" s="360" t="str">
        <f t="shared" ref="AA99:AA104" si="86">G99</f>
        <v>Salary Grade</v>
      </c>
      <c r="AB99" s="361" t="str">
        <f>S99</f>
        <v>Step 1</v>
      </c>
      <c r="AC99" s="361" t="str">
        <f>T99</f>
        <v>Step 2</v>
      </c>
      <c r="AD99" s="361" t="str">
        <f>U99</f>
        <v>Step 3</v>
      </c>
      <c r="AE99" s="361" t="str">
        <f>V99</f>
        <v>Step 4</v>
      </c>
      <c r="AF99" s="404" t="s">
        <v>744</v>
      </c>
    </row>
    <row r="100" spans="1:32">
      <c r="A100" s="34" t="s">
        <v>521</v>
      </c>
      <c r="B100" s="47" t="s">
        <v>155</v>
      </c>
      <c r="C100" s="4">
        <v>338</v>
      </c>
      <c r="D100" s="34" t="s">
        <v>323</v>
      </c>
      <c r="E100" s="47">
        <v>7</v>
      </c>
      <c r="F100" s="47" t="s">
        <v>156</v>
      </c>
      <c r="G100" s="247" t="s">
        <v>157</v>
      </c>
      <c r="H100" s="76">
        <f t="shared" ref="H100:L104" ca="1" si="87">S100</f>
        <v>38.607581024279284</v>
      </c>
      <c r="I100" s="76">
        <f t="shared" ca="1" si="87"/>
        <v>39.765808455007672</v>
      </c>
      <c r="J100" s="76">
        <f t="shared" ca="1" si="87"/>
        <v>40.958782708657886</v>
      </c>
      <c r="K100" s="76">
        <f t="shared" ca="1" si="87"/>
        <v>42.187546189917633</v>
      </c>
      <c r="L100" s="76">
        <f ca="1">W100</f>
        <v>43.45317257561517</v>
      </c>
      <c r="O100" s="343" t="s">
        <v>611</v>
      </c>
      <c r="P100" s="337" t="str">
        <f>A100</f>
        <v xml:space="preserve">52949C </v>
      </c>
      <c r="Q100" s="339" t="str">
        <f>D100</f>
        <v>Shop Repair Supervisor</v>
      </c>
      <c r="R100" s="344" t="str">
        <f>G100</f>
        <v>N10</v>
      </c>
      <c r="S100" s="350" cm="1">
        <f t="array" aca="1" ref="S100" ca="1">IF($O100="Y",VLOOKUP($P100,INDIRECT($P$3),S$5,0)*INDIRECT($O$2),VLOOKUP($P100,INDIRECT($P$3),S$5,0))</f>
        <v>38.607581024279284</v>
      </c>
      <c r="T100" s="350" cm="1">
        <f t="array" aca="1" ref="T100" ca="1">IF($O100="Y",VLOOKUP($P100,INDIRECT($P$3),T$5,0)*INDIRECT($O$2),VLOOKUP($P100,INDIRECT($P$3),T$5,0))</f>
        <v>39.765808455007672</v>
      </c>
      <c r="U100" s="350" cm="1">
        <f t="array" aca="1" ref="U100" ca="1">IF($O100="Y",VLOOKUP($P100,INDIRECT($P$3),U$5,0)*INDIRECT($O$2),VLOOKUP($P100,INDIRECT($P$3),U$5,0))</f>
        <v>40.958782708657886</v>
      </c>
      <c r="V100" s="350" cm="1">
        <f t="array" aca="1" ref="V100" ca="1">IF($O100="Y",VLOOKUP($P100,INDIRECT($P$3),V$5,0)*INDIRECT($O$2),VLOOKUP($P100,INDIRECT($P$3),V$5,0))</f>
        <v>42.187546189917633</v>
      </c>
      <c r="W100" s="350" cm="1">
        <f t="array" aca="1" ref="W100" ca="1">IF($O100="Y",VLOOKUP($P100,INDIRECT($P$3),W$5,0)*INDIRECT($O$2),VLOOKUP($P100,INDIRECT($P$3),W$5,0))</f>
        <v>43.45317257561517</v>
      </c>
      <c r="X100" s="218" t="str">
        <f t="shared" si="84"/>
        <v>Y</v>
      </c>
      <c r="Y100" s="366" t="str">
        <f t="shared" si="85"/>
        <v xml:space="preserve">52949C </v>
      </c>
      <c r="Z100" s="218" t="str">
        <f>D100</f>
        <v>Shop Repair Supervisor</v>
      </c>
      <c r="AA100" s="367" t="str">
        <f t="shared" si="86"/>
        <v>N10</v>
      </c>
      <c r="AB100" s="368">
        <f t="shared" ref="AB100:AE104" ca="1" si="88">ROUND(S100,3)</f>
        <v>38.607999999999997</v>
      </c>
      <c r="AC100" s="368">
        <f t="shared" ca="1" si="88"/>
        <v>39.765999999999998</v>
      </c>
      <c r="AD100" s="368">
        <f t="shared" ca="1" si="88"/>
        <v>40.959000000000003</v>
      </c>
      <c r="AE100" s="368">
        <f t="shared" ca="1" si="88"/>
        <v>42.188000000000002</v>
      </c>
      <c r="AF100" s="272">
        <f ca="1">W100</f>
        <v>43.45317257561517</v>
      </c>
    </row>
    <row r="101" spans="1:32" s="19" customFormat="1">
      <c r="A101" s="3" t="s">
        <v>160</v>
      </c>
      <c r="B101" s="47" t="s">
        <v>155</v>
      </c>
      <c r="C101" s="4">
        <v>328</v>
      </c>
      <c r="D101" s="35" t="s">
        <v>161</v>
      </c>
      <c r="E101" s="47">
        <v>7</v>
      </c>
      <c r="F101" s="47" t="s">
        <v>156</v>
      </c>
      <c r="G101" s="247" t="s">
        <v>157</v>
      </c>
      <c r="H101" s="76">
        <f t="shared" ca="1" si="87"/>
        <v>38.607581024279284</v>
      </c>
      <c r="I101" s="76">
        <f t="shared" ca="1" si="87"/>
        <v>39.765808455007672</v>
      </c>
      <c r="J101" s="76">
        <f t="shared" ca="1" si="87"/>
        <v>40.958782708657886</v>
      </c>
      <c r="K101" s="76">
        <f t="shared" ca="1" si="87"/>
        <v>42.187546189917633</v>
      </c>
      <c r="L101" s="76">
        <f t="shared" ca="1" si="87"/>
        <v>43.45317257561517</v>
      </c>
      <c r="M101"/>
      <c r="N101"/>
      <c r="O101" s="343" t="s">
        <v>611</v>
      </c>
      <c r="P101" s="337" t="str">
        <f>A101</f>
        <v>10200C</v>
      </c>
      <c r="Q101" s="339" t="str">
        <f>D101</f>
        <v xml:space="preserve">Supervisor Police Warehouse Facility  </v>
      </c>
      <c r="R101" s="344" t="str">
        <f>G101</f>
        <v>N10</v>
      </c>
      <c r="S101" s="350" cm="1">
        <f t="array" aca="1" ref="S101" ca="1">IF($O101="Y",VLOOKUP($P101,INDIRECT($P$3),S$5,0)*INDIRECT($O$2),VLOOKUP($P101,INDIRECT($P$3),S$5,0))</f>
        <v>38.607581024279284</v>
      </c>
      <c r="T101" s="350" cm="1">
        <f t="array" aca="1" ref="T101" ca="1">IF($O101="Y",VLOOKUP($P101,INDIRECT($P$3),T$5,0)*INDIRECT($O$2),VLOOKUP($P101,INDIRECT($P$3),T$5,0))</f>
        <v>39.765808455007672</v>
      </c>
      <c r="U101" s="350" cm="1">
        <f t="array" aca="1" ref="U101" ca="1">IF($O101="Y",VLOOKUP($P101,INDIRECT($P$3),U$5,0)*INDIRECT($O$2),VLOOKUP($P101,INDIRECT($P$3),U$5,0))</f>
        <v>40.958782708657886</v>
      </c>
      <c r="V101" s="350" cm="1">
        <f t="array" aca="1" ref="V101" ca="1">IF($O101="Y",VLOOKUP($P101,INDIRECT($P$3),V$5,0)*INDIRECT($O$2),VLOOKUP($P101,INDIRECT($P$3),V$5,0))</f>
        <v>42.187546189917633</v>
      </c>
      <c r="W101" s="350" cm="1">
        <f t="array" aca="1" ref="W101" ca="1">IF($O101="Y",VLOOKUP($P101,INDIRECT($P$3),W$5,0)*INDIRECT($O$2),VLOOKUP($P101,INDIRECT($P$3),W$5,0))</f>
        <v>43.45317257561517</v>
      </c>
      <c r="X101" s="218" t="str">
        <f t="shared" si="84"/>
        <v>Y</v>
      </c>
      <c r="Y101" s="366" t="str">
        <f t="shared" si="85"/>
        <v>10200C</v>
      </c>
      <c r="Z101" s="218" t="str">
        <f>D101</f>
        <v xml:space="preserve">Supervisor Police Warehouse Facility  </v>
      </c>
      <c r="AA101" s="367" t="str">
        <f t="shared" si="86"/>
        <v>N10</v>
      </c>
      <c r="AB101" s="368">
        <f t="shared" ca="1" si="88"/>
        <v>38.607999999999997</v>
      </c>
      <c r="AC101" s="368">
        <f t="shared" ca="1" si="88"/>
        <v>39.765999999999998</v>
      </c>
      <c r="AD101" s="368">
        <f t="shared" ca="1" si="88"/>
        <v>40.959000000000003</v>
      </c>
      <c r="AE101" s="368">
        <f t="shared" ca="1" si="88"/>
        <v>42.188000000000002</v>
      </c>
      <c r="AF101" s="272">
        <f ca="1">W101</f>
        <v>43.45317257561517</v>
      </c>
    </row>
    <row r="102" spans="1:32" s="19" customFormat="1">
      <c r="A102" s="3" t="s">
        <v>162</v>
      </c>
      <c r="B102" s="47" t="s">
        <v>155</v>
      </c>
      <c r="C102" s="4">
        <v>350</v>
      </c>
      <c r="D102" s="35" t="s">
        <v>163</v>
      </c>
      <c r="E102" s="47">
        <v>7</v>
      </c>
      <c r="F102" s="47" t="s">
        <v>156</v>
      </c>
      <c r="G102" s="247" t="s">
        <v>157</v>
      </c>
      <c r="H102" s="76">
        <f t="shared" ca="1" si="87"/>
        <v>38.607581024279284</v>
      </c>
      <c r="I102" s="76">
        <f t="shared" ca="1" si="87"/>
        <v>39.765808455007672</v>
      </c>
      <c r="J102" s="76">
        <f t="shared" ca="1" si="87"/>
        <v>40.958782708657886</v>
      </c>
      <c r="K102" s="76">
        <f t="shared" ca="1" si="87"/>
        <v>42.187546189917633</v>
      </c>
      <c r="L102" s="76">
        <f t="shared" ca="1" si="87"/>
        <v>43.45317257561517</v>
      </c>
      <c r="M102"/>
      <c r="N102"/>
      <c r="O102" s="343" t="s">
        <v>611</v>
      </c>
      <c r="P102" s="337" t="str">
        <f>A102</f>
        <v>00945C</v>
      </c>
      <c r="Q102" s="339" t="str">
        <f>D102</f>
        <v>Water Meter Operations Specialist</v>
      </c>
      <c r="R102" s="344" t="str">
        <f>G102</f>
        <v>N10</v>
      </c>
      <c r="S102" s="350" cm="1">
        <f t="array" aca="1" ref="S102" ca="1">IF($O102="Y",VLOOKUP($P102,INDIRECT($P$3),S$5,0)*INDIRECT($O$2),VLOOKUP($P102,INDIRECT($P$3),S$5,0))</f>
        <v>38.607581024279284</v>
      </c>
      <c r="T102" s="350" cm="1">
        <f t="array" aca="1" ref="T102" ca="1">IF($O102="Y",VLOOKUP($P102,INDIRECT($P$3),T$5,0)*INDIRECT($O$2),VLOOKUP($P102,INDIRECT($P$3),T$5,0))</f>
        <v>39.765808455007672</v>
      </c>
      <c r="U102" s="350" cm="1">
        <f t="array" aca="1" ref="U102" ca="1">IF($O102="Y",VLOOKUP($P102,INDIRECT($P$3),U$5,0)*INDIRECT($O$2),VLOOKUP($P102,INDIRECT($P$3),U$5,0))</f>
        <v>40.958782708657886</v>
      </c>
      <c r="V102" s="350" cm="1">
        <f t="array" aca="1" ref="V102" ca="1">IF($O102="Y",VLOOKUP($P102,INDIRECT($P$3),V$5,0)*INDIRECT($O$2),VLOOKUP($P102,INDIRECT($P$3),V$5,0))</f>
        <v>42.187546189917633</v>
      </c>
      <c r="W102" s="350" cm="1">
        <f t="array" aca="1" ref="W102" ca="1">IF($O102="Y",VLOOKUP($P102,INDIRECT($P$3),W$5,0)*INDIRECT($O$2),VLOOKUP($P102,INDIRECT($P$3),W$5,0))</f>
        <v>43.45317257561517</v>
      </c>
      <c r="X102" s="218" t="str">
        <f t="shared" si="84"/>
        <v>Y</v>
      </c>
      <c r="Y102" s="366" t="str">
        <f t="shared" si="85"/>
        <v>00945C</v>
      </c>
      <c r="Z102" s="218" t="str">
        <f>D102</f>
        <v>Water Meter Operations Specialist</v>
      </c>
      <c r="AA102" s="367" t="str">
        <f t="shared" si="86"/>
        <v>N10</v>
      </c>
      <c r="AB102" s="368">
        <f t="shared" ca="1" si="88"/>
        <v>38.607999999999997</v>
      </c>
      <c r="AC102" s="368">
        <f t="shared" ca="1" si="88"/>
        <v>39.765999999999998</v>
      </c>
      <c r="AD102" s="368">
        <f t="shared" ca="1" si="88"/>
        <v>40.959000000000003</v>
      </c>
      <c r="AE102" s="368">
        <f t="shared" ca="1" si="88"/>
        <v>42.188000000000002</v>
      </c>
      <c r="AF102" s="272">
        <f ca="1">W102</f>
        <v>43.45317257561517</v>
      </c>
    </row>
    <row r="103" spans="1:32" s="19" customFormat="1">
      <c r="A103" s="3" t="s">
        <v>164</v>
      </c>
      <c r="B103" s="47" t="s">
        <v>155</v>
      </c>
      <c r="C103" s="4">
        <v>318</v>
      </c>
      <c r="D103" s="43" t="s">
        <v>165</v>
      </c>
      <c r="E103" s="47">
        <v>7</v>
      </c>
      <c r="F103" s="47" t="s">
        <v>156</v>
      </c>
      <c r="G103" s="247" t="s">
        <v>157</v>
      </c>
      <c r="H103" s="76">
        <f t="shared" ca="1" si="87"/>
        <v>38.607581024279284</v>
      </c>
      <c r="I103" s="76">
        <f t="shared" ca="1" si="87"/>
        <v>39.765808455007672</v>
      </c>
      <c r="J103" s="76">
        <f t="shared" ca="1" si="87"/>
        <v>40.958782708657886</v>
      </c>
      <c r="K103" s="76">
        <f t="shared" ca="1" si="87"/>
        <v>42.187546189917633</v>
      </c>
      <c r="L103" s="76">
        <f t="shared" ca="1" si="87"/>
        <v>43.45317257561517</v>
      </c>
      <c r="M103"/>
      <c r="N103"/>
      <c r="O103" s="343" t="s">
        <v>611</v>
      </c>
      <c r="P103" s="337" t="str">
        <f>A103</f>
        <v>10905C</v>
      </c>
      <c r="Q103" s="339" t="str">
        <f>D103</f>
        <v>Water Service Maintenance Repair Coordinator</v>
      </c>
      <c r="R103" s="344" t="str">
        <f>G103</f>
        <v>N10</v>
      </c>
      <c r="S103" s="350" cm="1">
        <f t="array" aca="1" ref="S103" ca="1">IF($O103="Y",VLOOKUP($P103,INDIRECT($P$3),S$5,0)*INDIRECT($O$2),VLOOKUP($P103,INDIRECT($P$3),S$5,0))</f>
        <v>38.607581024279284</v>
      </c>
      <c r="T103" s="350" cm="1">
        <f t="array" aca="1" ref="T103" ca="1">IF($O103="Y",VLOOKUP($P103,INDIRECT($P$3),T$5,0)*INDIRECT($O$2),VLOOKUP($P103,INDIRECT($P$3),T$5,0))</f>
        <v>39.765808455007672</v>
      </c>
      <c r="U103" s="350" cm="1">
        <f t="array" aca="1" ref="U103" ca="1">IF($O103="Y",VLOOKUP($P103,INDIRECT($P$3),U$5,0)*INDIRECT($O$2),VLOOKUP($P103,INDIRECT($P$3),U$5,0))</f>
        <v>40.958782708657886</v>
      </c>
      <c r="V103" s="350" cm="1">
        <f t="array" aca="1" ref="V103" ca="1">IF($O103="Y",VLOOKUP($P103,INDIRECT($P$3),V$5,0)*INDIRECT($O$2),VLOOKUP($P103,INDIRECT($P$3),V$5,0))</f>
        <v>42.187546189917633</v>
      </c>
      <c r="W103" s="350" cm="1">
        <f t="array" aca="1" ref="W103" ca="1">IF($O103="Y",VLOOKUP($P103,INDIRECT($P$3),W$5,0)*INDIRECT($O$2),VLOOKUP($P103,INDIRECT($P$3),W$5,0))</f>
        <v>43.45317257561517</v>
      </c>
      <c r="X103" s="218" t="str">
        <f t="shared" si="84"/>
        <v>Y</v>
      </c>
      <c r="Y103" s="366" t="str">
        <f t="shared" si="85"/>
        <v>10905C</v>
      </c>
      <c r="Z103" s="218" t="str">
        <f>D103</f>
        <v>Water Service Maintenance Repair Coordinator</v>
      </c>
      <c r="AA103" s="367" t="str">
        <f t="shared" si="86"/>
        <v>N10</v>
      </c>
      <c r="AB103" s="368">
        <f t="shared" ca="1" si="88"/>
        <v>38.607999999999997</v>
      </c>
      <c r="AC103" s="368">
        <f t="shared" ca="1" si="88"/>
        <v>39.765999999999998</v>
      </c>
      <c r="AD103" s="368">
        <f t="shared" ca="1" si="88"/>
        <v>40.959000000000003</v>
      </c>
      <c r="AE103" s="368">
        <f t="shared" ca="1" si="88"/>
        <v>42.188000000000002</v>
      </c>
      <c r="AF103" s="272">
        <f ca="1">W103</f>
        <v>43.45317257561517</v>
      </c>
    </row>
    <row r="104" spans="1:32" s="19" customFormat="1">
      <c r="A104" s="3" t="s">
        <v>166</v>
      </c>
      <c r="B104" s="47" t="s">
        <v>155</v>
      </c>
      <c r="C104" s="4">
        <v>333</v>
      </c>
      <c r="D104" s="35" t="s">
        <v>167</v>
      </c>
      <c r="E104" s="47">
        <v>7</v>
      </c>
      <c r="F104" s="47" t="s">
        <v>156</v>
      </c>
      <c r="G104" s="247" t="s">
        <v>157</v>
      </c>
      <c r="H104" s="76">
        <f t="shared" ca="1" si="87"/>
        <v>38.607581024279284</v>
      </c>
      <c r="I104" s="76">
        <f t="shared" ca="1" si="87"/>
        <v>39.765808455007672</v>
      </c>
      <c r="J104" s="76">
        <f t="shared" ca="1" si="87"/>
        <v>40.958782708657886</v>
      </c>
      <c r="K104" s="76">
        <f t="shared" ca="1" si="87"/>
        <v>42.187546189917633</v>
      </c>
      <c r="L104" s="76">
        <f t="shared" ca="1" si="87"/>
        <v>43.45317257561517</v>
      </c>
      <c r="M104"/>
      <c r="N104"/>
      <c r="O104" s="343" t="s">
        <v>611</v>
      </c>
      <c r="P104" s="337" t="str">
        <f>A104</f>
        <v>11045C</v>
      </c>
      <c r="Q104" s="339" t="str">
        <f>D104</f>
        <v xml:space="preserve">Yard Supervisor Impound Lot  </v>
      </c>
      <c r="R104" s="344" t="str">
        <f>G104</f>
        <v>N10</v>
      </c>
      <c r="S104" s="350" cm="1">
        <f t="array" aca="1" ref="S104" ca="1">IF($O104="Y",VLOOKUP($P104,INDIRECT($P$3),S$5,0)*INDIRECT($O$2),VLOOKUP($P104,INDIRECT($P$3),S$5,0))</f>
        <v>38.607581024279284</v>
      </c>
      <c r="T104" s="350" cm="1">
        <f t="array" aca="1" ref="T104" ca="1">IF($O104="Y",VLOOKUP($P104,INDIRECT($P$3),T$5,0)*INDIRECT($O$2),VLOOKUP($P104,INDIRECT($P$3),T$5,0))</f>
        <v>39.765808455007672</v>
      </c>
      <c r="U104" s="350" cm="1">
        <f t="array" aca="1" ref="U104" ca="1">IF($O104="Y",VLOOKUP($P104,INDIRECT($P$3),U$5,0)*INDIRECT($O$2),VLOOKUP($P104,INDIRECT($P$3),U$5,0))</f>
        <v>40.958782708657886</v>
      </c>
      <c r="V104" s="350" cm="1">
        <f t="array" aca="1" ref="V104" ca="1">IF($O104="Y",VLOOKUP($P104,INDIRECT($P$3),V$5,0)*INDIRECT($O$2),VLOOKUP($P104,INDIRECT($P$3),V$5,0))</f>
        <v>42.187546189917633</v>
      </c>
      <c r="W104" s="350" cm="1">
        <f t="array" aca="1" ref="W104" ca="1">IF($O104="Y",VLOOKUP($P104,INDIRECT($P$3),W$5,0)*INDIRECT($O$2),VLOOKUP($P104,INDIRECT($P$3),W$5,0))</f>
        <v>43.45317257561517</v>
      </c>
      <c r="X104" s="218" t="str">
        <f t="shared" si="84"/>
        <v>Y</v>
      </c>
      <c r="Y104" s="366" t="str">
        <f t="shared" si="85"/>
        <v>11045C</v>
      </c>
      <c r="Z104" s="218" t="str">
        <f>D104</f>
        <v xml:space="preserve">Yard Supervisor Impound Lot  </v>
      </c>
      <c r="AA104" s="367" t="str">
        <f t="shared" si="86"/>
        <v>N10</v>
      </c>
      <c r="AB104" s="368">
        <f t="shared" ca="1" si="88"/>
        <v>38.607999999999997</v>
      </c>
      <c r="AC104" s="368">
        <f t="shared" ca="1" si="88"/>
        <v>39.765999999999998</v>
      </c>
      <c r="AD104" s="368">
        <f t="shared" ca="1" si="88"/>
        <v>40.959000000000003</v>
      </c>
      <c r="AE104" s="368">
        <f t="shared" ca="1" si="88"/>
        <v>42.188000000000002</v>
      </c>
      <c r="AF104" s="272">
        <f ca="1">W104</f>
        <v>43.45317257561517</v>
      </c>
    </row>
    <row r="105" spans="1:32" s="19" customFormat="1">
      <c r="A105" s="3"/>
      <c r="B105" s="4"/>
      <c r="C105" s="4"/>
      <c r="D105" s="35"/>
      <c r="E105" s="4"/>
      <c r="F105" s="15"/>
      <c r="G105" s="16"/>
      <c r="H105" s="39"/>
      <c r="I105" s="39"/>
      <c r="J105" s="39"/>
      <c r="M105"/>
      <c r="N105"/>
      <c r="O105" s="347"/>
      <c r="P105" s="347"/>
      <c r="Q105" s="346"/>
      <c r="R105" s="346"/>
      <c r="S105" s="346"/>
      <c r="T105" s="346"/>
      <c r="U105" s="346"/>
      <c r="V105" s="346"/>
      <c r="W105" s="346"/>
      <c r="X105" s="214"/>
      <c r="Y105" s="214"/>
      <c r="Z105" s="214"/>
      <c r="AA105" s="214"/>
      <c r="AB105" s="214"/>
      <c r="AC105" s="214"/>
      <c r="AD105" s="214"/>
      <c r="AE105" s="214"/>
      <c r="AF105" s="249"/>
    </row>
    <row r="106" spans="1:32">
      <c r="A106" s="19"/>
      <c r="B106" s="19"/>
      <c r="C106" s="19"/>
      <c r="D106" s="281"/>
      <c r="E106" s="19"/>
      <c r="F106" s="19"/>
      <c r="G106" s="19"/>
      <c r="H106" s="17"/>
      <c r="I106" s="17"/>
      <c r="J106" s="17"/>
      <c r="K106" s="18"/>
      <c r="L106" s="18"/>
    </row>
    <row r="107" spans="1:32" s="19" customFormat="1" ht="26.25" thickBot="1">
      <c r="A107" s="280" t="s">
        <v>2</v>
      </c>
      <c r="B107" s="280" t="s">
        <v>3</v>
      </c>
      <c r="C107" s="280"/>
      <c r="D107" s="24" t="s">
        <v>629</v>
      </c>
      <c r="E107" s="280" t="s">
        <v>617</v>
      </c>
      <c r="F107" s="280" t="s">
        <v>6</v>
      </c>
      <c r="G107" s="280" t="s">
        <v>7</v>
      </c>
      <c r="H107" s="26" t="s">
        <v>8</v>
      </c>
      <c r="I107" s="26" t="s">
        <v>9</v>
      </c>
      <c r="J107" s="26" t="s">
        <v>10</v>
      </c>
      <c r="K107" s="27" t="s">
        <v>11</v>
      </c>
      <c r="L107" s="27" t="s">
        <v>744</v>
      </c>
      <c r="M107"/>
      <c r="N107"/>
      <c r="O107" s="340" t="s">
        <v>610</v>
      </c>
      <c r="P107" s="340" t="s">
        <v>2</v>
      </c>
      <c r="Q107" s="341" t="s">
        <v>612</v>
      </c>
      <c r="R107" s="341" t="s">
        <v>606</v>
      </c>
      <c r="S107" s="342" t="s">
        <v>8</v>
      </c>
      <c r="T107" s="342" t="s">
        <v>9</v>
      </c>
      <c r="U107" s="342" t="s">
        <v>10</v>
      </c>
      <c r="V107" s="340" t="s">
        <v>11</v>
      </c>
      <c r="W107" s="341" t="s">
        <v>744</v>
      </c>
      <c r="X107" s="358" t="str">
        <f t="shared" ref="X107:X115" si="89">O107</f>
        <v>Update</v>
      </c>
      <c r="Y107" s="359" t="str">
        <f t="shared" ref="Y107:Y115" si="90">A107</f>
        <v>Job Code</v>
      </c>
      <c r="Z107" s="358" t="s">
        <v>612</v>
      </c>
      <c r="AA107" s="360" t="str">
        <f t="shared" ref="AA107:AA115" si="91">G107</f>
        <v>Salary Grade</v>
      </c>
      <c r="AB107" s="361" t="str">
        <f>S107</f>
        <v>Step 1</v>
      </c>
      <c r="AC107" s="361" t="str">
        <f>T107</f>
        <v>Step 2</v>
      </c>
      <c r="AD107" s="361" t="str">
        <f>U107</f>
        <v>Step 3</v>
      </c>
      <c r="AE107" s="361" t="str">
        <f>V107</f>
        <v>Step 4</v>
      </c>
      <c r="AF107" s="404" t="s">
        <v>744</v>
      </c>
    </row>
    <row r="108" spans="1:32" s="19" customFormat="1">
      <c r="A108" s="3" t="s">
        <v>158</v>
      </c>
      <c r="B108" s="47" t="s">
        <v>155</v>
      </c>
      <c r="C108" s="4">
        <v>365</v>
      </c>
      <c r="D108" s="35" t="s">
        <v>708</v>
      </c>
      <c r="E108" s="47">
        <v>8</v>
      </c>
      <c r="F108" s="47" t="s">
        <v>156</v>
      </c>
      <c r="G108" s="247" t="s">
        <v>169</v>
      </c>
      <c r="H108" s="76">
        <f t="shared" ref="H108:L115" ca="1" si="92">S108</f>
        <v>42.551488690540445</v>
      </c>
      <c r="I108" s="76">
        <f t="shared" ca="1" si="92"/>
        <v>43.828033351256671</v>
      </c>
      <c r="J108" s="76">
        <f t="shared" ca="1" si="92"/>
        <v>45.142874351794376</v>
      </c>
      <c r="K108" s="76">
        <f t="shared" ca="1" si="92"/>
        <v>46.497160582348201</v>
      </c>
      <c r="L108" s="76">
        <f ca="1">W108</f>
        <v>47.892075399818644</v>
      </c>
      <c r="M108"/>
      <c r="N108"/>
      <c r="O108" s="343" t="s">
        <v>611</v>
      </c>
      <c r="P108" s="337" t="str">
        <f t="shared" ref="P108:P115" si="93">A108</f>
        <v>09932C</v>
      </c>
      <c r="Q108" s="339" t="str">
        <f t="shared" ref="Q108:Q115" si="94">D108</f>
        <v>Customer Service Field Supervisor</v>
      </c>
      <c r="R108" s="344" t="str">
        <f t="shared" ref="R108:R115" si="95">G108</f>
        <v>N20</v>
      </c>
      <c r="S108" s="350" cm="1">
        <f t="array" aca="1" ref="S108" ca="1">IF($O108="Y",VLOOKUP($P108,INDIRECT($P$3),S$5,0)*INDIRECT($O$2),VLOOKUP($P108,INDIRECT($P$3),S$5,0))</f>
        <v>42.551488690540445</v>
      </c>
      <c r="T108" s="350" cm="1">
        <f t="array" aca="1" ref="T108" ca="1">IF($O108="Y",VLOOKUP($P108,INDIRECT($P$3),T$5,0)*INDIRECT($O$2),VLOOKUP($P108,INDIRECT($P$3),T$5,0))</f>
        <v>43.828033351256671</v>
      </c>
      <c r="U108" s="350" cm="1">
        <f t="array" aca="1" ref="U108" ca="1">IF($O108="Y",VLOOKUP($P108,INDIRECT($P$3),U$5,0)*INDIRECT($O$2),VLOOKUP($P108,INDIRECT($P$3),U$5,0))</f>
        <v>45.142874351794376</v>
      </c>
      <c r="V108" s="350" cm="1">
        <f t="array" aca="1" ref="V108" ca="1">IF($O108="Y",VLOOKUP($P108,INDIRECT($P$3),V$5,0)*INDIRECT($O$2),VLOOKUP($P108,INDIRECT($P$3),V$5,0))</f>
        <v>46.497160582348201</v>
      </c>
      <c r="W108" s="350" cm="1">
        <f t="array" aca="1" ref="W108" ca="1">IF($O108="Y",VLOOKUP($P108,INDIRECT($P$3),W$5,0)*INDIRECT($O$2),VLOOKUP($P108,INDIRECT($P$3),W$5,0))</f>
        <v>47.892075399818644</v>
      </c>
      <c r="X108" s="218" t="str">
        <f t="shared" si="89"/>
        <v>Y</v>
      </c>
      <c r="Y108" s="366" t="str">
        <f t="shared" si="90"/>
        <v>09932C</v>
      </c>
      <c r="Z108" s="218" t="str">
        <f t="shared" ref="Z108:Z115" si="96">D108</f>
        <v>Customer Service Field Supervisor</v>
      </c>
      <c r="AA108" s="367" t="str">
        <f t="shared" si="91"/>
        <v>N20</v>
      </c>
      <c r="AB108" s="368">
        <f t="shared" ref="AB108:AB115" ca="1" si="97">ROUND(S108,3)</f>
        <v>42.551000000000002</v>
      </c>
      <c r="AC108" s="368">
        <f t="shared" ref="AC108:AC115" ca="1" si="98">ROUND(T108,3)</f>
        <v>43.828000000000003</v>
      </c>
      <c r="AD108" s="368">
        <f t="shared" ref="AD108:AD115" ca="1" si="99">ROUND(U108,3)</f>
        <v>45.143000000000001</v>
      </c>
      <c r="AE108" s="368">
        <f t="shared" ref="AE108:AE115" ca="1" si="100">ROUND(V108,3)</f>
        <v>46.497</v>
      </c>
      <c r="AF108" s="272">
        <f ca="1">W108</f>
        <v>47.892075399818644</v>
      </c>
    </row>
    <row r="109" spans="1:32" s="19" customFormat="1">
      <c r="A109" s="3" t="s">
        <v>170</v>
      </c>
      <c r="B109" s="47" t="s">
        <v>155</v>
      </c>
      <c r="C109" s="4">
        <v>370</v>
      </c>
      <c r="D109" s="35" t="s">
        <v>737</v>
      </c>
      <c r="E109" s="47">
        <v>8</v>
      </c>
      <c r="F109" s="47" t="s">
        <v>156</v>
      </c>
      <c r="G109" s="247" t="s">
        <v>169</v>
      </c>
      <c r="H109" s="76">
        <f t="shared" ca="1" si="92"/>
        <v>42.551488690540445</v>
      </c>
      <c r="I109" s="76">
        <f t="shared" ca="1" si="92"/>
        <v>43.828033351256671</v>
      </c>
      <c r="J109" s="76">
        <f t="shared" ca="1" si="92"/>
        <v>45.142874351794376</v>
      </c>
      <c r="K109" s="76">
        <f t="shared" ca="1" si="92"/>
        <v>46.497160582348201</v>
      </c>
      <c r="L109" s="76">
        <f t="shared" ca="1" si="92"/>
        <v>47.892075399818644</v>
      </c>
      <c r="M109"/>
      <c r="N109"/>
      <c r="O109" s="343" t="s">
        <v>611</v>
      </c>
      <c r="P109" s="337" t="str">
        <f t="shared" si="93"/>
        <v>04150C</v>
      </c>
      <c r="Q109" s="339" t="str">
        <f t="shared" si="94"/>
        <v>Equipment Dispatcher</v>
      </c>
      <c r="R109" s="344" t="str">
        <f t="shared" si="95"/>
        <v>N20</v>
      </c>
      <c r="S109" s="350" cm="1">
        <f t="array" aca="1" ref="S109" ca="1">IF($O109="Y",VLOOKUP($P109,INDIRECT($P$3),S$5,0)*INDIRECT($O$2),VLOOKUP($P109,INDIRECT($P$3),S$5,0))</f>
        <v>42.551488690540445</v>
      </c>
      <c r="T109" s="350" cm="1">
        <f t="array" aca="1" ref="T109" ca="1">IF($O109="Y",VLOOKUP($P109,INDIRECT($P$3),T$5,0)*INDIRECT($O$2),VLOOKUP($P109,INDIRECT($P$3),T$5,0))</f>
        <v>43.828033351256671</v>
      </c>
      <c r="U109" s="350" cm="1">
        <f t="array" aca="1" ref="U109" ca="1">IF($O109="Y",VLOOKUP($P109,INDIRECT($P$3),U$5,0)*INDIRECT($O$2),VLOOKUP($P109,INDIRECT($P$3),U$5,0))</f>
        <v>45.142874351794376</v>
      </c>
      <c r="V109" s="350" cm="1">
        <f t="array" aca="1" ref="V109" ca="1">IF($O109="Y",VLOOKUP($P109,INDIRECT($P$3),V$5,0)*INDIRECT($O$2),VLOOKUP($P109,INDIRECT($P$3),V$5,0))</f>
        <v>46.497160582348201</v>
      </c>
      <c r="W109" s="350" cm="1">
        <f t="array" aca="1" ref="W109" ca="1">IF($O109="Y",VLOOKUP($P109,INDIRECT($P$3),W$5,0)*INDIRECT($O$2),VLOOKUP($P109,INDIRECT($P$3),W$5,0))</f>
        <v>47.892075399818644</v>
      </c>
      <c r="X109" s="218" t="str">
        <f t="shared" si="89"/>
        <v>Y</v>
      </c>
      <c r="Y109" s="366" t="str">
        <f t="shared" si="90"/>
        <v>04150C</v>
      </c>
      <c r="Z109" s="218" t="str">
        <f t="shared" si="96"/>
        <v>Equipment Dispatcher</v>
      </c>
      <c r="AA109" s="367" t="str">
        <f t="shared" si="91"/>
        <v>N20</v>
      </c>
      <c r="AB109" s="368">
        <f t="shared" ca="1" si="97"/>
        <v>42.551000000000002</v>
      </c>
      <c r="AC109" s="368">
        <f t="shared" ca="1" si="98"/>
        <v>43.828000000000003</v>
      </c>
      <c r="AD109" s="368">
        <f t="shared" ca="1" si="99"/>
        <v>45.143000000000001</v>
      </c>
      <c r="AE109" s="368">
        <f t="shared" ca="1" si="100"/>
        <v>46.497</v>
      </c>
      <c r="AF109" s="272">
        <f t="shared" ref="AF109:AF115" ca="1" si="101">W109</f>
        <v>47.892075399818644</v>
      </c>
    </row>
    <row r="110" spans="1:32" s="19" customFormat="1">
      <c r="A110" s="3" t="s">
        <v>172</v>
      </c>
      <c r="B110" s="47" t="s">
        <v>155</v>
      </c>
      <c r="C110" s="4">
        <v>393</v>
      </c>
      <c r="D110" s="35" t="s">
        <v>173</v>
      </c>
      <c r="E110" s="47">
        <v>8</v>
      </c>
      <c r="F110" s="47" t="s">
        <v>156</v>
      </c>
      <c r="G110" s="247" t="s">
        <v>169</v>
      </c>
      <c r="H110" s="76">
        <f t="shared" ca="1" si="92"/>
        <v>42.551488690540445</v>
      </c>
      <c r="I110" s="76">
        <f t="shared" ca="1" si="92"/>
        <v>43.828033351256671</v>
      </c>
      <c r="J110" s="76">
        <f t="shared" ca="1" si="92"/>
        <v>45.142874351794376</v>
      </c>
      <c r="K110" s="76">
        <f t="shared" ca="1" si="92"/>
        <v>46.497160582348201</v>
      </c>
      <c r="L110" s="76">
        <f t="shared" ca="1" si="92"/>
        <v>47.892075399818644</v>
      </c>
      <c r="M110"/>
      <c r="N110"/>
      <c r="O110" s="343" t="s">
        <v>611</v>
      </c>
      <c r="P110" s="337" t="str">
        <f t="shared" si="93"/>
        <v>04315C</v>
      </c>
      <c r="Q110" s="339" t="str">
        <f t="shared" si="94"/>
        <v>Field Supervisor Code Compliance (Traffic)</v>
      </c>
      <c r="R110" s="344" t="str">
        <f t="shared" si="95"/>
        <v>N20</v>
      </c>
      <c r="S110" s="350" cm="1">
        <f t="array" aca="1" ref="S110" ca="1">IF($O110="Y",VLOOKUP($P110,INDIRECT($P$3),S$5,0)*INDIRECT($O$2),VLOOKUP($P110,INDIRECT($P$3),S$5,0))</f>
        <v>42.551488690540445</v>
      </c>
      <c r="T110" s="350" cm="1">
        <f t="array" aca="1" ref="T110" ca="1">IF($O110="Y",VLOOKUP($P110,INDIRECT($P$3),T$5,0)*INDIRECT($O$2),VLOOKUP($P110,INDIRECT($P$3),T$5,0))</f>
        <v>43.828033351256671</v>
      </c>
      <c r="U110" s="350" cm="1">
        <f t="array" aca="1" ref="U110" ca="1">IF($O110="Y",VLOOKUP($P110,INDIRECT($P$3),U$5,0)*INDIRECT($O$2),VLOOKUP($P110,INDIRECT($P$3),U$5,0))</f>
        <v>45.142874351794376</v>
      </c>
      <c r="V110" s="350" cm="1">
        <f t="array" aca="1" ref="V110" ca="1">IF($O110="Y",VLOOKUP($P110,INDIRECT($P$3),V$5,0)*INDIRECT($O$2),VLOOKUP($P110,INDIRECT($P$3),V$5,0))</f>
        <v>46.497160582348201</v>
      </c>
      <c r="W110" s="350" cm="1">
        <f t="array" aca="1" ref="W110" ca="1">IF($O110="Y",VLOOKUP($P110,INDIRECT($P$3),W$5,0)*INDIRECT($O$2),VLOOKUP($P110,INDIRECT($P$3),W$5,0))</f>
        <v>47.892075399818644</v>
      </c>
      <c r="X110" s="218" t="str">
        <f t="shared" si="89"/>
        <v>Y</v>
      </c>
      <c r="Y110" s="366" t="str">
        <f t="shared" si="90"/>
        <v>04315C</v>
      </c>
      <c r="Z110" s="218" t="str">
        <f t="shared" si="96"/>
        <v>Field Supervisor Code Compliance (Traffic)</v>
      </c>
      <c r="AA110" s="367" t="str">
        <f t="shared" si="91"/>
        <v>N20</v>
      </c>
      <c r="AB110" s="368">
        <f t="shared" ca="1" si="97"/>
        <v>42.551000000000002</v>
      </c>
      <c r="AC110" s="368">
        <f t="shared" ca="1" si="98"/>
        <v>43.828000000000003</v>
      </c>
      <c r="AD110" s="368">
        <f t="shared" ca="1" si="99"/>
        <v>45.143000000000001</v>
      </c>
      <c r="AE110" s="368">
        <f t="shared" ca="1" si="100"/>
        <v>46.497</v>
      </c>
      <c r="AF110" s="272">
        <f t="shared" ca="1" si="101"/>
        <v>47.892075399818644</v>
      </c>
    </row>
    <row r="111" spans="1:32" s="19" customFormat="1">
      <c r="A111" s="3" t="s">
        <v>729</v>
      </c>
      <c r="B111" s="47" t="s">
        <v>155</v>
      </c>
      <c r="C111" s="4">
        <v>370</v>
      </c>
      <c r="D111" s="35" t="s">
        <v>730</v>
      </c>
      <c r="E111" s="47">
        <v>8</v>
      </c>
      <c r="F111" s="47" t="s">
        <v>156</v>
      </c>
      <c r="G111" s="247" t="s">
        <v>169</v>
      </c>
      <c r="H111" s="76">
        <f t="shared" ca="1" si="92"/>
        <v>42.551488690540445</v>
      </c>
      <c r="I111" s="76">
        <f t="shared" ca="1" si="92"/>
        <v>43.828033351256671</v>
      </c>
      <c r="J111" s="76">
        <f t="shared" ca="1" si="92"/>
        <v>45.142874351794376</v>
      </c>
      <c r="K111" s="76">
        <f t="shared" ca="1" si="92"/>
        <v>46.497160582348201</v>
      </c>
      <c r="L111" s="76">
        <f t="shared" ca="1" si="92"/>
        <v>47.892075399818644</v>
      </c>
      <c r="M111"/>
      <c r="N111"/>
      <c r="O111" s="343" t="s">
        <v>611</v>
      </c>
      <c r="P111" s="337" t="str">
        <f t="shared" si="93"/>
        <v>53064C</v>
      </c>
      <c r="Q111" s="339" t="str">
        <f t="shared" si="94"/>
        <v>Police Equipment Specialist Supervisor</v>
      </c>
      <c r="R111" s="344" t="str">
        <f t="shared" si="95"/>
        <v>N20</v>
      </c>
      <c r="S111" s="350" cm="1">
        <f t="array" aca="1" ref="S111" ca="1">IF($O111="Y",VLOOKUP($P111,INDIRECT($P$3),S$5,0)*INDIRECT($O$2),VLOOKUP($P111,INDIRECT($P$3),S$5,0))</f>
        <v>42.551488690540445</v>
      </c>
      <c r="T111" s="350" cm="1">
        <f t="array" aca="1" ref="T111" ca="1">IF($O111="Y",VLOOKUP($P111,INDIRECT($P$3),T$5,0)*INDIRECT($O$2),VLOOKUP($P111,INDIRECT($P$3),T$5,0))</f>
        <v>43.828033351256671</v>
      </c>
      <c r="U111" s="350" cm="1">
        <f t="array" aca="1" ref="U111" ca="1">IF($O111="Y",VLOOKUP($P111,INDIRECT($P$3),U$5,0)*INDIRECT($O$2),VLOOKUP($P111,INDIRECT($P$3),U$5,0))</f>
        <v>45.142874351794376</v>
      </c>
      <c r="V111" s="350" cm="1">
        <f t="array" aca="1" ref="V111" ca="1">IF($O111="Y",VLOOKUP($P111,INDIRECT($P$3),V$5,0)*INDIRECT($O$2),VLOOKUP($P111,INDIRECT($P$3),V$5,0))</f>
        <v>46.497160582348201</v>
      </c>
      <c r="W111" s="350" cm="1">
        <f t="array" aca="1" ref="W111" ca="1">IF($O111="Y",VLOOKUP($P111,INDIRECT($P$3),W$5,0)*INDIRECT($O$2),VLOOKUP($P111,INDIRECT($P$3),W$5,0))</f>
        <v>47.892075399818644</v>
      </c>
      <c r="X111" s="218" t="str">
        <f t="shared" si="89"/>
        <v>Y</v>
      </c>
      <c r="Y111" s="366" t="str">
        <f t="shared" si="90"/>
        <v>53064C</v>
      </c>
      <c r="Z111" s="218" t="str">
        <f t="shared" si="96"/>
        <v>Police Equipment Specialist Supervisor</v>
      </c>
      <c r="AA111" s="367" t="str">
        <f t="shared" si="91"/>
        <v>N20</v>
      </c>
      <c r="AB111" s="368">
        <f t="shared" ca="1" si="97"/>
        <v>42.551000000000002</v>
      </c>
      <c r="AC111" s="368">
        <f t="shared" ca="1" si="98"/>
        <v>43.828000000000003</v>
      </c>
      <c r="AD111" s="368">
        <f t="shared" ca="1" si="99"/>
        <v>45.143000000000001</v>
      </c>
      <c r="AE111" s="368">
        <f t="shared" ca="1" si="100"/>
        <v>46.497</v>
      </c>
      <c r="AF111" s="272">
        <f t="shared" ca="1" si="101"/>
        <v>47.892075399818644</v>
      </c>
    </row>
    <row r="112" spans="1:32" s="19" customFormat="1">
      <c r="A112" s="34" t="s">
        <v>679</v>
      </c>
      <c r="B112" s="47" t="s">
        <v>155</v>
      </c>
      <c r="C112" s="4">
        <v>388</v>
      </c>
      <c r="D112" s="35" t="s">
        <v>680</v>
      </c>
      <c r="E112" s="47">
        <v>8</v>
      </c>
      <c r="F112" s="47" t="s">
        <v>156</v>
      </c>
      <c r="G112" s="247" t="s">
        <v>169</v>
      </c>
      <c r="H112" s="76">
        <f t="shared" ca="1" si="92"/>
        <v>42.551488690540445</v>
      </c>
      <c r="I112" s="76">
        <f t="shared" ca="1" si="92"/>
        <v>43.828033351256671</v>
      </c>
      <c r="J112" s="76">
        <f t="shared" ca="1" si="92"/>
        <v>45.142874351794376</v>
      </c>
      <c r="K112" s="76">
        <f t="shared" ca="1" si="92"/>
        <v>46.497160582348201</v>
      </c>
      <c r="L112" s="76">
        <f t="shared" ca="1" si="92"/>
        <v>47.892075399818644</v>
      </c>
      <c r="M112"/>
      <c r="N112"/>
      <c r="O112" s="343" t="s">
        <v>611</v>
      </c>
      <c r="P112" s="337" t="str">
        <f t="shared" si="93"/>
        <v>53024C</v>
      </c>
      <c r="Q112" s="339" t="str">
        <f t="shared" si="94"/>
        <v>Property &amp; Evidence Shift Supervisor</v>
      </c>
      <c r="R112" s="344" t="str">
        <f t="shared" si="95"/>
        <v>N20</v>
      </c>
      <c r="S112" s="350" cm="1">
        <f t="array" aca="1" ref="S112" ca="1">IF($O112="Y",VLOOKUP($P112,INDIRECT($P$3),S$5,0)*INDIRECT($O$2),VLOOKUP($P112,INDIRECT($P$3),S$5,0))</f>
        <v>42.551488690540445</v>
      </c>
      <c r="T112" s="350" cm="1">
        <f t="array" aca="1" ref="T112" ca="1">IF($O112="Y",VLOOKUP($P112,INDIRECT($P$3),T$5,0)*INDIRECT($O$2),VLOOKUP($P112,INDIRECT($P$3),T$5,0))</f>
        <v>43.828033351256671</v>
      </c>
      <c r="U112" s="350" cm="1">
        <f t="array" aca="1" ref="U112" ca="1">IF($O112="Y",VLOOKUP($P112,INDIRECT($P$3),U$5,0)*INDIRECT($O$2),VLOOKUP($P112,INDIRECT($P$3),U$5,0))</f>
        <v>45.142874351794376</v>
      </c>
      <c r="V112" s="350" cm="1">
        <f t="array" aca="1" ref="V112" ca="1">IF($O112="Y",VLOOKUP($P112,INDIRECT($P$3),V$5,0)*INDIRECT($O$2),VLOOKUP($P112,INDIRECT($P$3),V$5,0))</f>
        <v>46.497160582348201</v>
      </c>
      <c r="W112" s="350" cm="1">
        <f t="array" aca="1" ref="W112" ca="1">IF($O112="Y",VLOOKUP($P112,INDIRECT($P$3),W$5,0)*INDIRECT($O$2),VLOOKUP($P112,INDIRECT($P$3),W$5,0))</f>
        <v>47.892075399818644</v>
      </c>
      <c r="X112" s="218" t="str">
        <f t="shared" si="89"/>
        <v>Y</v>
      </c>
      <c r="Y112" s="366" t="str">
        <f t="shared" si="90"/>
        <v>53024C</v>
      </c>
      <c r="Z112" s="218" t="str">
        <f t="shared" si="96"/>
        <v>Property &amp; Evidence Shift Supervisor</v>
      </c>
      <c r="AA112" s="367" t="str">
        <f t="shared" si="91"/>
        <v>N20</v>
      </c>
      <c r="AB112" s="368">
        <f t="shared" ca="1" si="97"/>
        <v>42.551000000000002</v>
      </c>
      <c r="AC112" s="368">
        <f t="shared" ca="1" si="98"/>
        <v>43.828000000000003</v>
      </c>
      <c r="AD112" s="368">
        <f t="shared" ca="1" si="99"/>
        <v>45.143000000000001</v>
      </c>
      <c r="AE112" s="368">
        <f t="shared" ca="1" si="100"/>
        <v>46.497</v>
      </c>
      <c r="AF112" s="272">
        <f t="shared" ca="1" si="101"/>
        <v>47.892075399818644</v>
      </c>
    </row>
    <row r="113" spans="1:32" s="19" customFormat="1">
      <c r="A113" s="3" t="s">
        <v>180</v>
      </c>
      <c r="B113" s="47" t="s">
        <v>155</v>
      </c>
      <c r="C113" s="4">
        <v>390</v>
      </c>
      <c r="D113" s="35" t="s">
        <v>181</v>
      </c>
      <c r="E113" s="47">
        <v>8</v>
      </c>
      <c r="F113" s="47" t="s">
        <v>156</v>
      </c>
      <c r="G113" s="247" t="s">
        <v>169</v>
      </c>
      <c r="H113" s="76">
        <f t="shared" ca="1" si="92"/>
        <v>42.551488690540445</v>
      </c>
      <c r="I113" s="76">
        <f t="shared" ca="1" si="92"/>
        <v>43.828033351256671</v>
      </c>
      <c r="J113" s="76">
        <f t="shared" ca="1" si="92"/>
        <v>45.142874351794376</v>
      </c>
      <c r="K113" s="76">
        <f t="shared" ca="1" si="92"/>
        <v>46.497160582348201</v>
      </c>
      <c r="L113" s="76">
        <f t="shared" ca="1" si="92"/>
        <v>47.892075399818644</v>
      </c>
      <c r="M113"/>
      <c r="N113"/>
      <c r="O113" s="343" t="s">
        <v>611</v>
      </c>
      <c r="P113" s="337" t="str">
        <f t="shared" si="93"/>
        <v>09983C</v>
      </c>
      <c r="Q113" s="339" t="str">
        <f t="shared" si="94"/>
        <v xml:space="preserve">Supervisor Engineering Technician I   </v>
      </c>
      <c r="R113" s="344" t="str">
        <f t="shared" si="95"/>
        <v>N20</v>
      </c>
      <c r="S113" s="350" cm="1">
        <f t="array" aca="1" ref="S113" ca="1">IF($O113="Y",VLOOKUP($P113,INDIRECT($P$3),S$5,0)*INDIRECT($O$2),VLOOKUP($P113,INDIRECT($P$3),S$5,0))</f>
        <v>42.551488690540445</v>
      </c>
      <c r="T113" s="350" cm="1">
        <f t="array" aca="1" ref="T113" ca="1">IF($O113="Y",VLOOKUP($P113,INDIRECT($P$3),T$5,0)*INDIRECT($O$2),VLOOKUP($P113,INDIRECT($P$3),T$5,0))</f>
        <v>43.828033351256671</v>
      </c>
      <c r="U113" s="350" cm="1">
        <f t="array" aca="1" ref="U113" ca="1">IF($O113="Y",VLOOKUP($P113,INDIRECT($P$3),U$5,0)*INDIRECT($O$2),VLOOKUP($P113,INDIRECT($P$3),U$5,0))</f>
        <v>45.142874351794376</v>
      </c>
      <c r="V113" s="350" cm="1">
        <f t="array" aca="1" ref="V113" ca="1">IF($O113="Y",VLOOKUP($P113,INDIRECT($P$3),V$5,0)*INDIRECT($O$2),VLOOKUP($P113,INDIRECT($P$3),V$5,0))</f>
        <v>46.497160582348201</v>
      </c>
      <c r="W113" s="350" cm="1">
        <f t="array" aca="1" ref="W113" ca="1">IF($O113="Y",VLOOKUP($P113,INDIRECT($P$3),W$5,0)*INDIRECT($O$2),VLOOKUP($P113,INDIRECT($P$3),W$5,0))</f>
        <v>47.892075399818644</v>
      </c>
      <c r="X113" s="218" t="str">
        <f t="shared" si="89"/>
        <v>Y</v>
      </c>
      <c r="Y113" s="366" t="str">
        <f t="shared" si="90"/>
        <v>09983C</v>
      </c>
      <c r="Z113" s="218" t="str">
        <f t="shared" si="96"/>
        <v xml:space="preserve">Supervisor Engineering Technician I   </v>
      </c>
      <c r="AA113" s="367" t="str">
        <f t="shared" si="91"/>
        <v>N20</v>
      </c>
      <c r="AB113" s="368">
        <f t="shared" ca="1" si="97"/>
        <v>42.551000000000002</v>
      </c>
      <c r="AC113" s="368">
        <f t="shared" ca="1" si="98"/>
        <v>43.828000000000003</v>
      </c>
      <c r="AD113" s="368">
        <f t="shared" ca="1" si="99"/>
        <v>45.143000000000001</v>
      </c>
      <c r="AE113" s="368">
        <f t="shared" ca="1" si="100"/>
        <v>46.497</v>
      </c>
      <c r="AF113" s="272">
        <f t="shared" ca="1" si="101"/>
        <v>47.892075399818644</v>
      </c>
    </row>
    <row r="114" spans="1:32" s="19" customFormat="1">
      <c r="A114" s="3" t="s">
        <v>182</v>
      </c>
      <c r="B114" s="47" t="s">
        <v>155</v>
      </c>
      <c r="C114" s="4">
        <v>390</v>
      </c>
      <c r="D114" s="35" t="s">
        <v>183</v>
      </c>
      <c r="E114" s="47">
        <v>8</v>
      </c>
      <c r="F114" s="47" t="s">
        <v>156</v>
      </c>
      <c r="G114" s="247" t="s">
        <v>169</v>
      </c>
      <c r="H114" s="76">
        <f t="shared" ca="1" si="92"/>
        <v>42.551488690540445</v>
      </c>
      <c r="I114" s="76">
        <f t="shared" ca="1" si="92"/>
        <v>43.828033351256671</v>
      </c>
      <c r="J114" s="76">
        <f t="shared" ca="1" si="92"/>
        <v>45.142874351794376</v>
      </c>
      <c r="K114" s="76">
        <f t="shared" ca="1" si="92"/>
        <v>46.497160582348201</v>
      </c>
      <c r="L114" s="76">
        <f t="shared" ca="1" si="92"/>
        <v>47.892075399818644</v>
      </c>
      <c r="M114"/>
      <c r="N114"/>
      <c r="O114" s="343" t="s">
        <v>611</v>
      </c>
      <c r="P114" s="337" t="str">
        <f t="shared" si="93"/>
        <v>09984C</v>
      </c>
      <c r="Q114" s="339" t="str">
        <f t="shared" si="94"/>
        <v>Supervisor Engineering Technician I - Laboratory</v>
      </c>
      <c r="R114" s="344" t="str">
        <f t="shared" si="95"/>
        <v>N20</v>
      </c>
      <c r="S114" s="350" cm="1">
        <f t="array" aca="1" ref="S114" ca="1">IF($O114="Y",VLOOKUP($P114,INDIRECT($P$3),S$5,0)*INDIRECT($O$2),VLOOKUP($P114,INDIRECT($P$3),S$5,0))</f>
        <v>42.551488690540445</v>
      </c>
      <c r="T114" s="350" cm="1">
        <f t="array" aca="1" ref="T114" ca="1">IF($O114="Y",VLOOKUP($P114,INDIRECT($P$3),T$5,0)*INDIRECT($O$2),VLOOKUP($P114,INDIRECT($P$3),T$5,0))</f>
        <v>43.828033351256671</v>
      </c>
      <c r="U114" s="350" cm="1">
        <f t="array" aca="1" ref="U114" ca="1">IF($O114="Y",VLOOKUP($P114,INDIRECT($P$3),U$5,0)*INDIRECT($O$2),VLOOKUP($P114,INDIRECT($P$3),U$5,0))</f>
        <v>45.142874351794376</v>
      </c>
      <c r="V114" s="350" cm="1">
        <f t="array" aca="1" ref="V114" ca="1">IF($O114="Y",VLOOKUP($P114,INDIRECT($P$3),V$5,0)*INDIRECT($O$2),VLOOKUP($P114,INDIRECT($P$3),V$5,0))</f>
        <v>46.497160582348201</v>
      </c>
      <c r="W114" s="350" cm="1">
        <f t="array" aca="1" ref="W114" ca="1">IF($O114="Y",VLOOKUP($P114,INDIRECT($P$3),W$5,0)*INDIRECT($O$2),VLOOKUP($P114,INDIRECT($P$3),W$5,0))</f>
        <v>47.892075399818644</v>
      </c>
      <c r="X114" s="218" t="str">
        <f t="shared" si="89"/>
        <v>Y</v>
      </c>
      <c r="Y114" s="366" t="str">
        <f t="shared" si="90"/>
        <v>09984C</v>
      </c>
      <c r="Z114" s="218" t="str">
        <f t="shared" si="96"/>
        <v>Supervisor Engineering Technician I - Laboratory</v>
      </c>
      <c r="AA114" s="367" t="str">
        <f t="shared" si="91"/>
        <v>N20</v>
      </c>
      <c r="AB114" s="368">
        <f t="shared" ca="1" si="97"/>
        <v>42.551000000000002</v>
      </c>
      <c r="AC114" s="368">
        <f t="shared" ca="1" si="98"/>
        <v>43.828000000000003</v>
      </c>
      <c r="AD114" s="368">
        <f t="shared" ca="1" si="99"/>
        <v>45.143000000000001</v>
      </c>
      <c r="AE114" s="368">
        <f t="shared" ca="1" si="100"/>
        <v>46.497</v>
      </c>
      <c r="AF114" s="272">
        <f t="shared" ca="1" si="101"/>
        <v>47.892075399818644</v>
      </c>
    </row>
    <row r="115" spans="1:32" s="19" customFormat="1">
      <c r="A115" s="3" t="s">
        <v>186</v>
      </c>
      <c r="B115" s="47" t="s">
        <v>155</v>
      </c>
      <c r="C115" s="4">
        <v>370</v>
      </c>
      <c r="D115" s="35" t="s">
        <v>187</v>
      </c>
      <c r="E115" s="47">
        <v>8</v>
      </c>
      <c r="F115" s="47" t="s">
        <v>156</v>
      </c>
      <c r="G115" s="247" t="s">
        <v>169</v>
      </c>
      <c r="H115" s="76">
        <f t="shared" ca="1" si="92"/>
        <v>42.551488690540445</v>
      </c>
      <c r="I115" s="76">
        <f t="shared" ca="1" si="92"/>
        <v>43.828033351256671</v>
      </c>
      <c r="J115" s="76">
        <f t="shared" ca="1" si="92"/>
        <v>45.142874351794376</v>
      </c>
      <c r="K115" s="76">
        <f t="shared" ca="1" si="92"/>
        <v>46.497160582348201</v>
      </c>
      <c r="L115" s="76">
        <f t="shared" ca="1" si="92"/>
        <v>47.892075399818644</v>
      </c>
      <c r="M115"/>
      <c r="N115"/>
      <c r="O115" s="343" t="s">
        <v>611</v>
      </c>
      <c r="P115" s="337" t="str">
        <f t="shared" si="93"/>
        <v>10081C</v>
      </c>
      <c r="Q115" s="339" t="str">
        <f t="shared" si="94"/>
        <v xml:space="preserve">Supervisor Meter Service Workers  </v>
      </c>
      <c r="R115" s="344" t="str">
        <f t="shared" si="95"/>
        <v>N20</v>
      </c>
      <c r="S115" s="350" cm="1">
        <f t="array" aca="1" ref="S115" ca="1">IF($O115="Y",VLOOKUP($P115,INDIRECT($P$3),S$5,0)*INDIRECT($O$2),VLOOKUP($P115,INDIRECT($P$3),S$5,0))</f>
        <v>42.551488690540445</v>
      </c>
      <c r="T115" s="350" cm="1">
        <f t="array" aca="1" ref="T115" ca="1">IF($O115="Y",VLOOKUP($P115,INDIRECT($P$3),T$5,0)*INDIRECT($O$2),VLOOKUP($P115,INDIRECT($P$3),T$5,0))</f>
        <v>43.828033351256671</v>
      </c>
      <c r="U115" s="350" cm="1">
        <f t="array" aca="1" ref="U115" ca="1">IF($O115="Y",VLOOKUP($P115,INDIRECT($P$3),U$5,0)*INDIRECT($O$2),VLOOKUP($P115,INDIRECT($P$3),U$5,0))</f>
        <v>45.142874351794376</v>
      </c>
      <c r="V115" s="350" cm="1">
        <f t="array" aca="1" ref="V115" ca="1">IF($O115="Y",VLOOKUP($P115,INDIRECT($P$3),V$5,0)*INDIRECT($O$2),VLOOKUP($P115,INDIRECT($P$3),V$5,0))</f>
        <v>46.497160582348201</v>
      </c>
      <c r="W115" s="350" cm="1">
        <f t="array" aca="1" ref="W115" ca="1">IF($O115="Y",VLOOKUP($P115,INDIRECT($P$3),W$5,0)*INDIRECT($O$2),VLOOKUP($P115,INDIRECT($P$3),W$5,0))</f>
        <v>47.892075399818644</v>
      </c>
      <c r="X115" s="218" t="str">
        <f t="shared" si="89"/>
        <v>Y</v>
      </c>
      <c r="Y115" s="366" t="str">
        <f t="shared" si="90"/>
        <v>10081C</v>
      </c>
      <c r="Z115" s="218" t="str">
        <f t="shared" si="96"/>
        <v xml:space="preserve">Supervisor Meter Service Workers  </v>
      </c>
      <c r="AA115" s="367" t="str">
        <f t="shared" si="91"/>
        <v>N20</v>
      </c>
      <c r="AB115" s="368">
        <f t="shared" ca="1" si="97"/>
        <v>42.551000000000002</v>
      </c>
      <c r="AC115" s="368">
        <f t="shared" ca="1" si="98"/>
        <v>43.828000000000003</v>
      </c>
      <c r="AD115" s="368">
        <f t="shared" ca="1" si="99"/>
        <v>45.143000000000001</v>
      </c>
      <c r="AE115" s="368">
        <f t="shared" ca="1" si="100"/>
        <v>46.497</v>
      </c>
      <c r="AF115" s="272">
        <f t="shared" ca="1" si="101"/>
        <v>47.892075399818644</v>
      </c>
    </row>
    <row r="116" spans="1:32" s="19" customFormat="1">
      <c r="A116" s="3"/>
      <c r="B116" s="47"/>
      <c r="C116" s="4"/>
      <c r="D116" s="35"/>
      <c r="E116" s="47"/>
      <c r="F116" s="47"/>
      <c r="G116" s="247"/>
      <c r="H116" s="76"/>
      <c r="I116" s="76"/>
      <c r="J116" s="76"/>
      <c r="K116" s="76"/>
      <c r="L116" s="76"/>
      <c r="M116"/>
      <c r="N116"/>
      <c r="O116" s="343"/>
      <c r="P116" s="337"/>
      <c r="Q116" s="339"/>
      <c r="R116" s="344"/>
      <c r="S116" s="350"/>
      <c r="T116" s="350"/>
      <c r="U116" s="350"/>
      <c r="V116" s="350"/>
      <c r="W116" s="350"/>
      <c r="X116" s="218"/>
      <c r="Y116" s="366"/>
      <c r="Z116" s="218"/>
      <c r="AA116" s="367"/>
      <c r="AB116" s="368"/>
      <c r="AC116" s="368"/>
      <c r="AD116" s="368"/>
      <c r="AE116" s="368"/>
      <c r="AF116" s="272"/>
    </row>
    <row r="117" spans="1:32" s="19" customFormat="1" ht="26.25" thickBot="1">
      <c r="A117" s="280" t="s">
        <v>2</v>
      </c>
      <c r="B117" s="280" t="s">
        <v>3</v>
      </c>
      <c r="C117" s="280" t="s">
        <v>519</v>
      </c>
      <c r="D117" s="24" t="s">
        <v>626</v>
      </c>
      <c r="E117" s="280" t="s">
        <v>617</v>
      </c>
      <c r="F117" s="280" t="s">
        <v>6</v>
      </c>
      <c r="G117" s="280" t="s">
        <v>7</v>
      </c>
      <c r="H117" s="26" t="s">
        <v>8</v>
      </c>
      <c r="I117" s="26" t="s">
        <v>9</v>
      </c>
      <c r="J117" s="26" t="s">
        <v>10</v>
      </c>
      <c r="K117" s="27" t="s">
        <v>11</v>
      </c>
      <c r="L117" s="27" t="s">
        <v>744</v>
      </c>
      <c r="M117"/>
      <c r="N117"/>
      <c r="O117" s="340" t="s">
        <v>610</v>
      </c>
      <c r="P117" s="340" t="s">
        <v>2</v>
      </c>
      <c r="Q117" s="341" t="s">
        <v>612</v>
      </c>
      <c r="R117" s="341" t="s">
        <v>606</v>
      </c>
      <c r="S117" s="342" t="s">
        <v>8</v>
      </c>
      <c r="T117" s="342" t="s">
        <v>9</v>
      </c>
      <c r="U117" s="342" t="s">
        <v>10</v>
      </c>
      <c r="V117" s="340" t="s">
        <v>11</v>
      </c>
      <c r="W117" s="341" t="s">
        <v>744</v>
      </c>
      <c r="X117" s="358" t="str">
        <f>O117</f>
        <v>Update</v>
      </c>
      <c r="Y117" s="359" t="str">
        <f>A117</f>
        <v>Job Code</v>
      </c>
      <c r="Z117" s="358" t="s">
        <v>612</v>
      </c>
      <c r="AA117" s="360" t="str">
        <f>G117</f>
        <v>Salary Grade</v>
      </c>
      <c r="AB117" s="361" t="str">
        <f>S117</f>
        <v>Step 1</v>
      </c>
      <c r="AC117" s="361" t="str">
        <f>T117</f>
        <v>Step 2</v>
      </c>
      <c r="AD117" s="361" t="str">
        <f>U117</f>
        <v>Step 3</v>
      </c>
      <c r="AE117" s="361" t="str">
        <f>V117</f>
        <v>Step 4</v>
      </c>
      <c r="AF117" s="404" t="s">
        <v>744</v>
      </c>
    </row>
    <row r="118" spans="1:32" s="19" customFormat="1">
      <c r="A118" s="3" t="s">
        <v>178</v>
      </c>
      <c r="B118" s="47" t="s">
        <v>155</v>
      </c>
      <c r="C118" s="4">
        <v>388</v>
      </c>
      <c r="D118" s="35" t="s">
        <v>179</v>
      </c>
      <c r="E118" s="47">
        <v>8</v>
      </c>
      <c r="F118" s="47" t="s">
        <v>156</v>
      </c>
      <c r="G118" s="247" t="s">
        <v>769</v>
      </c>
      <c r="H118" s="76">
        <f ca="1">S118</f>
        <v>42.977003577445849</v>
      </c>
      <c r="I118" s="76">
        <f ca="1">T118</f>
        <v>44.266313684769237</v>
      </c>
      <c r="J118" s="76">
        <f ca="1">U118</f>
        <v>45.59430309531232</v>
      </c>
      <c r="K118" s="76">
        <f ca="1">V118</f>
        <v>46.962132188171687</v>
      </c>
      <c r="L118" s="76">
        <f ca="1">W118</f>
        <v>48.370996153816833</v>
      </c>
      <c r="M118"/>
      <c r="N118"/>
      <c r="O118" s="343" t="s">
        <v>611</v>
      </c>
      <c r="P118" s="337" t="str">
        <f>A118</f>
        <v>09950C</v>
      </c>
      <c r="Q118" s="398" t="str">
        <f>D118</f>
        <v xml:space="preserve">Supervisor Distribution Center  </v>
      </c>
      <c r="R118" s="344" t="str">
        <f>G118</f>
        <v>N22</v>
      </c>
      <c r="S118" s="399" cm="1">
        <f t="array" aca="1" ref="S118" ca="1">IF($O118="Y",VLOOKUP($P118,INDIRECT($P$3),S$5,0)*INDIRECT($O$2),VLOOKUP($P118,INDIRECT($P$3),S$5,0))*1.01</f>
        <v>42.977003577445849</v>
      </c>
      <c r="T118" s="399" cm="1">
        <f t="array" aca="1" ref="T118" ca="1">IF($O118="Y",VLOOKUP($P118,INDIRECT($P$3),T$5,0)*INDIRECT($O$2),VLOOKUP($P118,INDIRECT($P$3),T$5,0))*1.01</f>
        <v>44.266313684769237</v>
      </c>
      <c r="U118" s="399" cm="1">
        <f t="array" aca="1" ref="U118" ca="1">IF($O118="Y",VLOOKUP($P118,INDIRECT($P$3),U$5,0)*INDIRECT($O$2),VLOOKUP($P118,INDIRECT($P$3),U$5,0))*1.01</f>
        <v>45.59430309531232</v>
      </c>
      <c r="V118" s="399" cm="1">
        <f t="array" aca="1" ref="V118" ca="1">IF($O118="Y",VLOOKUP($P118,INDIRECT($P$3),V$5,0)*INDIRECT($O$2),VLOOKUP($P118,INDIRECT($P$3),V$5,0))*1.01</f>
        <v>46.962132188171687</v>
      </c>
      <c r="W118" s="399" cm="1">
        <f t="array" aca="1" ref="W118" ca="1">IF($O118="Y",VLOOKUP($P118,INDIRECT($P$3),W$5,0)*INDIRECT($O$2),VLOOKUP($P118,INDIRECT($P$3),W$5,0))*1.01</f>
        <v>48.370996153816833</v>
      </c>
      <c r="X118" s="218" t="str">
        <f>O118</f>
        <v>Y</v>
      </c>
      <c r="Y118" s="366" t="str">
        <f>A118</f>
        <v>09950C</v>
      </c>
      <c r="Z118" s="218" t="str">
        <f>D118</f>
        <v xml:space="preserve">Supervisor Distribution Center  </v>
      </c>
      <c r="AA118" s="367" t="str">
        <f>G118</f>
        <v>N22</v>
      </c>
      <c r="AB118" s="368">
        <f ca="1">ROUND(S118,3)</f>
        <v>42.976999999999997</v>
      </c>
      <c r="AC118" s="368">
        <f ca="1">ROUND(T118,3)</f>
        <v>44.265999999999998</v>
      </c>
      <c r="AD118" s="368">
        <f ca="1">ROUND(U118,3)</f>
        <v>45.594000000000001</v>
      </c>
      <c r="AE118" s="368">
        <f ca="1">ROUND(V118,3)</f>
        <v>46.962000000000003</v>
      </c>
      <c r="AF118" s="272">
        <f ca="1">W118</f>
        <v>48.370996153816833</v>
      </c>
    </row>
    <row r="119" spans="1:32" s="19" customFormat="1">
      <c r="A119" s="3"/>
      <c r="B119" s="4"/>
      <c r="C119" s="4"/>
      <c r="D119" s="35"/>
      <c r="E119" s="4"/>
      <c r="F119" s="15"/>
      <c r="G119" s="16"/>
      <c r="H119" s="39"/>
      <c r="I119" s="39"/>
      <c r="J119" s="39"/>
      <c r="K119" s="18"/>
      <c r="L119" s="18"/>
      <c r="M119"/>
      <c r="N119"/>
      <c r="O119" s="347"/>
      <c r="P119" s="347"/>
      <c r="Q119" s="346"/>
      <c r="R119" s="346"/>
      <c r="S119" s="346"/>
      <c r="T119" s="346"/>
      <c r="U119" s="346"/>
      <c r="V119" s="346"/>
      <c r="W119" s="346"/>
      <c r="X119" s="214"/>
      <c r="Y119" s="214"/>
      <c r="Z119" s="214"/>
      <c r="AA119" s="214"/>
      <c r="AB119" s="214"/>
      <c r="AC119" s="214"/>
      <c r="AD119" s="214"/>
      <c r="AE119" s="214"/>
      <c r="AF119" s="249"/>
    </row>
    <row r="120" spans="1:32">
      <c r="A120" s="19"/>
      <c r="B120" s="19"/>
      <c r="C120" s="19"/>
      <c r="D120" s="281"/>
      <c r="E120" s="283"/>
      <c r="F120" s="281"/>
      <c r="G120" s="283"/>
      <c r="H120" s="17"/>
      <c r="I120" s="17"/>
      <c r="J120" s="17"/>
      <c r="K120" s="18"/>
      <c r="L120" s="18"/>
    </row>
    <row r="121" spans="1:32" s="19" customFormat="1" ht="26.25" thickBot="1">
      <c r="A121" s="280" t="s">
        <v>2</v>
      </c>
      <c r="B121" s="280" t="s">
        <v>3</v>
      </c>
      <c r="C121" s="280"/>
      <c r="D121" s="24" t="s">
        <v>630</v>
      </c>
      <c r="E121" s="280" t="s">
        <v>617</v>
      </c>
      <c r="F121" s="280" t="s">
        <v>6</v>
      </c>
      <c r="G121" s="280" t="s">
        <v>7</v>
      </c>
      <c r="H121" s="26" t="s">
        <v>8</v>
      </c>
      <c r="I121" s="26" t="s">
        <v>9</v>
      </c>
      <c r="J121" s="26" t="s">
        <v>10</v>
      </c>
      <c r="K121" s="27" t="s">
        <v>11</v>
      </c>
      <c r="L121" s="27" t="s">
        <v>744</v>
      </c>
      <c r="M121"/>
      <c r="N121"/>
      <c r="O121" s="340" t="s">
        <v>610</v>
      </c>
      <c r="P121" s="340" t="s">
        <v>2</v>
      </c>
      <c r="Q121" s="341" t="s">
        <v>612</v>
      </c>
      <c r="R121" s="341" t="s">
        <v>606</v>
      </c>
      <c r="S121" s="342" t="s">
        <v>8</v>
      </c>
      <c r="T121" s="342" t="s">
        <v>9</v>
      </c>
      <c r="U121" s="342" t="s">
        <v>10</v>
      </c>
      <c r="V121" s="340" t="s">
        <v>11</v>
      </c>
      <c r="W121" s="341" t="s">
        <v>744</v>
      </c>
      <c r="X121" s="358" t="str">
        <f>O121</f>
        <v>Update</v>
      </c>
      <c r="Y121" s="359" t="str">
        <f>A121</f>
        <v>Job Code</v>
      </c>
      <c r="Z121" s="358" t="s">
        <v>612</v>
      </c>
      <c r="AA121" s="360" t="str">
        <f>G121</f>
        <v>Salary Grade</v>
      </c>
      <c r="AB121" s="361" t="str">
        <f>S121</f>
        <v>Step 1</v>
      </c>
      <c r="AC121" s="361" t="str">
        <f>T121</f>
        <v>Step 2</v>
      </c>
      <c r="AD121" s="361" t="str">
        <f>U121</f>
        <v>Step 3</v>
      </c>
      <c r="AE121" s="361" t="str">
        <f>V121</f>
        <v>Step 4</v>
      </c>
      <c r="AF121" s="404" t="s">
        <v>744</v>
      </c>
    </row>
    <row r="122" spans="1:32">
      <c r="A122" s="3" t="s">
        <v>191</v>
      </c>
      <c r="B122" s="47" t="s">
        <v>155</v>
      </c>
      <c r="C122" s="4">
        <v>428</v>
      </c>
      <c r="D122" s="43" t="s">
        <v>192</v>
      </c>
      <c r="E122" s="47">
        <v>9</v>
      </c>
      <c r="F122" s="47" t="s">
        <v>156</v>
      </c>
      <c r="G122" s="247" t="s">
        <v>193</v>
      </c>
      <c r="H122" s="76">
        <f t="shared" ref="H122:L125" ca="1" si="102">S122</f>
        <v>47.198943255508318</v>
      </c>
      <c r="I122" s="76">
        <f t="shared" ca="1" si="102"/>
        <v>48.614911553173556</v>
      </c>
      <c r="J122" s="76">
        <f t="shared" ca="1" si="102"/>
        <v>50.073358899768763</v>
      </c>
      <c r="K122" s="76">
        <f t="shared" ca="1" si="102"/>
        <v>51.575559666761826</v>
      </c>
      <c r="L122" s="76">
        <f ca="1">W122</f>
        <v>53.122826456764678</v>
      </c>
      <c r="O122" s="343" t="s">
        <v>611</v>
      </c>
      <c r="P122" s="337" t="str">
        <f>A122</f>
        <v>04970C</v>
      </c>
      <c r="Q122" s="339" t="str">
        <f>D122</f>
        <v xml:space="preserve">Foreman Stationary Engineers </v>
      </c>
      <c r="R122" s="344" t="str">
        <f>G122</f>
        <v>N30</v>
      </c>
      <c r="S122" s="350" cm="1">
        <f t="array" aca="1" ref="S122" ca="1">IF($O122="Y",VLOOKUP($P122,INDIRECT($P$3),S$5,0)*INDIRECT($O$2),VLOOKUP($P122,INDIRECT($P$3),S$5,0))</f>
        <v>47.198943255508318</v>
      </c>
      <c r="T122" s="350" cm="1">
        <f t="array" aca="1" ref="T122" ca="1">IF($O122="Y",VLOOKUP($P122,INDIRECT($P$3),T$5,0)*INDIRECT($O$2),VLOOKUP($P122,INDIRECT($P$3),T$5,0))</f>
        <v>48.614911553173556</v>
      </c>
      <c r="U122" s="350" cm="1">
        <f t="array" aca="1" ref="U122" ca="1">IF($O122="Y",VLOOKUP($P122,INDIRECT($P$3),U$5,0)*INDIRECT($O$2),VLOOKUP($P122,INDIRECT($P$3),U$5,0))</f>
        <v>50.073358899768763</v>
      </c>
      <c r="V122" s="350" cm="1">
        <f t="array" aca="1" ref="V122" ca="1">IF($O122="Y",VLOOKUP($P122,INDIRECT($P$3),V$5,0)*INDIRECT($O$2),VLOOKUP($P122,INDIRECT($P$3),V$5,0))</f>
        <v>51.575559666761826</v>
      </c>
      <c r="W122" s="350" cm="1">
        <f t="array" aca="1" ref="W122" ca="1">IF($O122="Y",VLOOKUP($P122,INDIRECT($P$3),W$5,0)*INDIRECT($O$2),VLOOKUP($P122,INDIRECT($P$3),W$5,0))</f>
        <v>53.122826456764678</v>
      </c>
      <c r="X122" s="218" t="str">
        <f>O122</f>
        <v>Y</v>
      </c>
      <c r="Y122" s="366" t="str">
        <f>A122</f>
        <v>04970C</v>
      </c>
      <c r="Z122" s="218" t="str">
        <f>D122</f>
        <v xml:space="preserve">Foreman Stationary Engineers </v>
      </c>
      <c r="AA122" s="367" t="str">
        <f>G122</f>
        <v>N30</v>
      </c>
      <c r="AB122" s="368">
        <f t="shared" ref="AB122:AE125" ca="1" si="103">ROUND(S122,3)</f>
        <v>47.198999999999998</v>
      </c>
      <c r="AC122" s="368">
        <f t="shared" ca="1" si="103"/>
        <v>48.615000000000002</v>
      </c>
      <c r="AD122" s="368">
        <f t="shared" ca="1" si="103"/>
        <v>50.073</v>
      </c>
      <c r="AE122" s="368">
        <f t="shared" ca="1" si="103"/>
        <v>51.576000000000001</v>
      </c>
      <c r="AF122" s="272">
        <f ca="1">W122</f>
        <v>53.122826456764678</v>
      </c>
    </row>
    <row r="123" spans="1:32">
      <c r="A123" s="34" t="s">
        <v>273</v>
      </c>
      <c r="B123" s="47" t="s">
        <v>155</v>
      </c>
      <c r="C123" s="4">
        <v>413</v>
      </c>
      <c r="D123" s="34" t="s">
        <v>534</v>
      </c>
      <c r="E123" s="47">
        <v>9</v>
      </c>
      <c r="F123" s="47" t="s">
        <v>156</v>
      </c>
      <c r="G123" s="247" t="s">
        <v>193</v>
      </c>
      <c r="H123" s="76">
        <f t="shared" ca="1" si="102"/>
        <v>47.198943255508318</v>
      </c>
      <c r="I123" s="76">
        <f t="shared" ca="1" si="102"/>
        <v>48.614911553173556</v>
      </c>
      <c r="J123" s="76">
        <f t="shared" ca="1" si="102"/>
        <v>50.073358899768763</v>
      </c>
      <c r="K123" s="76">
        <f t="shared" ca="1" si="102"/>
        <v>51.575559666761826</v>
      </c>
      <c r="L123" s="76">
        <f t="shared" ca="1" si="102"/>
        <v>53.122826456764678</v>
      </c>
      <c r="O123" s="343" t="s">
        <v>611</v>
      </c>
      <c r="P123" s="337" t="str">
        <f>A123</f>
        <v>52932C</v>
      </c>
      <c r="Q123" s="339" t="str">
        <f>D123</f>
        <v>Technical Field Supervisor Parking and Traffic</v>
      </c>
      <c r="R123" s="344" t="str">
        <f>G123</f>
        <v>N30</v>
      </c>
      <c r="S123" s="350" cm="1">
        <f t="array" aca="1" ref="S123" ca="1">IF($O123="Y",VLOOKUP($P123,INDIRECT($P$3),S$5,0)*INDIRECT($O$2),VLOOKUP($P123,INDIRECT($P$3),S$5,0))</f>
        <v>47.198943255508318</v>
      </c>
      <c r="T123" s="350" cm="1">
        <f t="array" aca="1" ref="T123" ca="1">IF($O123="Y",VLOOKUP($P123,INDIRECT($P$3),T$5,0)*INDIRECT($O$2),VLOOKUP($P123,INDIRECT($P$3),T$5,0))</f>
        <v>48.614911553173556</v>
      </c>
      <c r="U123" s="350" cm="1">
        <f t="array" aca="1" ref="U123" ca="1">IF($O123="Y",VLOOKUP($P123,INDIRECT($P$3),U$5,0)*INDIRECT($O$2),VLOOKUP($P123,INDIRECT($P$3),U$5,0))</f>
        <v>50.073358899768763</v>
      </c>
      <c r="V123" s="350" cm="1">
        <f t="array" aca="1" ref="V123" ca="1">IF($O123="Y",VLOOKUP($P123,INDIRECT($P$3),V$5,0)*INDIRECT($O$2),VLOOKUP($P123,INDIRECT($P$3),V$5,0))</f>
        <v>51.575559666761826</v>
      </c>
      <c r="W123" s="350" cm="1">
        <f t="array" aca="1" ref="W123" ca="1">IF($O123="Y",VLOOKUP($P123,INDIRECT($P$3),W$5,0)*INDIRECT($O$2),VLOOKUP($P123,INDIRECT($P$3),W$5,0))</f>
        <v>53.122826456764678</v>
      </c>
      <c r="X123" s="218" t="str">
        <f>O123</f>
        <v>Y</v>
      </c>
      <c r="Y123" s="366" t="str">
        <f>A123</f>
        <v>52932C</v>
      </c>
      <c r="Z123" s="218" t="str">
        <f>D123</f>
        <v>Technical Field Supervisor Parking and Traffic</v>
      </c>
      <c r="AA123" s="367" t="str">
        <f>G123</f>
        <v>N30</v>
      </c>
      <c r="AB123" s="368">
        <f t="shared" ca="1" si="103"/>
        <v>47.198999999999998</v>
      </c>
      <c r="AC123" s="368">
        <f t="shared" ca="1" si="103"/>
        <v>48.615000000000002</v>
      </c>
      <c r="AD123" s="368">
        <f t="shared" ca="1" si="103"/>
        <v>50.073</v>
      </c>
      <c r="AE123" s="368">
        <f t="shared" ca="1" si="103"/>
        <v>51.576000000000001</v>
      </c>
      <c r="AF123" s="272">
        <f ca="1">W123</f>
        <v>53.122826456764678</v>
      </c>
    </row>
    <row r="124" spans="1:32" s="19" customFormat="1">
      <c r="A124" s="3" t="s">
        <v>176</v>
      </c>
      <c r="B124" s="47" t="s">
        <v>155</v>
      </c>
      <c r="C124" s="4">
        <v>415</v>
      </c>
      <c r="D124" s="35" t="s">
        <v>177</v>
      </c>
      <c r="E124" s="47">
        <v>9</v>
      </c>
      <c r="F124" s="47" t="s">
        <v>156</v>
      </c>
      <c r="G124" s="247" t="s">
        <v>193</v>
      </c>
      <c r="H124" s="76">
        <f t="shared" ca="1" si="102"/>
        <v>47.198943255508318</v>
      </c>
      <c r="I124" s="76">
        <f t="shared" ca="1" si="102"/>
        <v>48.614911553173556</v>
      </c>
      <c r="J124" s="76">
        <f t="shared" ca="1" si="102"/>
        <v>50.073358899768763</v>
      </c>
      <c r="K124" s="76">
        <f t="shared" ca="1" si="102"/>
        <v>51.575559666761826</v>
      </c>
      <c r="L124" s="76">
        <f t="shared" ca="1" si="102"/>
        <v>53.122826456764678</v>
      </c>
      <c r="M124"/>
      <c r="N124"/>
      <c r="O124" s="343" t="s">
        <v>611</v>
      </c>
      <c r="P124" s="337" t="str">
        <f>A124</f>
        <v>09927C</v>
      </c>
      <c r="Q124" s="339" t="str">
        <f>D124</f>
        <v>Supervisor Custodial Operations</v>
      </c>
      <c r="R124" s="344" t="str">
        <f>G124</f>
        <v>N30</v>
      </c>
      <c r="S124" s="350" cm="1">
        <f t="array" aca="1" ref="S124" ca="1">IF($O124="Y",VLOOKUP($P124,INDIRECT($P$3),S$5,0)*INDIRECT($O$2),VLOOKUP($P124,INDIRECT($P$3),S$5,0))</f>
        <v>47.198943255508318</v>
      </c>
      <c r="T124" s="350" cm="1">
        <f t="array" aca="1" ref="T124" ca="1">IF($O124="Y",VLOOKUP($P124,INDIRECT($P$3),T$5,0)*INDIRECT($O$2),VLOOKUP($P124,INDIRECT($P$3),T$5,0))</f>
        <v>48.614911553173556</v>
      </c>
      <c r="U124" s="350" cm="1">
        <f t="array" aca="1" ref="U124" ca="1">IF($O124="Y",VLOOKUP($P124,INDIRECT($P$3),U$5,0)*INDIRECT($O$2),VLOOKUP($P124,INDIRECT($P$3),U$5,0))</f>
        <v>50.073358899768763</v>
      </c>
      <c r="V124" s="350" cm="1">
        <f t="array" aca="1" ref="V124" ca="1">IF($O124="Y",VLOOKUP($P124,INDIRECT($P$3),V$5,0)*INDIRECT($O$2),VLOOKUP($P124,INDIRECT($P$3),V$5,0))</f>
        <v>51.575559666761826</v>
      </c>
      <c r="W124" s="350" cm="1">
        <f t="array" aca="1" ref="W124" ca="1">IF($O124="Y",VLOOKUP($P124,INDIRECT($P$3),W$5,0)*INDIRECT($O$2),VLOOKUP($P124,INDIRECT($P$3),W$5,0))</f>
        <v>53.122826456764678</v>
      </c>
      <c r="X124" s="218" t="str">
        <f>O124</f>
        <v>Y</v>
      </c>
      <c r="Y124" s="366" t="str">
        <f>A124</f>
        <v>09927C</v>
      </c>
      <c r="Z124" s="218" t="str">
        <f>D124</f>
        <v>Supervisor Custodial Operations</v>
      </c>
      <c r="AA124" s="367" t="str">
        <f>G124</f>
        <v>N30</v>
      </c>
      <c r="AB124" s="368">
        <f t="shared" ca="1" si="103"/>
        <v>47.198999999999998</v>
      </c>
      <c r="AC124" s="368">
        <f t="shared" ca="1" si="103"/>
        <v>48.615000000000002</v>
      </c>
      <c r="AD124" s="368">
        <f t="shared" ca="1" si="103"/>
        <v>50.073</v>
      </c>
      <c r="AE124" s="368">
        <f t="shared" ca="1" si="103"/>
        <v>51.576000000000001</v>
      </c>
      <c r="AF124" s="272">
        <f ca="1">W124</f>
        <v>53.122826456764678</v>
      </c>
    </row>
    <row r="125" spans="1:32">
      <c r="A125" s="3" t="s">
        <v>266</v>
      </c>
      <c r="B125" s="47" t="s">
        <v>155</v>
      </c>
      <c r="C125" s="4">
        <v>428</v>
      </c>
      <c r="D125" s="43" t="s">
        <v>267</v>
      </c>
      <c r="E125" s="47">
        <v>9</v>
      </c>
      <c r="F125" s="47" t="s">
        <v>156</v>
      </c>
      <c r="G125" s="247" t="s">
        <v>193</v>
      </c>
      <c r="H125" s="76">
        <f t="shared" ca="1" si="102"/>
        <v>47.198943255508318</v>
      </c>
      <c r="I125" s="76">
        <f t="shared" ca="1" si="102"/>
        <v>48.614911553173556</v>
      </c>
      <c r="J125" s="76">
        <f t="shared" ca="1" si="102"/>
        <v>50.073358899768763</v>
      </c>
      <c r="K125" s="76">
        <f t="shared" ca="1" si="102"/>
        <v>51.575559666761826</v>
      </c>
      <c r="L125" s="76">
        <f t="shared" ca="1" si="102"/>
        <v>53.122826456764678</v>
      </c>
      <c r="O125" s="343" t="s">
        <v>611</v>
      </c>
      <c r="P125" s="337" t="str">
        <f>A125</f>
        <v>52911C</v>
      </c>
      <c r="Q125" s="339" t="str">
        <f>D125</f>
        <v>Supervisor Water Mech Mait and Mach</v>
      </c>
      <c r="R125" s="344" t="str">
        <f>G125</f>
        <v>N30</v>
      </c>
      <c r="S125" s="350" cm="1">
        <f t="array" aca="1" ref="S125" ca="1">IF($O125="Y",VLOOKUP($P125,INDIRECT($P$3),S$5,0)*INDIRECT($O$2),VLOOKUP($P125,INDIRECT($P$3),S$5,0))</f>
        <v>47.198943255508318</v>
      </c>
      <c r="T125" s="350" cm="1">
        <f t="array" aca="1" ref="T125" ca="1">IF($O125="Y",VLOOKUP($P125,INDIRECT($P$3),T$5,0)*INDIRECT($O$2),VLOOKUP($P125,INDIRECT($P$3),T$5,0))</f>
        <v>48.614911553173556</v>
      </c>
      <c r="U125" s="350" cm="1">
        <f t="array" aca="1" ref="U125" ca="1">IF($O125="Y",VLOOKUP($P125,INDIRECT($P$3),U$5,0)*INDIRECT($O$2),VLOOKUP($P125,INDIRECT($P$3),U$5,0))</f>
        <v>50.073358899768763</v>
      </c>
      <c r="V125" s="350" cm="1">
        <f t="array" aca="1" ref="V125" ca="1">IF($O125="Y",VLOOKUP($P125,INDIRECT($P$3),V$5,0)*INDIRECT($O$2),VLOOKUP($P125,INDIRECT($P$3),V$5,0))</f>
        <v>51.575559666761826</v>
      </c>
      <c r="W125" s="350" cm="1">
        <f t="array" aca="1" ref="W125" ca="1">IF($O125="Y",VLOOKUP($P125,INDIRECT($P$3),W$5,0)*INDIRECT($O$2),VLOOKUP($P125,INDIRECT($P$3),W$5,0))</f>
        <v>53.122826456764678</v>
      </c>
      <c r="X125" s="218" t="str">
        <f>O125</f>
        <v>Y</v>
      </c>
      <c r="Y125" s="366" t="str">
        <f>A125</f>
        <v>52911C</v>
      </c>
      <c r="Z125" s="218" t="str">
        <f>D125</f>
        <v>Supervisor Water Mech Mait and Mach</v>
      </c>
      <c r="AA125" s="367" t="str">
        <f>G125</f>
        <v>N30</v>
      </c>
      <c r="AB125" s="368">
        <f t="shared" ca="1" si="103"/>
        <v>47.198999999999998</v>
      </c>
      <c r="AC125" s="368">
        <f t="shared" ca="1" si="103"/>
        <v>48.615000000000002</v>
      </c>
      <c r="AD125" s="368">
        <f t="shared" ca="1" si="103"/>
        <v>50.073</v>
      </c>
      <c r="AE125" s="368">
        <f t="shared" ca="1" si="103"/>
        <v>51.576000000000001</v>
      </c>
      <c r="AF125" s="272">
        <f ca="1">W125</f>
        <v>53.122826456764678</v>
      </c>
    </row>
    <row r="126" spans="1:32">
      <c r="B126" s="47"/>
      <c r="D126" s="43"/>
      <c r="E126" s="47"/>
      <c r="F126" s="47"/>
      <c r="G126" s="247"/>
      <c r="H126" s="76"/>
      <c r="I126" s="76"/>
      <c r="J126" s="76"/>
      <c r="K126" s="76"/>
      <c r="L126" s="76"/>
      <c r="O126" s="343"/>
      <c r="R126" s="344"/>
      <c r="S126" s="350"/>
      <c r="T126" s="350"/>
      <c r="U126" s="350"/>
      <c r="V126" s="350"/>
      <c r="W126" s="350"/>
      <c r="X126" s="218"/>
      <c r="Y126" s="366"/>
      <c r="Z126" s="218"/>
      <c r="AA126" s="367"/>
      <c r="AB126" s="368"/>
      <c r="AC126" s="368"/>
      <c r="AD126" s="368"/>
      <c r="AE126" s="368"/>
      <c r="AF126" s="272"/>
    </row>
    <row r="127" spans="1:32">
      <c r="B127" s="5"/>
      <c r="C127" s="5"/>
      <c r="D127" s="43"/>
      <c r="E127" s="5"/>
      <c r="F127" s="5"/>
      <c r="G127" s="5"/>
      <c r="H127" s="46"/>
      <c r="I127" s="5"/>
      <c r="J127" s="5"/>
      <c r="K127" s="5"/>
      <c r="L127" s="5"/>
    </row>
    <row r="128" spans="1:32" ht="26.25" thickBot="1">
      <c r="A128" s="280" t="s">
        <v>2</v>
      </c>
      <c r="B128" s="280" t="s">
        <v>3</v>
      </c>
      <c r="C128" s="280"/>
      <c r="D128" s="24" t="s">
        <v>631</v>
      </c>
      <c r="E128" s="280" t="s">
        <v>617</v>
      </c>
      <c r="F128" s="280" t="s">
        <v>6</v>
      </c>
      <c r="G128" s="280" t="s">
        <v>7</v>
      </c>
      <c r="H128" s="26" t="s">
        <v>8</v>
      </c>
      <c r="I128" s="26" t="s">
        <v>9</v>
      </c>
      <c r="J128" s="26" t="s">
        <v>10</v>
      </c>
      <c r="K128" s="27" t="s">
        <v>11</v>
      </c>
      <c r="L128" s="27" t="s">
        <v>744</v>
      </c>
      <c r="O128" s="340" t="s">
        <v>610</v>
      </c>
      <c r="P128" s="340" t="s">
        <v>2</v>
      </c>
      <c r="Q128" s="341" t="s">
        <v>612</v>
      </c>
      <c r="R128" s="341" t="s">
        <v>606</v>
      </c>
      <c r="S128" s="342" t="s">
        <v>8</v>
      </c>
      <c r="T128" s="342" t="s">
        <v>9</v>
      </c>
      <c r="U128" s="342" t="s">
        <v>10</v>
      </c>
      <c r="V128" s="340" t="s">
        <v>11</v>
      </c>
      <c r="W128" s="341" t="s">
        <v>744</v>
      </c>
      <c r="X128" s="358" t="str">
        <f>O128</f>
        <v>Update</v>
      </c>
      <c r="Y128" s="359" t="str">
        <f>A128</f>
        <v>Job Code</v>
      </c>
      <c r="Z128" s="358" t="s">
        <v>612</v>
      </c>
      <c r="AA128" s="360" t="str">
        <f>G128</f>
        <v>Salary Grade</v>
      </c>
      <c r="AB128" s="361" t="str">
        <f>S128</f>
        <v>Step 1</v>
      </c>
      <c r="AC128" s="361" t="str">
        <f>T128</f>
        <v>Step 2</v>
      </c>
      <c r="AD128" s="361" t="str">
        <f>U128</f>
        <v>Step 3</v>
      </c>
      <c r="AE128" s="361" t="str">
        <f>V128</f>
        <v>Step 4</v>
      </c>
      <c r="AF128" s="404" t="s">
        <v>744</v>
      </c>
    </row>
    <row r="129" spans="1:32">
      <c r="A129" s="5" t="s">
        <v>695</v>
      </c>
      <c r="B129" s="47" t="s">
        <v>155</v>
      </c>
      <c r="C129" s="4">
        <v>458</v>
      </c>
      <c r="D129" s="35" t="s">
        <v>696</v>
      </c>
      <c r="E129" s="47">
        <v>10</v>
      </c>
      <c r="F129" s="47" t="s">
        <v>156</v>
      </c>
      <c r="G129" s="306" t="s">
        <v>697</v>
      </c>
      <c r="H129" s="76">
        <f ca="1">S129</f>
        <v>51.144649629508507</v>
      </c>
      <c r="I129" s="76">
        <f ca="1">T129</f>
        <v>52.678758425341748</v>
      </c>
      <c r="J129" s="76">
        <f ca="1">U129</f>
        <v>54.25900583157599</v>
      </c>
      <c r="K129" s="76">
        <f ca="1">V129</f>
        <v>55.88654531347126</v>
      </c>
      <c r="L129" s="76">
        <f ca="1">W129</f>
        <v>57.563141672875403</v>
      </c>
      <c r="O129" s="343" t="s">
        <v>611</v>
      </c>
      <c r="P129" s="337" t="s">
        <v>695</v>
      </c>
      <c r="Q129" s="386" t="s">
        <v>696</v>
      </c>
      <c r="R129" s="344" t="s">
        <v>697</v>
      </c>
      <c r="S129" s="350" cm="1">
        <f t="array" aca="1" ref="S129" ca="1">IF($O129="Y",VLOOKUP($P129,INDIRECT($P$3),S$5,0)*INDIRECT($O$2),VLOOKUP($P129,INDIRECT($P$3),S$5,0))</f>
        <v>51.144649629508507</v>
      </c>
      <c r="T129" s="350" cm="1">
        <f t="array" aca="1" ref="T129" ca="1">IF($O129="Y",VLOOKUP($P129,INDIRECT($P$3),T$5,0)*INDIRECT($O$2),VLOOKUP($P129,INDIRECT($P$3),T$5,0))</f>
        <v>52.678758425341748</v>
      </c>
      <c r="U129" s="350" cm="1">
        <f t="array" aca="1" ref="U129" ca="1">IF($O129="Y",VLOOKUP($P129,INDIRECT($P$3),U$5,0)*INDIRECT($O$2),VLOOKUP($P129,INDIRECT($P$3),U$5,0))</f>
        <v>54.25900583157599</v>
      </c>
      <c r="V129" s="350" cm="1">
        <f t="array" aca="1" ref="V129" ca="1">IF($O129="Y",VLOOKUP($P129,INDIRECT($P$3),V$5,0)*INDIRECT($O$2),VLOOKUP($P129,INDIRECT($P$3),V$5,0))</f>
        <v>55.88654531347126</v>
      </c>
      <c r="W129" s="350" cm="1">
        <f t="array" aca="1" ref="W129" ca="1">IF($O129="Y",VLOOKUP($P129,INDIRECT($P$3),W$5,0)*INDIRECT($O$2),VLOOKUP($P129,INDIRECT($P$3),W$5,0))</f>
        <v>57.563141672875403</v>
      </c>
      <c r="X129" s="388" t="s">
        <v>611</v>
      </c>
      <c r="Y129" s="389" t="s">
        <v>695</v>
      </c>
      <c r="Z129" s="387" t="s">
        <v>696</v>
      </c>
      <c r="AA129" s="285" t="s">
        <v>697</v>
      </c>
      <c r="AB129" s="368">
        <f ca="1">ROUND(S129,3)</f>
        <v>51.145000000000003</v>
      </c>
      <c r="AC129" s="368">
        <f ca="1">ROUND(T129,3)</f>
        <v>52.679000000000002</v>
      </c>
      <c r="AD129" s="368">
        <f ca="1">ROUND(U129,3)</f>
        <v>54.259</v>
      </c>
      <c r="AE129" s="368">
        <f ca="1">ROUND(V129,3)</f>
        <v>55.887</v>
      </c>
      <c r="AF129" s="272">
        <f ca="1">W129</f>
        <v>57.563141672875403</v>
      </c>
    </row>
    <row r="130" spans="1:32">
      <c r="B130" s="5"/>
      <c r="C130" s="5"/>
      <c r="D130" s="43"/>
      <c r="E130" s="5"/>
      <c r="F130" s="5"/>
      <c r="G130" s="5"/>
      <c r="H130" s="46"/>
      <c r="I130" s="5"/>
      <c r="J130" s="5"/>
      <c r="K130" s="5"/>
      <c r="L130" s="5"/>
    </row>
    <row r="131" spans="1:32">
      <c r="B131" s="5"/>
      <c r="C131" s="5"/>
      <c r="D131" s="43"/>
      <c r="E131" s="5"/>
      <c r="F131" s="5"/>
      <c r="G131" s="5"/>
      <c r="H131" s="46"/>
      <c r="I131" s="5"/>
      <c r="J131" s="5"/>
      <c r="K131" s="5"/>
      <c r="L131" s="5"/>
    </row>
    <row r="132" spans="1:32" ht="26.25" thickBot="1">
      <c r="A132" s="280" t="s">
        <v>2</v>
      </c>
      <c r="B132" s="280" t="s">
        <v>3</v>
      </c>
      <c r="C132" s="280"/>
      <c r="D132" s="24" t="s">
        <v>631</v>
      </c>
      <c r="E132" s="280" t="s">
        <v>617</v>
      </c>
      <c r="F132" s="280" t="s">
        <v>6</v>
      </c>
      <c r="G132" s="280" t="s">
        <v>7</v>
      </c>
      <c r="H132" s="26" t="s">
        <v>8</v>
      </c>
      <c r="I132" s="26" t="s">
        <v>9</v>
      </c>
      <c r="J132" s="26" t="s">
        <v>10</v>
      </c>
      <c r="K132" s="27" t="s">
        <v>11</v>
      </c>
      <c r="L132" s="27" t="s">
        <v>744</v>
      </c>
      <c r="O132" s="340" t="s">
        <v>610</v>
      </c>
      <c r="P132" s="340" t="s">
        <v>2</v>
      </c>
      <c r="Q132" s="341" t="s">
        <v>612</v>
      </c>
      <c r="R132" s="341" t="s">
        <v>606</v>
      </c>
      <c r="S132" s="342" t="s">
        <v>8</v>
      </c>
      <c r="T132" s="342" t="s">
        <v>9</v>
      </c>
      <c r="U132" s="342" t="s">
        <v>10</v>
      </c>
      <c r="V132" s="340" t="s">
        <v>11</v>
      </c>
      <c r="W132" s="341" t="s">
        <v>744</v>
      </c>
      <c r="X132" s="358" t="str">
        <f>O132</f>
        <v>Update</v>
      </c>
      <c r="Y132" s="359" t="str">
        <f>A132</f>
        <v>Job Code</v>
      </c>
      <c r="Z132" s="358" t="s">
        <v>612</v>
      </c>
      <c r="AA132" s="360" t="str">
        <f>G132</f>
        <v>Salary Grade</v>
      </c>
      <c r="AB132" s="361" t="str">
        <f>S132</f>
        <v>Step 1</v>
      </c>
      <c r="AC132" s="361" t="str">
        <f>T132</f>
        <v>Step 2</v>
      </c>
      <c r="AD132" s="361" t="str">
        <f>U132</f>
        <v>Step 3</v>
      </c>
      <c r="AE132" s="361" t="str">
        <f>V132</f>
        <v>Step 4</v>
      </c>
      <c r="AF132" s="404" t="s">
        <v>744</v>
      </c>
    </row>
    <row r="133" spans="1:32">
      <c r="A133" s="5" t="s">
        <v>197</v>
      </c>
      <c r="B133" s="47" t="s">
        <v>155</v>
      </c>
      <c r="C133" s="4">
        <v>475</v>
      </c>
      <c r="D133" s="35" t="s">
        <v>198</v>
      </c>
      <c r="E133" s="47">
        <v>10</v>
      </c>
      <c r="F133" s="47" t="s">
        <v>156</v>
      </c>
      <c r="G133" s="306" t="s">
        <v>196</v>
      </c>
      <c r="H133" s="333">
        <f>S133</f>
        <v>65.680999999999997</v>
      </c>
      <c r="I133" s="382"/>
      <c r="J133" s="48"/>
      <c r="K133" s="48"/>
      <c r="L133" s="48"/>
      <c r="O133" s="343" t="s">
        <v>619</v>
      </c>
      <c r="P133" s="337" t="str">
        <f>A133</f>
        <v>05140C</v>
      </c>
      <c r="Q133" s="339" t="str">
        <f>D133</f>
        <v xml:space="preserve">General Foreman Electrician* </v>
      </c>
      <c r="R133" s="344" t="str">
        <f>G133</f>
        <v>N42</v>
      </c>
      <c r="S133" s="329">
        <v>65.680999999999997</v>
      </c>
      <c r="T133" s="329" t="s">
        <v>689</v>
      </c>
      <c r="U133" s="350"/>
      <c r="V133" s="350"/>
      <c r="W133" s="350"/>
      <c r="X133" s="218" t="str">
        <f>O133</f>
        <v>N</v>
      </c>
      <c r="Y133" s="366" t="str">
        <f>A133</f>
        <v>05140C</v>
      </c>
      <c r="Z133" s="218" t="str">
        <f>D133</f>
        <v xml:space="preserve">General Foreman Electrician* </v>
      </c>
      <c r="AA133" s="367" t="str">
        <f>G133</f>
        <v>N42</v>
      </c>
      <c r="AB133" s="368">
        <f>ROUND(S133,3)</f>
        <v>65.680999999999997</v>
      </c>
      <c r="AC133" s="383" t="s">
        <v>688</v>
      </c>
      <c r="AD133" s="368"/>
      <c r="AE133" s="368"/>
      <c r="AF133" s="272"/>
    </row>
    <row r="134" spans="1:32">
      <c r="A134" s="5" t="s">
        <v>199</v>
      </c>
      <c r="B134" s="47" t="s">
        <v>155</v>
      </c>
      <c r="C134" s="4">
        <v>473</v>
      </c>
      <c r="D134" s="35" t="s">
        <v>200</v>
      </c>
      <c r="E134" s="47">
        <v>10</v>
      </c>
      <c r="F134" s="47" t="s">
        <v>156</v>
      </c>
      <c r="G134" s="306" t="s">
        <v>196</v>
      </c>
      <c r="H134" s="333">
        <f>S134</f>
        <v>65.680999999999997</v>
      </c>
      <c r="I134" s="382"/>
      <c r="J134" s="48"/>
      <c r="K134" s="48"/>
      <c r="L134" s="48"/>
      <c r="O134" s="343" t="s">
        <v>619</v>
      </c>
      <c r="P134" s="337" t="str">
        <f>A134</f>
        <v>10375C</v>
      </c>
      <c r="Q134" s="339" t="str">
        <f>D134</f>
        <v>Supervisor Water Plant Electrical and Control Systems*</v>
      </c>
      <c r="R134" s="344" t="str">
        <f>G134</f>
        <v>N42</v>
      </c>
      <c r="S134" s="329">
        <v>65.680999999999997</v>
      </c>
      <c r="T134" s="287" t="s">
        <v>689</v>
      </c>
      <c r="X134" s="218" t="str">
        <f>O134</f>
        <v>N</v>
      </c>
      <c r="Y134" s="366" t="str">
        <f>A134</f>
        <v>10375C</v>
      </c>
      <c r="Z134" s="218" t="str">
        <f>D134</f>
        <v>Supervisor Water Plant Electrical and Control Systems*</v>
      </c>
      <c r="AA134" s="367" t="str">
        <f>G134</f>
        <v>N42</v>
      </c>
      <c r="AB134" s="368">
        <f>ROUND(S134,3)</f>
        <v>65.680999999999997</v>
      </c>
      <c r="AC134" s="383" t="s">
        <v>688</v>
      </c>
      <c r="AD134" s="368"/>
      <c r="AE134" s="368"/>
      <c r="AF134" s="272"/>
    </row>
    <row r="135" spans="1:32">
      <c r="B135" s="3"/>
      <c r="C135" s="3"/>
    </row>
    <row r="136" spans="1:32">
      <c r="A136" s="3" t="s">
        <v>683</v>
      </c>
      <c r="E136" s="4"/>
      <c r="F136" s="4"/>
      <c r="G136" s="32"/>
      <c r="H136" s="32"/>
      <c r="I136" s="32"/>
      <c r="J136" s="32"/>
      <c r="K136" s="32"/>
      <c r="L136" s="32"/>
    </row>
    <row r="137" spans="1:32">
      <c r="A137" s="188" t="s">
        <v>202</v>
      </c>
      <c r="H137" s="32"/>
      <c r="I137" s="32"/>
      <c r="J137" s="32"/>
      <c r="K137" s="32"/>
      <c r="L137" s="32"/>
    </row>
    <row r="138" spans="1:32">
      <c r="A138" s="188" t="s">
        <v>674</v>
      </c>
      <c r="D138" s="35"/>
      <c r="E138" s="4"/>
      <c r="F138" s="4"/>
      <c r="G138" s="32"/>
      <c r="H138" s="15"/>
      <c r="I138" s="15"/>
      <c r="J138" s="15"/>
      <c r="K138" s="15"/>
      <c r="L138" s="15"/>
    </row>
    <row r="139" spans="1:32">
      <c r="A139" s="188"/>
      <c r="D139" s="35"/>
      <c r="E139" s="4"/>
      <c r="F139" s="4"/>
      <c r="G139" s="32"/>
      <c r="H139" s="15"/>
      <c r="I139" s="15"/>
      <c r="J139" s="15"/>
      <c r="K139" s="15"/>
      <c r="L139" s="15"/>
    </row>
    <row r="140" spans="1:32">
      <c r="A140" s="188"/>
      <c r="D140" s="35"/>
      <c r="E140" s="4"/>
      <c r="F140" s="4"/>
      <c r="G140" s="32"/>
      <c r="H140" s="10"/>
      <c r="I140" s="10"/>
      <c r="J140" s="10"/>
      <c r="K140" s="10"/>
      <c r="L140" s="10"/>
    </row>
    <row r="141" spans="1:32" ht="26.25" thickBot="1">
      <c r="A141" s="280" t="s">
        <v>2</v>
      </c>
      <c r="B141" s="280" t="s">
        <v>3</v>
      </c>
      <c r="C141" s="280"/>
      <c r="D141" s="24" t="s">
        <v>632</v>
      </c>
      <c r="E141" s="280" t="s">
        <v>617</v>
      </c>
      <c r="F141" s="280" t="s">
        <v>6</v>
      </c>
      <c r="G141" s="280" t="s">
        <v>7</v>
      </c>
      <c r="H141" s="26" t="s">
        <v>8</v>
      </c>
      <c r="I141" s="26" t="s">
        <v>9</v>
      </c>
      <c r="J141" s="26" t="s">
        <v>10</v>
      </c>
      <c r="K141" s="27" t="s">
        <v>11</v>
      </c>
      <c r="L141" s="27" t="s">
        <v>744</v>
      </c>
      <c r="O141" s="340" t="s">
        <v>610</v>
      </c>
      <c r="P141" s="340" t="s">
        <v>2</v>
      </c>
      <c r="Q141" s="341" t="s">
        <v>612</v>
      </c>
      <c r="R141" s="341" t="s">
        <v>606</v>
      </c>
      <c r="S141" s="342" t="s">
        <v>8</v>
      </c>
      <c r="T141" s="342" t="s">
        <v>9</v>
      </c>
      <c r="U141" s="342" t="s">
        <v>10</v>
      </c>
      <c r="V141" s="340" t="s">
        <v>11</v>
      </c>
      <c r="W141" s="341" t="s">
        <v>744</v>
      </c>
      <c r="X141" s="358" t="str">
        <f>O141</f>
        <v>Update</v>
      </c>
      <c r="Y141" s="359" t="str">
        <f>A141</f>
        <v>Job Code</v>
      </c>
      <c r="Z141" s="358" t="s">
        <v>612</v>
      </c>
      <c r="AA141" s="360" t="str">
        <f>G141</f>
        <v>Salary Grade</v>
      </c>
      <c r="AB141" s="361" t="str">
        <f>S141</f>
        <v>Step 1</v>
      </c>
      <c r="AC141" s="361" t="str">
        <f>T141</f>
        <v>Step 2</v>
      </c>
      <c r="AD141" s="361" t="str">
        <f>U141</f>
        <v>Step 3</v>
      </c>
      <c r="AE141" s="361" t="str">
        <f>V141</f>
        <v>Step 4</v>
      </c>
      <c r="AF141" s="404" t="s">
        <v>744</v>
      </c>
    </row>
    <row r="142" spans="1:32">
      <c r="A142" s="3" t="s">
        <v>205</v>
      </c>
      <c r="B142" s="29" t="s">
        <v>155</v>
      </c>
      <c r="C142" s="4">
        <v>498</v>
      </c>
      <c r="D142" s="35" t="s">
        <v>206</v>
      </c>
      <c r="E142" s="47">
        <v>11</v>
      </c>
      <c r="F142" s="47" t="s">
        <v>156</v>
      </c>
      <c r="G142" s="306" t="s">
        <v>207</v>
      </c>
      <c r="H142" s="76">
        <f ca="1">S142</f>
        <v>55.093009498321635</v>
      </c>
      <c r="I142" s="76">
        <f ca="1">T142</f>
        <v>56.745799783271266</v>
      </c>
      <c r="J142" s="76">
        <f ca="1">U142</f>
        <v>58.448173776769423</v>
      </c>
      <c r="K142" s="76">
        <f ca="1">V142</f>
        <v>60.201618990072511</v>
      </c>
      <c r="L142" s="76">
        <f ca="1">W142</f>
        <v>62.007667559774688</v>
      </c>
      <c r="O142" s="343" t="s">
        <v>611</v>
      </c>
      <c r="P142" s="337" t="str">
        <f>A142</f>
        <v>10035C</v>
      </c>
      <c r="Q142" s="339" t="str">
        <f>D142</f>
        <v>Supervisor Forensic Science</v>
      </c>
      <c r="R142" s="344" t="str">
        <f>G142</f>
        <v>N50</v>
      </c>
      <c r="S142" s="350" cm="1">
        <f t="array" aca="1" ref="S142" ca="1">IF($O142="Y",VLOOKUP($P142,INDIRECT($P$3),S$5,0)*INDIRECT($O$2),VLOOKUP($P142,INDIRECT($P$3),S$5,0))</f>
        <v>55.093009498321635</v>
      </c>
      <c r="T142" s="350" cm="1">
        <f t="array" aca="1" ref="T142" ca="1">IF($O142="Y",VLOOKUP($P142,INDIRECT($P$3),T$5,0)*INDIRECT($O$2),VLOOKUP($P142,INDIRECT($P$3),T$5,0))</f>
        <v>56.745799783271266</v>
      </c>
      <c r="U142" s="350" cm="1">
        <f t="array" aca="1" ref="U142" ca="1">IF($O142="Y",VLOOKUP($P142,INDIRECT($P$3),U$5,0)*INDIRECT($O$2),VLOOKUP($P142,INDIRECT($P$3),U$5,0))</f>
        <v>58.448173776769423</v>
      </c>
      <c r="V142" s="350" cm="1">
        <f t="array" aca="1" ref="V142" ca="1">IF($O142="Y",VLOOKUP($P142,INDIRECT($P$3),V$5,0)*INDIRECT($O$2),VLOOKUP($P142,INDIRECT($P$3),V$5,0))</f>
        <v>60.201618990072511</v>
      </c>
      <c r="W142" s="350" cm="1">
        <f t="array" aca="1" ref="W142" ca="1">IF($O142="Y",VLOOKUP($P142,INDIRECT($P$3),W$5,0)*INDIRECT($O$2),VLOOKUP($P142,INDIRECT($P$3),W$5,0))</f>
        <v>62.007667559774688</v>
      </c>
      <c r="X142" s="218" t="str">
        <f>O142</f>
        <v>Y</v>
      </c>
      <c r="Y142" s="366" t="str">
        <f>A142</f>
        <v>10035C</v>
      </c>
      <c r="Z142" s="218" t="str">
        <f>D142</f>
        <v>Supervisor Forensic Science</v>
      </c>
      <c r="AA142" s="367" t="str">
        <f>G142</f>
        <v>N50</v>
      </c>
      <c r="AB142" s="368">
        <f ca="1">ROUND(S142,3)</f>
        <v>55.093000000000004</v>
      </c>
      <c r="AC142" s="368">
        <f ca="1">ROUND(T142,3)</f>
        <v>56.746000000000002</v>
      </c>
      <c r="AD142" s="368">
        <f ca="1">ROUND(U142,3)</f>
        <v>58.448</v>
      </c>
      <c r="AE142" s="368">
        <f ca="1">ROUND(V142,3)</f>
        <v>60.201999999999998</v>
      </c>
      <c r="AF142" s="272">
        <f ca="1">W142</f>
        <v>62.007667559774688</v>
      </c>
    </row>
    <row r="143" spans="1:32">
      <c r="B143" s="29"/>
      <c r="C143" s="29"/>
      <c r="D143" s="35"/>
      <c r="E143" s="29"/>
      <c r="F143" s="29"/>
      <c r="G143" s="17"/>
      <c r="H143" s="39"/>
      <c r="I143" s="39"/>
      <c r="J143" s="39"/>
      <c r="K143" s="39"/>
      <c r="L143" s="39"/>
    </row>
    <row r="144" spans="1:32" ht="13.5" thickBot="1">
      <c r="A144" s="51"/>
      <c r="B144" s="27"/>
      <c r="C144" s="27"/>
      <c r="D144" s="53"/>
      <c r="E144" s="27"/>
      <c r="F144" s="27"/>
      <c r="G144" s="54"/>
      <c r="H144" s="55"/>
      <c r="I144" s="55"/>
      <c r="J144" s="55"/>
      <c r="K144" s="55"/>
      <c r="L144" s="55"/>
    </row>
    <row r="145" spans="1:28">
      <c r="A145" s="5"/>
      <c r="B145" s="29"/>
      <c r="C145" s="29"/>
      <c r="D145" s="43"/>
      <c r="E145" s="29"/>
      <c r="F145" s="29"/>
      <c r="G145" s="17"/>
      <c r="H145" s="39"/>
      <c r="I145" s="39"/>
      <c r="J145" s="39"/>
      <c r="K145" s="39"/>
      <c r="L145" s="39"/>
    </row>
    <row r="146" spans="1:28">
      <c r="A146" s="18" t="s">
        <v>566</v>
      </c>
      <c r="B146" s="3"/>
      <c r="C146" s="3"/>
      <c r="H146" s="9"/>
      <c r="J146" s="39"/>
      <c r="K146" s="39"/>
      <c r="L146" s="39"/>
    </row>
    <row r="147" spans="1:28">
      <c r="A147" s="56" t="s">
        <v>209</v>
      </c>
      <c r="B147" s="9"/>
      <c r="C147" s="9"/>
      <c r="D147" s="14"/>
      <c r="E147" s="57"/>
      <c r="F147" s="57"/>
      <c r="G147" s="9"/>
      <c r="H147" s="9"/>
      <c r="J147" s="39"/>
      <c r="K147" s="39"/>
      <c r="L147" s="39"/>
    </row>
    <row r="148" spans="1:28">
      <c r="A148" s="58"/>
      <c r="C148" s="60">
        <f ca="1">S148</f>
        <v>21.047336633396462</v>
      </c>
      <c r="D148" s="14" t="s">
        <v>633</v>
      </c>
      <c r="F148" s="57"/>
      <c r="G148" s="9"/>
      <c r="H148" s="9"/>
      <c r="K148" s="39"/>
      <c r="L148" s="39"/>
      <c r="O148" s="343" t="s">
        <v>611</v>
      </c>
      <c r="P148" s="337" t="s">
        <v>613</v>
      </c>
      <c r="Q148" s="339" t="str">
        <f>D148</f>
        <v>Biweekly longevity at the beginning of the 10th year of service</v>
      </c>
      <c r="R148" s="344"/>
      <c r="S148" s="350" cm="1">
        <f t="array" aca="1" ref="S148" ca="1">IF($O148="Y",VLOOKUP($P148,INDIRECT($P$3),S$5,0)*INDIRECT($O$2),VLOOKUP($P148,INDIRECT($P$3),S$5,0))</f>
        <v>21.047336633396462</v>
      </c>
      <c r="T148" s="350"/>
      <c r="U148" s="350"/>
      <c r="V148" s="350"/>
      <c r="X148" s="213" t="str">
        <f t="shared" ref="X148:Z151" si="104">O148</f>
        <v>Y</v>
      </c>
      <c r="Y148" s="213" t="str">
        <f t="shared" si="104"/>
        <v>10th</v>
      </c>
      <c r="Z148" s="213" t="str">
        <f t="shared" si="104"/>
        <v>Biweekly longevity at the beginning of the 10th year of service</v>
      </c>
      <c r="AB148" s="221">
        <f ca="1">ROUND(S148/80,3)</f>
        <v>0.26300000000000001</v>
      </c>
    </row>
    <row r="149" spans="1:28">
      <c r="A149" s="58"/>
      <c r="C149" s="60">
        <f ca="1">S149</f>
        <v>40.690475027804084</v>
      </c>
      <c r="D149" s="14" t="s">
        <v>634</v>
      </c>
      <c r="F149" s="57"/>
      <c r="G149" s="9"/>
      <c r="H149" s="9"/>
      <c r="J149" s="39"/>
      <c r="K149" s="39"/>
      <c r="L149" s="39"/>
      <c r="O149" s="337" t="s">
        <v>611</v>
      </c>
      <c r="P149" s="337" t="s">
        <v>614</v>
      </c>
      <c r="Q149" s="339" t="str">
        <f>D149</f>
        <v>Biweekly longevity at the beginning of the 15th year of service</v>
      </c>
      <c r="S149" s="350" cm="1">
        <f t="array" aca="1" ref="S149" ca="1">IF($O149="Y",VLOOKUP($P149,INDIRECT($P$3),S$5,0)*INDIRECT($O$2),VLOOKUP($P149,INDIRECT($P$3),S$5,0))</f>
        <v>40.690475027804084</v>
      </c>
      <c r="T149" s="350"/>
      <c r="U149" s="350"/>
      <c r="V149" s="350"/>
      <c r="X149" s="213" t="str">
        <f t="shared" si="104"/>
        <v>Y</v>
      </c>
      <c r="Y149" s="213" t="str">
        <f t="shared" si="104"/>
        <v>15th</v>
      </c>
      <c r="Z149" s="213" t="str">
        <f t="shared" si="104"/>
        <v>Biweekly longevity at the beginning of the 15th year of service</v>
      </c>
      <c r="AB149" s="221">
        <f ca="1">ROUND(S149/80,3)</f>
        <v>0.50900000000000001</v>
      </c>
    </row>
    <row r="150" spans="1:28">
      <c r="A150" s="58"/>
      <c r="C150" s="60">
        <f ca="1">S150</f>
        <v>56.651474751052113</v>
      </c>
      <c r="D150" s="14" t="s">
        <v>635</v>
      </c>
      <c r="F150" s="57"/>
      <c r="G150" s="9"/>
      <c r="H150" s="5"/>
      <c r="I150" s="5"/>
      <c r="J150" s="39"/>
      <c r="K150" s="39"/>
      <c r="L150" s="39"/>
      <c r="O150" s="337" t="s">
        <v>611</v>
      </c>
      <c r="P150" s="337" t="s">
        <v>615</v>
      </c>
      <c r="Q150" s="339" t="str">
        <f>D150</f>
        <v>Biweekly longevity at the beginning of the 20th year of service</v>
      </c>
      <c r="S150" s="350" cm="1">
        <f t="array" aca="1" ref="S150" ca="1">IF($O150="Y",VLOOKUP($P150,INDIRECT($P$3),S$5,0)*INDIRECT($O$2),VLOOKUP($P150,INDIRECT($P$3),S$5,0))</f>
        <v>56.651474751052113</v>
      </c>
      <c r="T150" s="350"/>
      <c r="U150" s="350"/>
      <c r="V150" s="350"/>
      <c r="X150" s="213" t="str">
        <f t="shared" si="104"/>
        <v>Y</v>
      </c>
      <c r="Y150" s="213" t="str">
        <f t="shared" si="104"/>
        <v>20th</v>
      </c>
      <c r="Z150" s="213" t="str">
        <f t="shared" si="104"/>
        <v>Biweekly longevity at the beginning of the 20th year of service</v>
      </c>
      <c r="AB150" s="221">
        <f ca="1">ROUND(S150/80,3)</f>
        <v>0.70799999999999996</v>
      </c>
    </row>
    <row r="151" spans="1:28">
      <c r="A151" s="58"/>
      <c r="C151" s="60">
        <f ca="1">S151</f>
        <v>79.312064651472951</v>
      </c>
      <c r="D151" s="14" t="s">
        <v>636</v>
      </c>
      <c r="F151" s="57"/>
      <c r="G151" s="9"/>
      <c r="H151" s="9"/>
      <c r="J151" s="39"/>
      <c r="K151" s="39"/>
      <c r="L151" s="39"/>
      <c r="O151" s="337" t="s">
        <v>611</v>
      </c>
      <c r="P151" s="337" t="s">
        <v>616</v>
      </c>
      <c r="Q151" s="339" t="str">
        <f>D151</f>
        <v>Biweekly longevity at the beginning of the 25th year of service</v>
      </c>
      <c r="S151" s="350" cm="1">
        <f t="array" aca="1" ref="S151" ca="1">IF($O151="Y",VLOOKUP($P151,INDIRECT($P$3),S$5,0)*INDIRECT($O$2),VLOOKUP($P151,INDIRECT($P$3),S$5,0))</f>
        <v>79.312064651472951</v>
      </c>
      <c r="T151" s="350"/>
      <c r="U151" s="350"/>
      <c r="V151" s="350"/>
      <c r="X151" s="213" t="str">
        <f t="shared" si="104"/>
        <v>Y</v>
      </c>
      <c r="Y151" s="213" t="str">
        <f t="shared" si="104"/>
        <v>25th</v>
      </c>
      <c r="Z151" s="213" t="str">
        <f t="shared" si="104"/>
        <v>Biweekly longevity at the beginning of the 25th year of service</v>
      </c>
      <c r="AB151" s="221">
        <f ca="1">ROUND(S151/80,3)</f>
        <v>0.99099999999999999</v>
      </c>
    </row>
    <row r="152" spans="1:28">
      <c r="A152" s="5" t="s">
        <v>214</v>
      </c>
      <c r="C152" s="5"/>
      <c r="D152" s="5"/>
      <c r="E152" s="5"/>
      <c r="F152" s="5"/>
      <c r="G152" s="5"/>
      <c r="J152" s="39"/>
      <c r="K152" s="39"/>
      <c r="L152" s="39"/>
    </row>
    <row r="153" spans="1:28">
      <c r="A153" s="58"/>
      <c r="B153" s="3"/>
      <c r="C153" s="3"/>
      <c r="E153" s="14"/>
      <c r="F153" s="57"/>
      <c r="G153" s="9"/>
      <c r="H153" s="5"/>
      <c r="I153" s="5"/>
      <c r="J153" s="39"/>
      <c r="K153" s="39"/>
      <c r="L153" s="39"/>
    </row>
    <row r="154" spans="1:28" ht="13.5" thickBot="1">
      <c r="A154" s="61"/>
      <c r="B154" s="61"/>
      <c r="C154" s="61"/>
      <c r="D154" s="51"/>
      <c r="E154" s="51"/>
      <c r="F154" s="51"/>
      <c r="G154" s="51"/>
      <c r="H154" s="51"/>
      <c r="I154" s="51"/>
      <c r="J154" s="51"/>
      <c r="K154" s="51"/>
      <c r="L154" s="51"/>
    </row>
    <row r="155" spans="1:28">
      <c r="A155" s="315"/>
      <c r="B155" s="315"/>
      <c r="C155" s="315"/>
      <c r="D155" s="5"/>
      <c r="E155" s="5"/>
      <c r="F155" s="5"/>
      <c r="G155" s="5"/>
      <c r="H155" s="5"/>
      <c r="I155" s="5"/>
      <c r="J155" s="5"/>
      <c r="K155" s="5"/>
      <c r="L155" s="5"/>
    </row>
    <row r="156" spans="1:28">
      <c r="A156" s="18" t="s">
        <v>215</v>
      </c>
      <c r="B156" s="47"/>
      <c r="C156" s="47"/>
      <c r="E156" s="5"/>
      <c r="F156" s="5"/>
      <c r="G156" s="5"/>
      <c r="H156" s="46"/>
      <c r="I156" s="46"/>
      <c r="J156" s="46"/>
      <c r="K156" s="46"/>
      <c r="L156" s="46"/>
      <c r="AB156" s="221"/>
    </row>
    <row r="157" spans="1:28">
      <c r="A157" s="56" t="s">
        <v>216</v>
      </c>
      <c r="B157" s="9"/>
      <c r="C157" s="9"/>
      <c r="D157" s="14"/>
      <c r="E157" s="57"/>
      <c r="F157" s="57"/>
      <c r="G157" s="9"/>
      <c r="H157" s="46"/>
      <c r="I157" s="46"/>
      <c r="J157" s="46"/>
      <c r="K157" s="46"/>
      <c r="L157" s="46"/>
      <c r="O157" s="337" t="s">
        <v>611</v>
      </c>
      <c r="P157" s="348" t="s">
        <v>549</v>
      </c>
      <c r="Q157" s="349" t="s">
        <v>562</v>
      </c>
      <c r="S157" s="350" cm="1">
        <f t="array" aca="1" ref="S157" ca="1">IF($O157="Y",VLOOKUP($P157,INDIRECT($P$3),S$5,0)*INDIRECT($O$2),VLOOKUP($P157,INDIRECT($P$3),S$5,0))</f>
        <v>0.77024937629395729</v>
      </c>
      <c r="X157" s="213" t="str">
        <f>O157</f>
        <v>Y</v>
      </c>
      <c r="Y157" s="213" t="str">
        <f>P157</f>
        <v>CSULDS</v>
      </c>
      <c r="Z157" s="213" t="str">
        <f>Q157</f>
        <v>TL-Lead Prem (Substitute)-CSU</v>
      </c>
      <c r="AB157" s="221">
        <v>0.77100000000000002</v>
      </c>
    </row>
    <row r="158" spans="1:28">
      <c r="A158" s="64" t="s">
        <v>217</v>
      </c>
      <c r="B158" s="46"/>
      <c r="C158" s="46"/>
      <c r="D158" s="66"/>
      <c r="E158" s="67"/>
      <c r="F158" s="67"/>
      <c r="G158" s="46"/>
      <c r="H158" s="46"/>
      <c r="I158" s="46"/>
      <c r="J158" s="46"/>
      <c r="K158" s="46"/>
      <c r="L158" s="46"/>
    </row>
    <row r="159" spans="1:28" ht="13.5" thickBot="1">
      <c r="A159" s="68" t="str">
        <f ca="1">"Maintenance Electrician duties, shall receive a premium of "&amp;TEXT(S157,"$0.000")&amp;" cents per hour."</f>
        <v>Maintenance Electrician duties, shall receive a premium of $0.770 cents per hour.</v>
      </c>
      <c r="B159" s="72"/>
      <c r="C159" s="72"/>
      <c r="D159" s="70"/>
      <c r="E159" s="71"/>
      <c r="F159" s="71"/>
      <c r="G159" s="72"/>
      <c r="H159" s="51"/>
      <c r="I159" s="51"/>
      <c r="J159" s="51"/>
      <c r="K159" s="51"/>
      <c r="L159" s="51"/>
    </row>
    <row r="160" spans="1:28">
      <c r="A160" s="64"/>
      <c r="B160" s="46"/>
      <c r="C160" s="46"/>
      <c r="D160" s="66"/>
      <c r="E160" s="67"/>
      <c r="F160" s="67"/>
      <c r="G160" s="46"/>
      <c r="H160" s="5"/>
      <c r="I160" s="5"/>
      <c r="J160" s="5"/>
      <c r="K160" s="5"/>
      <c r="L160" s="5"/>
    </row>
    <row r="161" spans="1:32">
      <c r="A161" s="73" t="s">
        <v>219</v>
      </c>
      <c r="B161" s="46"/>
      <c r="C161" s="46"/>
      <c r="E161" s="67"/>
      <c r="F161" s="67"/>
      <c r="G161" s="46"/>
      <c r="H161" s="9"/>
      <c r="I161" s="9"/>
      <c r="J161" s="9"/>
      <c r="K161" s="46"/>
      <c r="L161" s="46"/>
    </row>
    <row r="162" spans="1:32">
      <c r="A162" s="75" t="s">
        <v>251</v>
      </c>
      <c r="B162" s="9"/>
      <c r="C162" s="9"/>
      <c r="D162" s="14"/>
      <c r="E162" s="57"/>
      <c r="F162" s="57"/>
      <c r="G162" s="9"/>
      <c r="H162" s="9"/>
      <c r="I162" s="9"/>
      <c r="J162" s="39"/>
      <c r="K162" s="9"/>
      <c r="L162" s="9"/>
      <c r="O162" s="337" t="s">
        <v>611</v>
      </c>
      <c r="P162" s="348" t="s">
        <v>550</v>
      </c>
      <c r="Q162" s="349" t="s">
        <v>558</v>
      </c>
      <c r="S162" s="350" cm="1">
        <f t="array" aca="1" ref="S162" ca="1">IF($O162="Y",VLOOKUP($P162,INDIRECT($P$3),S$5,0)*INDIRECT($O$2),VLOOKUP($P162,INDIRECT($P$3),S$5,0))</f>
        <v>1.7504135134499772</v>
      </c>
      <c r="T162" s="339" t="s">
        <v>764</v>
      </c>
      <c r="X162" s="213" t="str">
        <f t="shared" ref="X162:Z164" si="105">O162</f>
        <v>Y</v>
      </c>
      <c r="Y162" s="213" t="str">
        <f t="shared" si="105"/>
        <v>CSUAM1</v>
      </c>
      <c r="Z162" s="213" t="str">
        <f t="shared" si="105"/>
        <v>TL-Morning Shift Premium CSU</v>
      </c>
      <c r="AB162" s="221">
        <f ca="1">ROUND(S162,3)</f>
        <v>1.75</v>
      </c>
    </row>
    <row r="163" spans="1:32">
      <c r="A163" s="75" t="s">
        <v>254</v>
      </c>
      <c r="B163" s="9"/>
      <c r="C163" s="9"/>
      <c r="D163" s="14"/>
      <c r="E163" s="57"/>
      <c r="F163" s="57"/>
      <c r="G163" s="9"/>
      <c r="H163" s="9"/>
      <c r="I163" s="307">
        <f ca="1">S162</f>
        <v>1.7504135134499772</v>
      </c>
      <c r="J163" s="3" t="s">
        <v>220</v>
      </c>
      <c r="O163" s="337" t="s">
        <v>611</v>
      </c>
      <c r="P163" s="348" t="s">
        <v>551</v>
      </c>
      <c r="Q163" s="349" t="s">
        <v>563</v>
      </c>
      <c r="S163" s="350" cm="1">
        <f t="array" aca="1" ref="S163" ca="1">IF($O163="Y",VLOOKUP($P163,INDIRECT($P$3),S$5,0)*INDIRECT($O$2),VLOOKUP($P163,INDIRECT($P$3),S$5,0))</f>
        <v>1.7504135134499772</v>
      </c>
      <c r="T163" s="339" t="s">
        <v>764</v>
      </c>
      <c r="X163" s="213" t="str">
        <f t="shared" si="105"/>
        <v>Y</v>
      </c>
      <c r="Y163" s="213" t="str">
        <f t="shared" si="105"/>
        <v>CSUNIT</v>
      </c>
      <c r="Z163" s="213" t="str">
        <f t="shared" si="105"/>
        <v>TL-Night Shift Premium-CSU</v>
      </c>
      <c r="AB163" s="221">
        <f ca="1">ROUND(S163,3)</f>
        <v>1.75</v>
      </c>
    </row>
    <row r="164" spans="1:32">
      <c r="A164" s="75"/>
      <c r="B164" s="9"/>
      <c r="C164" s="9"/>
      <c r="D164" s="14"/>
      <c r="E164" s="57"/>
      <c r="F164" s="57"/>
      <c r="G164" s="9"/>
      <c r="H164" s="9"/>
      <c r="O164" s="337" t="s">
        <v>611</v>
      </c>
      <c r="P164" s="348" t="s">
        <v>552</v>
      </c>
      <c r="Q164" s="349" t="s">
        <v>564</v>
      </c>
      <c r="S164" s="350" cm="1">
        <f t="array" aca="1" ref="S164" ca="1">IF($O164="Y",VLOOKUP($P164,INDIRECT($P$3),S$5,0)*INDIRECT($O$2),VLOOKUP($P164,INDIRECT($P$3),S$5,0))</f>
        <v>1.7504538245132033</v>
      </c>
      <c r="T164" s="339" t="s">
        <v>764</v>
      </c>
      <c r="X164" s="213" t="str">
        <f t="shared" si="105"/>
        <v>Y</v>
      </c>
      <c r="Y164" s="213" t="str">
        <f t="shared" si="105"/>
        <v>CSUWKE</v>
      </c>
      <c r="Z164" s="213" t="str">
        <f t="shared" si="105"/>
        <v>CSU Weekend Shift</v>
      </c>
      <c r="AB164" s="221">
        <f ca="1">ROUND(S164,3)</f>
        <v>1.75</v>
      </c>
    </row>
    <row r="165" spans="1:32">
      <c r="A165" s="75" t="s">
        <v>239</v>
      </c>
      <c r="B165" s="9"/>
      <c r="C165" s="9"/>
      <c r="D165" s="14"/>
      <c r="E165" s="57"/>
      <c r="F165" s="57"/>
      <c r="G165" s="9"/>
      <c r="H165" s="9"/>
    </row>
    <row r="166" spans="1:32">
      <c r="A166" s="75" t="s">
        <v>221</v>
      </c>
      <c r="B166" s="9"/>
      <c r="C166" s="9"/>
      <c r="D166" s="14"/>
      <c r="E166" s="57"/>
      <c r="F166" s="57"/>
      <c r="G166" s="9"/>
      <c r="H166" s="9"/>
      <c r="I166" s="307">
        <f ca="1">I163*40</f>
        <v>70.016540537999091</v>
      </c>
      <c r="J166" s="3" t="s">
        <v>222</v>
      </c>
    </row>
    <row r="167" spans="1:32">
      <c r="A167" s="75"/>
      <c r="B167" s="9"/>
      <c r="C167" s="9"/>
      <c r="D167" s="14"/>
      <c r="E167" s="57"/>
      <c r="F167" s="57"/>
      <c r="G167" s="9"/>
      <c r="H167" s="9"/>
    </row>
    <row r="168" spans="1:32" s="5" customFormat="1">
      <c r="A168" s="56" t="s">
        <v>240</v>
      </c>
      <c r="B168" s="9"/>
      <c r="C168" s="9"/>
      <c r="D168" s="14"/>
      <c r="E168" s="57"/>
      <c r="F168" s="57"/>
      <c r="G168" s="9"/>
      <c r="H168" s="3"/>
      <c r="I168" s="3"/>
      <c r="M168"/>
      <c r="N168"/>
      <c r="O168" s="351"/>
      <c r="P168" s="351"/>
      <c r="Q168" s="352"/>
      <c r="R168" s="352"/>
      <c r="S168" s="352"/>
      <c r="T168" s="352"/>
      <c r="U168" s="352"/>
      <c r="V168" s="352"/>
      <c r="W168" s="352"/>
      <c r="X168" s="218"/>
      <c r="Y168" s="218"/>
      <c r="Z168" s="218"/>
      <c r="AA168" s="218"/>
      <c r="AB168" s="218"/>
      <c r="AC168" s="218"/>
      <c r="AD168" s="218"/>
      <c r="AE168" s="218"/>
      <c r="AF168" s="274"/>
    </row>
    <row r="169" spans="1:32">
      <c r="A169" s="75" t="s">
        <v>238</v>
      </c>
      <c r="B169" s="9"/>
      <c r="C169" s="9"/>
      <c r="D169" s="14"/>
      <c r="E169" s="57"/>
      <c r="F169" s="57"/>
      <c r="G169" s="9"/>
      <c r="H169" s="5"/>
    </row>
    <row r="170" spans="1:32" s="5" customFormat="1">
      <c r="A170" s="3" t="s">
        <v>236</v>
      </c>
      <c r="B170" s="4"/>
      <c r="C170" s="4"/>
      <c r="D170" s="3"/>
      <c r="E170" s="3"/>
      <c r="F170" s="3"/>
      <c r="G170" s="3"/>
      <c r="I170" s="307">
        <f ca="1">S170</f>
        <v>1.7504135134499772</v>
      </c>
      <c r="J170" s="3" t="s">
        <v>223</v>
      </c>
      <c r="M170"/>
      <c r="N170"/>
      <c r="O170" s="351" t="s">
        <v>611</v>
      </c>
      <c r="P170" s="348" t="s">
        <v>553</v>
      </c>
      <c r="Q170" s="349" t="s">
        <v>565</v>
      </c>
      <c r="R170" s="352"/>
      <c r="S170" s="350" cm="1">
        <f t="array" aca="1" ref="S170" ca="1">IF($O170="Y",VLOOKUP($P170,INDIRECT($P$3),S$5,0)*INDIRECT($O$2),VLOOKUP($P170,INDIRECT($P$3),S$5,0))</f>
        <v>1.7504135134499772</v>
      </c>
      <c r="T170" s="352"/>
      <c r="U170" s="352"/>
      <c r="V170" s="352"/>
      <c r="W170" s="352"/>
      <c r="X170" s="213" t="str">
        <f>O170</f>
        <v>Y</v>
      </c>
      <c r="Y170" s="213" t="str">
        <f>P170</f>
        <v>CSULAW</v>
      </c>
      <c r="Z170" s="213" t="str">
        <f>Q170</f>
        <v>TL-Law Enforce PM Premium</v>
      </c>
      <c r="AA170" s="213"/>
      <c r="AB170" s="221">
        <f ca="1">ROUND(S170,3)</f>
        <v>1.75</v>
      </c>
      <c r="AC170" s="218"/>
      <c r="AD170" s="218"/>
      <c r="AE170" s="218"/>
      <c r="AF170" s="274"/>
    </row>
    <row r="171" spans="1:32" s="4" customFormat="1">
      <c r="A171" s="5"/>
      <c r="B171" s="47"/>
      <c r="C171" s="47"/>
      <c r="D171" s="5"/>
      <c r="E171" s="5"/>
      <c r="F171" s="5"/>
      <c r="G171" s="5"/>
      <c r="H171" s="110"/>
      <c r="I171" s="110"/>
      <c r="J171" s="110"/>
      <c r="K171" s="5"/>
      <c r="L171" s="5"/>
      <c r="M171"/>
      <c r="N171"/>
      <c r="O171" s="337"/>
      <c r="P171" s="337"/>
      <c r="Q171" s="337"/>
      <c r="R171" s="337"/>
      <c r="S171" s="337"/>
      <c r="T171" s="337"/>
      <c r="U171" s="337"/>
      <c r="V171" s="337"/>
      <c r="W171" s="337"/>
      <c r="X171" s="219"/>
      <c r="Y171" s="219"/>
      <c r="Z171" s="219"/>
      <c r="AA171" s="219"/>
      <c r="AB171" s="219"/>
      <c r="AC171" s="219"/>
      <c r="AD171" s="219"/>
      <c r="AE171" s="219"/>
      <c r="AF171" s="219"/>
    </row>
    <row r="172" spans="1:32" s="4" customFormat="1">
      <c r="A172" s="56" t="s">
        <v>241</v>
      </c>
      <c r="B172" s="78"/>
      <c r="C172" s="78"/>
      <c r="D172" s="78"/>
      <c r="E172" s="78"/>
      <c r="F172" s="78"/>
      <c r="G172" s="78"/>
      <c r="H172" s="3"/>
      <c r="I172" s="3"/>
      <c r="J172" s="3"/>
      <c r="K172" s="78"/>
      <c r="L172" s="78"/>
      <c r="M172"/>
      <c r="N172"/>
      <c r="O172" s="337"/>
      <c r="P172" s="337"/>
      <c r="Q172" s="337"/>
      <c r="R172" s="337"/>
      <c r="S172" s="337"/>
      <c r="T172" s="337"/>
      <c r="U172" s="337"/>
      <c r="V172" s="337"/>
      <c r="W172" s="337"/>
      <c r="X172" s="219"/>
      <c r="Y172" s="219"/>
      <c r="Z172" s="219"/>
      <c r="AA172" s="219"/>
      <c r="AB172" s="219"/>
      <c r="AC172" s="219"/>
      <c r="AD172" s="219"/>
      <c r="AE172" s="219"/>
      <c r="AF172" s="219"/>
    </row>
    <row r="173" spans="1:32" s="4" customFormat="1">
      <c r="A173" s="210" t="s">
        <v>242</v>
      </c>
      <c r="B173" s="78"/>
      <c r="C173" s="78"/>
      <c r="D173" s="78"/>
      <c r="E173" s="78"/>
      <c r="F173" s="78"/>
      <c r="G173" s="78"/>
      <c r="H173" s="3"/>
      <c r="I173" s="3"/>
      <c r="J173" s="3"/>
      <c r="K173" s="3"/>
      <c r="L173" s="3"/>
      <c r="M173"/>
      <c r="N173"/>
      <c r="O173" s="337"/>
      <c r="P173" s="337"/>
      <c r="Q173" s="337"/>
      <c r="R173" s="337"/>
      <c r="S173" s="337"/>
      <c r="T173" s="337"/>
      <c r="U173" s="337"/>
      <c r="V173" s="337"/>
      <c r="W173" s="337"/>
      <c r="X173" s="219"/>
      <c r="Y173" s="219"/>
      <c r="Z173" s="219"/>
      <c r="AA173" s="219"/>
      <c r="AB173" s="219"/>
      <c r="AC173" s="219"/>
      <c r="AD173" s="219"/>
      <c r="AE173" s="219"/>
      <c r="AF173" s="219"/>
    </row>
    <row r="174" spans="1:32" s="4" customFormat="1">
      <c r="A174" s="211" t="s">
        <v>237</v>
      </c>
      <c r="B174" s="78"/>
      <c r="C174" s="78"/>
      <c r="D174" s="78"/>
      <c r="E174" s="78"/>
      <c r="F174" s="78"/>
      <c r="G174" s="78"/>
      <c r="H174" s="3"/>
      <c r="I174" s="3"/>
      <c r="J174" s="3"/>
      <c r="K174" s="3"/>
      <c r="L174" s="3"/>
      <c r="M174"/>
      <c r="N174"/>
      <c r="O174" s="337"/>
      <c r="P174" s="337"/>
      <c r="Q174" s="337"/>
      <c r="R174" s="337"/>
      <c r="S174" s="337"/>
      <c r="T174" s="337"/>
      <c r="U174" s="337"/>
      <c r="V174" s="337"/>
      <c r="W174" s="337"/>
      <c r="X174" s="219"/>
      <c r="Y174" s="219"/>
      <c r="Z174" s="219"/>
      <c r="AA174" s="219"/>
      <c r="AB174" s="219"/>
      <c r="AC174" s="219"/>
      <c r="AD174" s="219"/>
      <c r="AE174" s="219"/>
      <c r="AF174" s="219"/>
    </row>
    <row r="175" spans="1:32" s="4" customFormat="1">
      <c r="A175" s="78"/>
      <c r="B175" s="78"/>
      <c r="C175" s="78"/>
      <c r="D175" s="78"/>
      <c r="E175" s="78"/>
      <c r="F175" s="78"/>
      <c r="G175" s="78"/>
      <c r="H175" s="3"/>
      <c r="I175" s="3"/>
      <c r="J175" s="3"/>
      <c r="K175" s="3"/>
      <c r="L175" s="3"/>
      <c r="M175"/>
      <c r="N175"/>
      <c r="O175" s="337"/>
      <c r="P175" s="337"/>
      <c r="Q175" s="337"/>
      <c r="R175" s="337"/>
      <c r="S175" s="337"/>
      <c r="T175" s="337"/>
      <c r="U175" s="337"/>
      <c r="V175" s="337"/>
      <c r="W175" s="337"/>
      <c r="X175" s="219"/>
      <c r="Y175" s="219"/>
      <c r="Z175" s="219"/>
      <c r="AA175" s="219"/>
      <c r="AB175" s="219"/>
      <c r="AC175" s="219"/>
      <c r="AD175" s="219"/>
      <c r="AE175" s="219"/>
      <c r="AF175" s="219"/>
    </row>
    <row r="176" spans="1:32" s="4" customFormat="1">
      <c r="A176" s="56" t="s">
        <v>243</v>
      </c>
      <c r="B176" s="78"/>
      <c r="C176" s="78"/>
      <c r="D176" s="78"/>
      <c r="E176" s="78"/>
      <c r="F176" s="78"/>
      <c r="G176" s="78"/>
      <c r="H176" s="3"/>
      <c r="I176" s="3"/>
      <c r="J176" s="3"/>
      <c r="K176" s="3"/>
      <c r="L176" s="3"/>
      <c r="M176"/>
      <c r="N176"/>
      <c r="O176" s="337"/>
      <c r="P176" s="337"/>
      <c r="Q176" s="337"/>
      <c r="R176" s="337"/>
      <c r="S176" s="337"/>
      <c r="T176" s="337"/>
      <c r="U176" s="337"/>
      <c r="V176" s="337"/>
      <c r="W176" s="337"/>
      <c r="X176" s="219"/>
      <c r="Y176" s="219"/>
      <c r="Z176" s="219"/>
      <c r="AA176" s="219"/>
      <c r="AB176" s="219"/>
      <c r="AC176" s="219"/>
      <c r="AD176" s="219"/>
      <c r="AE176" s="219"/>
      <c r="AF176" s="219"/>
    </row>
    <row r="177" spans="1:32" s="4" customFormat="1" ht="13.5" thickBot="1">
      <c r="A177" s="231" t="s">
        <v>244</v>
      </c>
      <c r="B177" s="232"/>
      <c r="C177" s="232"/>
      <c r="D177" s="232"/>
      <c r="E177" s="232"/>
      <c r="F177" s="232"/>
      <c r="G177" s="232"/>
      <c r="H177" s="24"/>
      <c r="I177" s="51"/>
      <c r="J177" s="51"/>
      <c r="K177" s="51"/>
      <c r="L177" s="51"/>
      <c r="M177"/>
      <c r="N177"/>
      <c r="O177" s="337"/>
      <c r="P177" s="337"/>
      <c r="Q177" s="337"/>
      <c r="R177" s="337"/>
      <c r="S177" s="337"/>
      <c r="T177" s="337"/>
      <c r="U177" s="337"/>
      <c r="V177" s="337"/>
      <c r="W177" s="337"/>
      <c r="X177" s="219"/>
      <c r="Y177" s="219"/>
      <c r="Z177" s="219"/>
      <c r="AA177" s="219"/>
      <c r="AB177" s="219"/>
      <c r="AC177" s="219"/>
      <c r="AD177" s="219"/>
      <c r="AE177" s="219"/>
      <c r="AF177" s="219"/>
    </row>
    <row r="178" spans="1:32" s="4" customFormat="1">
      <c r="A178" s="78"/>
      <c r="B178" s="78"/>
      <c r="C178" s="78"/>
      <c r="D178" s="78"/>
      <c r="E178" s="78"/>
      <c r="F178" s="78"/>
      <c r="G178" s="78"/>
      <c r="H178" s="3"/>
      <c r="I178" s="3"/>
      <c r="J178" s="3"/>
      <c r="K178" s="3"/>
      <c r="L178" s="3"/>
      <c r="M178"/>
      <c r="N178"/>
      <c r="O178" s="337"/>
      <c r="P178" s="337"/>
      <c r="Q178" s="337"/>
      <c r="R178" s="337"/>
      <c r="S178" s="337"/>
      <c r="T178" s="337"/>
      <c r="U178" s="337"/>
      <c r="V178" s="337"/>
      <c r="W178" s="337"/>
      <c r="X178" s="219"/>
      <c r="Y178" s="219"/>
      <c r="Z178" s="219"/>
      <c r="AA178" s="219"/>
      <c r="AB178" s="219"/>
      <c r="AC178" s="219"/>
      <c r="AD178" s="219"/>
      <c r="AE178" s="219"/>
      <c r="AF178" s="219"/>
    </row>
    <row r="179" spans="1:32" s="4" customFormat="1">
      <c r="A179" s="317" t="s">
        <v>637</v>
      </c>
      <c r="B179" s="110"/>
      <c r="C179" s="110"/>
      <c r="D179" s="110"/>
      <c r="E179" s="110"/>
      <c r="F179" s="110"/>
      <c r="G179" s="110"/>
      <c r="H179" s="318"/>
      <c r="I179" s="318"/>
      <c r="J179" s="318"/>
      <c r="K179" s="318"/>
      <c r="L179" s="318"/>
      <c r="M179"/>
      <c r="N179"/>
      <c r="O179" s="337"/>
      <c r="P179" s="337"/>
      <c r="Q179" s="337"/>
      <c r="R179" s="337"/>
      <c r="S179" s="337"/>
      <c r="T179" s="337"/>
      <c r="U179" s="337"/>
      <c r="V179" s="337"/>
      <c r="W179" s="337"/>
      <c r="X179" s="213"/>
      <c r="Y179" s="213"/>
      <c r="Z179" s="213"/>
      <c r="AA179" s="213"/>
      <c r="AB179" s="221"/>
      <c r="AC179" s="219"/>
      <c r="AD179" s="219"/>
      <c r="AE179" s="219"/>
      <c r="AF179" s="219"/>
    </row>
    <row r="180" spans="1:32" s="4" customFormat="1">
      <c r="A180" s="381" t="str">
        <f ca="1">"Employees will be compensated at the rate of "&amp;TEXT(S181,"$.00")&amp;"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80" s="110"/>
      <c r="C180" s="110"/>
      <c r="D180" s="110"/>
      <c r="E180" s="110"/>
      <c r="F180" s="110"/>
      <c r="G180" s="110"/>
      <c r="H180" s="318"/>
      <c r="I180" s="318"/>
      <c r="J180" s="318"/>
      <c r="K180" s="318"/>
      <c r="L180" s="318"/>
      <c r="M180"/>
      <c r="N180"/>
      <c r="O180" s="337"/>
      <c r="P180" s="337"/>
      <c r="Q180" s="337"/>
      <c r="R180" s="337"/>
      <c r="S180" s="337"/>
      <c r="T180" s="337"/>
      <c r="U180" s="337"/>
      <c r="V180" s="337"/>
      <c r="W180" s="337"/>
      <c r="X180" s="213"/>
      <c r="Y180" s="213"/>
      <c r="Z180" s="213"/>
      <c r="AA180" s="213"/>
      <c r="AB180" s="221"/>
      <c r="AC180" s="219"/>
      <c r="AD180" s="219"/>
      <c r="AE180" s="219"/>
      <c r="AF180" s="219"/>
    </row>
    <row r="181" spans="1:32" s="4" customFormat="1" ht="13.5" thickBot="1">
      <c r="A181" s="61" t="str">
        <f>"specific languages) is both assigned and used."</f>
        <v>specific languages) is both assigned and used.</v>
      </c>
      <c r="B181" s="232"/>
      <c r="C181" s="232"/>
      <c r="D181" s="232"/>
      <c r="E181" s="232"/>
      <c r="F181" s="232"/>
      <c r="G181" s="232"/>
      <c r="H181" s="320"/>
      <c r="I181" s="320"/>
      <c r="J181" s="320"/>
      <c r="K181" s="320"/>
      <c r="L181" s="320"/>
      <c r="M181"/>
      <c r="N181"/>
      <c r="O181" s="337" t="s">
        <v>619</v>
      </c>
      <c r="P181" s="337" t="s">
        <v>668</v>
      </c>
      <c r="Q181" s="353" t="s">
        <v>638</v>
      </c>
      <c r="R181" s="337"/>
      <c r="S181" s="350" cm="1">
        <f t="array" aca="1" ref="S181" ca="1">IF($O181="Y",VLOOKUP($P181,INDIRECT($P$3),S$5,0)*INDIRECT($O$2),VLOOKUP($P181,INDIRECT($P$3),S$5,0))</f>
        <v>9.5</v>
      </c>
      <c r="T181" s="337"/>
      <c r="U181" s="337"/>
      <c r="V181" s="337"/>
      <c r="W181" s="337"/>
      <c r="X181" s="213" t="str">
        <f>O181</f>
        <v>N</v>
      </c>
      <c r="Y181" s="213" t="str">
        <f>P181</f>
        <v>CSUBIL </v>
      </c>
      <c r="Z181" s="213" t="str">
        <f>Q181</f>
        <v xml:space="preserve"> Language Premium</v>
      </c>
      <c r="AA181" s="213"/>
      <c r="AB181" s="221">
        <f ca="1">ROUND(S181,3)</f>
        <v>9.5</v>
      </c>
      <c r="AC181" s="389"/>
      <c r="AD181" s="219"/>
      <c r="AE181" s="219"/>
      <c r="AF181" s="219"/>
    </row>
    <row r="182" spans="1:32">
      <c r="A182" s="316"/>
      <c r="B182" s="78"/>
      <c r="C182" s="78"/>
      <c r="D182" s="78"/>
      <c r="E182" s="78"/>
      <c r="F182" s="78"/>
      <c r="Q182" s="353"/>
      <c r="R182" s="337"/>
      <c r="S182" s="354"/>
    </row>
    <row r="183" spans="1:32">
      <c r="A183" s="19" t="s">
        <v>639</v>
      </c>
    </row>
    <row r="184" spans="1:32" s="87" customFormat="1">
      <c r="A184" s="321" t="s">
        <v>640</v>
      </c>
      <c r="B184" s="321"/>
      <c r="C184" s="322"/>
      <c r="H184" s="244"/>
      <c r="I184" s="244"/>
      <c r="J184" s="244"/>
      <c r="K184" s="244"/>
      <c r="L184" s="244"/>
      <c r="M184"/>
      <c r="N184"/>
      <c r="O184" s="355"/>
      <c r="P184" s="355"/>
      <c r="Q184" s="356"/>
      <c r="R184" s="356"/>
      <c r="S184" s="356"/>
      <c r="T184" s="356"/>
      <c r="U184" s="356"/>
      <c r="V184" s="356"/>
      <c r="W184" s="356"/>
      <c r="X184" s="220"/>
      <c r="Y184" s="220"/>
      <c r="Z184" s="220"/>
      <c r="AA184" s="220"/>
      <c r="AB184" s="220"/>
      <c r="AC184" s="220"/>
      <c r="AD184" s="220"/>
      <c r="AE184" s="220"/>
      <c r="AF184" s="277"/>
    </row>
    <row r="185" spans="1:32" s="87" customFormat="1">
      <c r="A185" s="321" t="s">
        <v>641</v>
      </c>
      <c r="B185" s="321"/>
      <c r="C185" s="322"/>
      <c r="H185" s="59"/>
      <c r="I185" s="59"/>
      <c r="J185" s="59"/>
      <c r="K185" s="59"/>
      <c r="L185" s="59"/>
      <c r="M185"/>
      <c r="N185"/>
      <c r="O185" s="355"/>
      <c r="P185" s="355"/>
      <c r="Q185" s="356"/>
      <c r="R185" s="356"/>
      <c r="S185" s="356"/>
      <c r="T185" s="356"/>
      <c r="U185" s="356"/>
      <c r="V185" s="356"/>
      <c r="W185" s="356"/>
      <c r="X185" s="220"/>
      <c r="Y185" s="220"/>
      <c r="Z185" s="220"/>
      <c r="AA185" s="220"/>
      <c r="AB185" s="220"/>
      <c r="AC185" s="220"/>
      <c r="AD185" s="220"/>
      <c r="AE185" s="220"/>
      <c r="AF185" s="277"/>
    </row>
    <row r="186" spans="1:32">
      <c r="A186" s="323" t="s">
        <v>642</v>
      </c>
      <c r="B186" s="323"/>
      <c r="C186" s="322"/>
      <c r="O186" s="337" t="s">
        <v>619</v>
      </c>
      <c r="P186" s="348" t="s">
        <v>554</v>
      </c>
      <c r="Q186" s="349" t="s">
        <v>555</v>
      </c>
      <c r="R186" s="357"/>
      <c r="S186" s="329">
        <v>50</v>
      </c>
      <c r="X186" s="213" t="s">
        <v>611</v>
      </c>
      <c r="Y186" s="213" t="str">
        <f>P186</f>
        <v>CSUCDY</v>
      </c>
      <c r="Z186" s="213" t="str">
        <f>Q186</f>
        <v>TL-On call by day Weekday-CSU</v>
      </c>
      <c r="AB186" s="395">
        <f>ROUND(S186,3)</f>
        <v>50</v>
      </c>
    </row>
    <row r="187" spans="1:32">
      <c r="A187" s="324" t="s">
        <v>643</v>
      </c>
      <c r="B187" s="325" t="str">
        <f>"An employee will receive "&amp;TEXT(S186,"$#.00")&amp;" for each weekday the employee is on call.  The employee will receive "&amp;TEXT(S187,"$#.00")&amp;" for each weekend day (Saturday or"</f>
        <v>An employee will receive $50.00 for each weekday the employee is on call.  The employee will receive $60.00 for each weekend day (Saturday or</v>
      </c>
      <c r="C187" s="322"/>
      <c r="O187" s="337" t="s">
        <v>619</v>
      </c>
      <c r="P187" s="348" t="s">
        <v>556</v>
      </c>
      <c r="Q187" s="349" t="s">
        <v>557</v>
      </c>
      <c r="S187" s="329">
        <v>60</v>
      </c>
      <c r="X187" s="213" t="s">
        <v>611</v>
      </c>
      <c r="Y187" s="213" t="str">
        <f>P187</f>
        <v>CSUCWE</v>
      </c>
      <c r="Z187" s="213" t="str">
        <f>Q187</f>
        <v>TL-On call by day Weekend-CSU</v>
      </c>
      <c r="AB187" s="395">
        <f>ROUND(S187,3)</f>
        <v>60</v>
      </c>
    </row>
    <row r="188" spans="1:32">
      <c r="A188" s="326"/>
      <c r="B188" s="321" t="s">
        <v>644</v>
      </c>
      <c r="C188" s="322"/>
      <c r="H188" s="244"/>
      <c r="I188" s="244"/>
      <c r="J188" s="244"/>
      <c r="K188" s="244"/>
      <c r="L188" s="244"/>
    </row>
    <row r="189" spans="1:32" customFormat="1">
      <c r="A189" s="324" t="s">
        <v>645</v>
      </c>
      <c r="B189" s="325" t="s">
        <v>646</v>
      </c>
      <c r="C189" s="322"/>
      <c r="D189" s="3"/>
      <c r="E189" s="3"/>
      <c r="F189" s="3"/>
      <c r="G189" s="3"/>
      <c r="H189" s="59"/>
      <c r="I189" s="59"/>
      <c r="J189" s="59"/>
      <c r="K189" s="59"/>
      <c r="L189" s="59"/>
      <c r="O189" s="337"/>
      <c r="P189" s="337"/>
      <c r="Q189" s="339"/>
      <c r="R189" s="339"/>
      <c r="S189" s="339"/>
      <c r="T189" s="339"/>
      <c r="U189" s="339"/>
      <c r="V189" s="339"/>
      <c r="W189" s="397"/>
      <c r="X189" s="216"/>
      <c r="Y189" s="216"/>
      <c r="Z189" s="216"/>
      <c r="AA189" s="216"/>
      <c r="AB189" s="216"/>
      <c r="AC189" s="216"/>
      <c r="AD189" s="216"/>
      <c r="AE189" s="216"/>
      <c r="AF189" s="405"/>
    </row>
    <row r="190" spans="1:32" customFormat="1">
      <c r="A190" s="326"/>
      <c r="B190" s="325" t="s">
        <v>647</v>
      </c>
      <c r="C190" s="322"/>
      <c r="D190" s="3"/>
      <c r="E190" s="3"/>
      <c r="F190" s="3"/>
      <c r="G190" s="3"/>
      <c r="H190" s="3"/>
      <c r="I190" s="3"/>
      <c r="J190" s="3"/>
      <c r="K190" s="3"/>
      <c r="L190" s="3"/>
      <c r="O190" s="337"/>
      <c r="P190" s="337"/>
      <c r="Q190" s="339"/>
      <c r="R190" s="339"/>
      <c r="S190" s="339"/>
      <c r="T190" s="339"/>
      <c r="U190" s="339"/>
      <c r="V190" s="339"/>
      <c r="W190" s="397"/>
      <c r="X190" s="216"/>
      <c r="Y190" s="216"/>
      <c r="Z190" s="216"/>
      <c r="AA190" s="216"/>
      <c r="AB190" s="216"/>
      <c r="AC190" s="216"/>
      <c r="AD190" s="216"/>
      <c r="AE190" s="216"/>
      <c r="AF190" s="405"/>
    </row>
    <row r="191" spans="1:32" customFormat="1">
      <c r="A191" s="324" t="s">
        <v>648</v>
      </c>
      <c r="B191" s="327" t="s">
        <v>649</v>
      </c>
      <c r="C191" s="322"/>
      <c r="D191" s="3"/>
      <c r="E191" s="3"/>
      <c r="F191" s="3"/>
      <c r="G191" s="3"/>
      <c r="H191" s="3"/>
      <c r="I191" s="3"/>
      <c r="J191" s="3"/>
      <c r="K191" s="3"/>
      <c r="L191" s="3"/>
      <c r="O191" s="337"/>
      <c r="P191" s="337"/>
      <c r="Q191" s="339"/>
      <c r="R191" s="339"/>
      <c r="S191" s="339"/>
      <c r="T191" s="339"/>
      <c r="U191" s="339"/>
      <c r="V191" s="339"/>
      <c r="W191" s="397"/>
      <c r="X191" s="216"/>
      <c r="Y191" s="216"/>
      <c r="Z191" s="216"/>
      <c r="AA191" s="216"/>
      <c r="AB191" s="216"/>
      <c r="AC191" s="216"/>
      <c r="AD191" s="216"/>
      <c r="AE191" s="216"/>
      <c r="AF191" s="405"/>
    </row>
    <row r="192" spans="1:32" customFormat="1">
      <c r="A192" s="326"/>
      <c r="B192" s="327" t="s">
        <v>650</v>
      </c>
      <c r="C192" s="322"/>
      <c r="D192" s="3"/>
      <c r="E192" s="3"/>
      <c r="F192" s="3"/>
      <c r="G192" s="3"/>
      <c r="H192" s="3"/>
      <c r="I192" s="3"/>
      <c r="J192" s="3"/>
      <c r="K192" s="3"/>
      <c r="L192" s="3"/>
      <c r="O192" s="337"/>
      <c r="P192" s="337"/>
      <c r="Q192" s="339"/>
      <c r="R192" s="339"/>
      <c r="S192" s="339"/>
      <c r="T192" s="339"/>
      <c r="U192" s="339"/>
      <c r="V192" s="339"/>
      <c r="W192" s="397"/>
      <c r="X192" s="216"/>
      <c r="Y192" s="216"/>
      <c r="Z192" s="216"/>
      <c r="AA192" s="216"/>
      <c r="AB192" s="216"/>
      <c r="AC192" s="216"/>
      <c r="AD192" s="216"/>
      <c r="AE192" s="216"/>
      <c r="AF192" s="405"/>
    </row>
    <row r="193" spans="1:1">
      <c r="A193" s="3" t="s">
        <v>669</v>
      </c>
    </row>
    <row r="194" spans="1:1">
      <c r="A194" s="3" t="s">
        <v>670</v>
      </c>
    </row>
    <row r="195" spans="1:1">
      <c r="A195" s="3" t="s">
        <v>671</v>
      </c>
    </row>
    <row r="198" spans="1:1">
      <c r="A198" s="6" t="str">
        <f>A5</f>
        <v>Last updated 5/19/2026</v>
      </c>
    </row>
  </sheetData>
  <sheetProtection sheet="1" objects="1" scenarios="1"/>
  <phoneticPr fontId="42" type="noConversion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9A9F-C5AD-4515-950A-45F1464B3731}">
  <sheetPr>
    <pageSetUpPr fitToPage="1"/>
  </sheetPr>
  <dimension ref="A1:AG194"/>
  <sheetViews>
    <sheetView showGridLines="0" zoomScaleNormal="100" workbookViewId="0">
      <selection activeCell="A6" sqref="A6"/>
    </sheetView>
  </sheetViews>
  <sheetFormatPr defaultColWidth="9.140625" defaultRowHeight="12.75"/>
  <cols>
    <col min="1" max="1" width="8.140625" style="3" customWidth="1"/>
    <col min="2" max="3" width="8.5703125" style="4" customWidth="1"/>
    <col min="4" max="4" width="60.42578125" style="3" bestFit="1" customWidth="1"/>
    <col min="5" max="5" width="6.140625" style="3" customWidth="1"/>
    <col min="6" max="6" width="3.85546875" style="3" customWidth="1"/>
    <col min="7" max="7" width="7.5703125" style="3" bestFit="1" customWidth="1"/>
    <col min="8" max="12" width="9.42578125" style="3" customWidth="1"/>
    <col min="13" max="13" width="1.85546875" customWidth="1"/>
    <col min="14" max="14" width="9.140625" hidden="1" customWidth="1"/>
    <col min="15" max="15" width="15.42578125" style="337" hidden="1" customWidth="1"/>
    <col min="16" max="16" width="11.42578125" style="337" hidden="1" customWidth="1"/>
    <col min="17" max="17" width="57.42578125" style="339" hidden="1" customWidth="1"/>
    <col min="18" max="18" width="8.42578125" style="337" hidden="1" customWidth="1"/>
    <col min="19" max="19" width="8.42578125" style="339" hidden="1" customWidth="1"/>
    <col min="20" max="20" width="9.85546875" style="339" hidden="1" customWidth="1"/>
    <col min="21" max="23" width="8.42578125" style="339" hidden="1" customWidth="1"/>
    <col min="24" max="24" width="11" style="213" hidden="1" customWidth="1"/>
    <col min="25" max="25" width="8" style="213" hidden="1" customWidth="1"/>
    <col min="26" max="26" width="57.42578125" style="213" hidden="1" customWidth="1"/>
    <col min="27" max="27" width="10.5703125" style="213" hidden="1" customWidth="1"/>
    <col min="28" max="28" width="7.42578125" style="219" hidden="1" customWidth="1"/>
    <col min="29" max="29" width="15.5703125" style="219" hidden="1" customWidth="1"/>
    <col min="30" max="32" width="7.42578125" style="219" hidden="1" customWidth="1"/>
    <col min="33" max="34" width="9.140625" style="3" customWidth="1"/>
    <col min="35" max="16384" width="9.140625" style="3"/>
  </cols>
  <sheetData>
    <row r="1" spans="1:32" ht="15.75">
      <c r="A1" s="79" t="s">
        <v>740</v>
      </c>
    </row>
    <row r="2" spans="1:32">
      <c r="A2" s="56" t="s">
        <v>0</v>
      </c>
      <c r="O2" s="337" t="s">
        <v>750</v>
      </c>
      <c r="P2" s="371">
        <f>103%</f>
        <v>1.03</v>
      </c>
    </row>
    <row r="3" spans="1:32">
      <c r="A3" s="7" t="s">
        <v>749</v>
      </c>
      <c r="B3" s="9"/>
      <c r="C3" s="9"/>
      <c r="D3" s="9"/>
      <c r="O3" s="337" t="s">
        <v>622</v>
      </c>
      <c r="P3" s="337" t="s">
        <v>751</v>
      </c>
    </row>
    <row r="4" spans="1:32">
      <c r="A4" s="7" t="s">
        <v>1</v>
      </c>
      <c r="B4" s="9"/>
      <c r="C4" s="9"/>
      <c r="D4" s="9"/>
    </row>
    <row r="5" spans="1:32">
      <c r="A5" s="3" t="s">
        <v>785</v>
      </c>
      <c r="S5" s="337">
        <v>4</v>
      </c>
      <c r="T5" s="337">
        <v>5</v>
      </c>
      <c r="U5" s="337">
        <v>6</v>
      </c>
      <c r="V5" s="337">
        <v>7</v>
      </c>
      <c r="W5" s="339">
        <v>8</v>
      </c>
      <c r="X5" s="218" t="s">
        <v>743</v>
      </c>
      <c r="Y5" s="218"/>
      <c r="Z5" s="218"/>
      <c r="AA5" s="218"/>
      <c r="AB5" s="274"/>
      <c r="AC5" s="274"/>
      <c r="AD5" s="274"/>
      <c r="AE5" s="274"/>
    </row>
    <row r="6" spans="1:32">
      <c r="S6" s="337"/>
      <c r="T6" s="337"/>
      <c r="U6" s="337"/>
      <c r="V6" s="337"/>
      <c r="X6" s="218"/>
      <c r="Y6" s="218"/>
      <c r="Z6" s="218"/>
      <c r="AA6" s="218"/>
      <c r="AB6" s="274"/>
      <c r="AC6" s="274"/>
      <c r="AD6" s="274"/>
      <c r="AE6" s="274"/>
    </row>
    <row r="7" spans="1:32" s="19" customFormat="1" ht="26.25" thickBot="1">
      <c r="A7" s="280" t="s">
        <v>2</v>
      </c>
      <c r="B7" s="280" t="s">
        <v>3</v>
      </c>
      <c r="C7" s="280" t="s">
        <v>519</v>
      </c>
      <c r="D7" s="24" t="s">
        <v>624</v>
      </c>
      <c r="E7" s="280" t="s">
        <v>617</v>
      </c>
      <c r="F7" s="280" t="s">
        <v>6</v>
      </c>
      <c r="G7" s="280" t="s">
        <v>7</v>
      </c>
      <c r="H7" s="26" t="s">
        <v>8</v>
      </c>
      <c r="I7" s="26" t="s">
        <v>9</v>
      </c>
      <c r="J7" s="26" t="s">
        <v>10</v>
      </c>
      <c r="K7" s="27" t="s">
        <v>11</v>
      </c>
      <c r="L7" s="27" t="s">
        <v>744</v>
      </c>
      <c r="M7"/>
      <c r="N7"/>
      <c r="O7" s="340" t="s">
        <v>610</v>
      </c>
      <c r="P7" s="340" t="s">
        <v>2</v>
      </c>
      <c r="Q7" s="341" t="s">
        <v>612</v>
      </c>
      <c r="R7" s="340" t="s">
        <v>606</v>
      </c>
      <c r="S7" s="342" t="s">
        <v>8</v>
      </c>
      <c r="T7" s="342" t="s">
        <v>9</v>
      </c>
      <c r="U7" s="342" t="s">
        <v>10</v>
      </c>
      <c r="V7" s="340" t="s">
        <v>11</v>
      </c>
      <c r="W7" s="341" t="s">
        <v>744</v>
      </c>
      <c r="X7" s="358" t="str">
        <f t="shared" ref="X7:X17" si="0">O7</f>
        <v>Update</v>
      </c>
      <c r="Y7" s="359" t="str">
        <f t="shared" ref="Y7:Y17" si="1">A7</f>
        <v>Job Code</v>
      </c>
      <c r="Z7" s="358" t="s">
        <v>612</v>
      </c>
      <c r="AA7" s="360" t="str">
        <f t="shared" ref="AA7:AA17" si="2">G7</f>
        <v>Salary Grade</v>
      </c>
      <c r="AB7" s="361" t="str">
        <f>S7</f>
        <v>Step 1</v>
      </c>
      <c r="AC7" s="361" t="str">
        <f>T7</f>
        <v>Step 2</v>
      </c>
      <c r="AD7" s="361" t="str">
        <f>U7</f>
        <v>Step 3</v>
      </c>
      <c r="AE7" s="361" t="str">
        <f>V7</f>
        <v>Step 4</v>
      </c>
      <c r="AF7" s="404" t="s">
        <v>744</v>
      </c>
    </row>
    <row r="8" spans="1:32">
      <c r="A8" s="34" t="s">
        <v>18</v>
      </c>
      <c r="B8" s="47" t="s">
        <v>12</v>
      </c>
      <c r="C8" s="4">
        <v>410</v>
      </c>
      <c r="D8" s="34" t="s">
        <v>19</v>
      </c>
      <c r="E8" s="47">
        <v>9</v>
      </c>
      <c r="F8" s="47" t="s">
        <v>13</v>
      </c>
      <c r="G8" s="306" t="s">
        <v>14</v>
      </c>
      <c r="H8" s="178">
        <f t="shared" ref="H8:H10" ca="1" si="3">S8</f>
        <v>102135.43940720941</v>
      </c>
      <c r="I8" s="178">
        <f t="shared" ref="I8:L17" ca="1" si="4">T8</f>
        <v>105199.50258942565</v>
      </c>
      <c r="J8" s="178">
        <f t="shared" ca="1" si="4"/>
        <v>108355.48766710843</v>
      </c>
      <c r="K8" s="178">
        <f t="shared" ca="1" si="4"/>
        <v>111606.15229712169</v>
      </c>
      <c r="L8" s="178">
        <f t="shared" ca="1" si="4"/>
        <v>114954.33686603536</v>
      </c>
      <c r="O8" s="337" t="s">
        <v>611</v>
      </c>
      <c r="P8" s="337" t="str">
        <f t="shared" ref="P8:P16" si="5">A8</f>
        <v>01720C</v>
      </c>
      <c r="Q8" s="339" t="str">
        <f t="shared" ref="Q8:Q16" si="6">D8</f>
        <v xml:space="preserve">Chief Inspector Utilities Connections  </v>
      </c>
      <c r="R8" s="343" t="str">
        <f t="shared" ref="R8:R16" si="7">G8</f>
        <v>E30</v>
      </c>
      <c r="S8" s="345" cm="1">
        <f t="array" aca="1" ref="S8" ca="1">IF($O8="Y",VLOOKUP($P8,INDIRECT($P$3),S$5,0)*INDIRECT($O$2),VLOOKUP($P8,INDIRECT($P$3),S$5,0))</f>
        <v>102135.43940720941</v>
      </c>
      <c r="T8" s="345" cm="1">
        <f t="array" aca="1" ref="T8" ca="1">IF($O8="Y",VLOOKUP($P8,INDIRECT($P$3),T$5,0)*INDIRECT($O$2),VLOOKUP($P8,INDIRECT($P$3),T$5,0))</f>
        <v>105199.50258942565</v>
      </c>
      <c r="U8" s="345" cm="1">
        <f t="array" aca="1" ref="U8" ca="1">IF($O8="Y",VLOOKUP($P8,INDIRECT($P$3),U$5,0)*INDIRECT($O$2),VLOOKUP($P8,INDIRECT($P$3),U$5,0))</f>
        <v>108355.48766710843</v>
      </c>
      <c r="V8" s="345" cm="1">
        <f t="array" aca="1" ref="V8" ca="1">IF($O8="Y",VLOOKUP($P8,INDIRECT($P$3),V$5,0)*INDIRECT($O$2),VLOOKUP($P8,INDIRECT($P$3),V$5,0))</f>
        <v>111606.15229712169</v>
      </c>
      <c r="W8" s="345" cm="1">
        <f t="array" aca="1" ref="W8" ca="1">IF($O8="Y",VLOOKUP($P8,INDIRECT($P$3),W$5,0)*INDIRECT($O$2),VLOOKUP($P8,INDIRECT($P$3),W$5,0))</f>
        <v>114954.33686603536</v>
      </c>
      <c r="X8" s="218" t="str">
        <f t="shared" si="0"/>
        <v>Y</v>
      </c>
      <c r="Y8" s="366" t="str">
        <f t="shared" si="1"/>
        <v>01720C</v>
      </c>
      <c r="Z8" s="218" t="str">
        <f t="shared" ref="Z8:Z17" si="8">D8</f>
        <v xml:space="preserve">Chief Inspector Utilities Connections  </v>
      </c>
      <c r="AA8" s="367" t="str">
        <f t="shared" si="2"/>
        <v>E30</v>
      </c>
      <c r="AB8" s="368">
        <f t="shared" ref="AB8:AB17" ca="1" si="9">ROUNDUP(S8/2080,3)</f>
        <v>49.103999999999999</v>
      </c>
      <c r="AC8" s="368">
        <f t="shared" ref="AC8:AC17" ca="1" si="10">ROUNDUP(T8/2080,3)</f>
        <v>50.576999999999998</v>
      </c>
      <c r="AD8" s="368">
        <f t="shared" ref="AD8:AD17" ca="1" si="11">ROUNDUP(U8/2080,3)</f>
        <v>52.094000000000001</v>
      </c>
      <c r="AE8" s="368">
        <f t="shared" ref="AE8:AE17" ca="1" si="12">ROUNDUP(V8/2080,3)</f>
        <v>53.656999999999996</v>
      </c>
      <c r="AF8" s="368">
        <f t="shared" ref="AF8:AF17" ca="1" si="13">ROUNDUP(W8/2080,3)</f>
        <v>55.266999999999996</v>
      </c>
    </row>
    <row r="9" spans="1:32">
      <c r="A9" s="34" t="s">
        <v>25</v>
      </c>
      <c r="B9" s="47" t="s">
        <v>12</v>
      </c>
      <c r="C9" s="4">
        <v>408</v>
      </c>
      <c r="D9" s="34" t="s">
        <v>26</v>
      </c>
      <c r="E9" s="47">
        <v>9</v>
      </c>
      <c r="F9" s="47" t="s">
        <v>13</v>
      </c>
      <c r="G9" s="306" t="s">
        <v>14</v>
      </c>
      <c r="H9" s="178">
        <f t="shared" ca="1" si="3"/>
        <v>102135.43940720941</v>
      </c>
      <c r="I9" s="178">
        <f t="shared" ca="1" si="4"/>
        <v>105199.50258942565</v>
      </c>
      <c r="J9" s="178">
        <f t="shared" ca="1" si="4"/>
        <v>108355.48766710843</v>
      </c>
      <c r="K9" s="178">
        <f t="shared" ca="1" si="4"/>
        <v>111606.15229712169</v>
      </c>
      <c r="L9" s="178">
        <f t="shared" ca="1" si="4"/>
        <v>114954.33686603536</v>
      </c>
      <c r="O9" s="337" t="s">
        <v>611</v>
      </c>
      <c r="P9" s="337" t="str">
        <f t="shared" si="5"/>
        <v>02623C</v>
      </c>
      <c r="Q9" s="339" t="str">
        <f t="shared" si="6"/>
        <v>Public Works Equipment Training Supervisor</v>
      </c>
      <c r="R9" s="343" t="str">
        <f t="shared" si="7"/>
        <v>E30</v>
      </c>
      <c r="S9" s="345" cm="1">
        <f t="array" aca="1" ref="S9" ca="1">IF($O9="Y",VLOOKUP($P9,INDIRECT($P$3),S$5,0)*INDIRECT($O$2),VLOOKUP($P9,INDIRECT($P$3),S$5,0))</f>
        <v>102135.43940720941</v>
      </c>
      <c r="T9" s="345" cm="1">
        <f t="array" aca="1" ref="T9" ca="1">IF($O9="Y",VLOOKUP($P9,INDIRECT($P$3),T$5,0)*INDIRECT($O$2),VLOOKUP($P9,INDIRECT($P$3),T$5,0))</f>
        <v>105199.50258942565</v>
      </c>
      <c r="U9" s="345" cm="1">
        <f t="array" aca="1" ref="U9" ca="1">IF($O9="Y",VLOOKUP($P9,INDIRECT($P$3),U$5,0)*INDIRECT($O$2),VLOOKUP($P9,INDIRECT($P$3),U$5,0))</f>
        <v>108355.48766710843</v>
      </c>
      <c r="V9" s="345" cm="1">
        <f t="array" aca="1" ref="V9" ca="1">IF($O9="Y",VLOOKUP($P9,INDIRECT($P$3),V$5,0)*INDIRECT($O$2),VLOOKUP($P9,INDIRECT($P$3),V$5,0))</f>
        <v>111606.15229712169</v>
      </c>
      <c r="W9" s="345" cm="1">
        <f t="array" aca="1" ref="W9" ca="1">IF($O9="Y",VLOOKUP($P9,INDIRECT($P$3),W$5,0)*INDIRECT($O$2),VLOOKUP($P9,INDIRECT($P$3),W$5,0))</f>
        <v>114954.33686603536</v>
      </c>
      <c r="X9" s="218" t="str">
        <f t="shared" si="0"/>
        <v>Y</v>
      </c>
      <c r="Y9" s="366" t="str">
        <f t="shared" si="1"/>
        <v>02623C</v>
      </c>
      <c r="Z9" s="218" t="str">
        <f t="shared" si="8"/>
        <v>Public Works Equipment Training Supervisor</v>
      </c>
      <c r="AA9" s="367" t="str">
        <f t="shared" si="2"/>
        <v>E30</v>
      </c>
      <c r="AB9" s="368">
        <f t="shared" ca="1" si="9"/>
        <v>49.103999999999999</v>
      </c>
      <c r="AC9" s="368">
        <f t="shared" ca="1" si="10"/>
        <v>50.576999999999998</v>
      </c>
      <c r="AD9" s="368">
        <f t="shared" ca="1" si="11"/>
        <v>52.094000000000001</v>
      </c>
      <c r="AE9" s="368">
        <f t="shared" ca="1" si="12"/>
        <v>53.656999999999996</v>
      </c>
      <c r="AF9" s="368">
        <f t="shared" ca="1" si="13"/>
        <v>55.266999999999996</v>
      </c>
    </row>
    <row r="10" spans="1:32">
      <c r="A10" s="34" t="s">
        <v>710</v>
      </c>
      <c r="B10" s="47" t="s">
        <v>12</v>
      </c>
      <c r="C10" s="4">
        <v>448</v>
      </c>
      <c r="D10" s="100" t="s">
        <v>703</v>
      </c>
      <c r="E10" s="47">
        <v>9</v>
      </c>
      <c r="F10" s="47" t="s">
        <v>13</v>
      </c>
      <c r="G10" s="306" t="s">
        <v>14</v>
      </c>
      <c r="H10" s="178">
        <f t="shared" ca="1" si="3"/>
        <v>102135.43940720941</v>
      </c>
      <c r="I10" s="178">
        <f t="shared" ca="1" si="4"/>
        <v>105199.50258942565</v>
      </c>
      <c r="J10" s="178">
        <f t="shared" ca="1" si="4"/>
        <v>108355.48766710843</v>
      </c>
      <c r="K10" s="178">
        <f t="shared" ca="1" si="4"/>
        <v>111606.15229712169</v>
      </c>
      <c r="L10" s="178">
        <f t="shared" ca="1" si="4"/>
        <v>114954.33686603536</v>
      </c>
      <c r="O10" s="337" t="s">
        <v>611</v>
      </c>
      <c r="P10" s="337" t="str">
        <f t="shared" si="5"/>
        <v>59468C</v>
      </c>
      <c r="Q10" s="339" t="str">
        <f t="shared" si="6"/>
        <v>Senior Supervisor Guest Services</v>
      </c>
      <c r="R10" s="343" t="str">
        <f t="shared" si="7"/>
        <v>E30</v>
      </c>
      <c r="S10" s="345" cm="1">
        <f t="array" aca="1" ref="S10" ca="1">IF($O10="Y",VLOOKUP($P10,INDIRECT($P$3),S$5,0)*INDIRECT($O$2),VLOOKUP($P10,INDIRECT($P$3),S$5,0))</f>
        <v>102135.43940720941</v>
      </c>
      <c r="T10" s="345" cm="1">
        <f t="array" aca="1" ref="T10" ca="1">IF($O10="Y",VLOOKUP($P10,INDIRECT($P$3),T$5,0)*INDIRECT($O$2),VLOOKUP($P10,INDIRECT($P$3),T$5,0))</f>
        <v>105199.50258942565</v>
      </c>
      <c r="U10" s="345" cm="1">
        <f t="array" aca="1" ref="U10" ca="1">IF($O10="Y",VLOOKUP($P10,INDIRECT($P$3),U$5,0)*INDIRECT($O$2),VLOOKUP($P10,INDIRECT($P$3),U$5,0))</f>
        <v>108355.48766710843</v>
      </c>
      <c r="V10" s="345" cm="1">
        <f t="array" aca="1" ref="V10" ca="1">IF($O10="Y",VLOOKUP($P10,INDIRECT($P$3),V$5,0)*INDIRECT($O$2),VLOOKUP($P10,INDIRECT($P$3),V$5,0))</f>
        <v>111606.15229712169</v>
      </c>
      <c r="W10" s="345" cm="1">
        <f t="array" aca="1" ref="W10" ca="1">IF($O10="Y",VLOOKUP($P10,INDIRECT($P$3),W$5,0)*INDIRECT($O$2),VLOOKUP($P10,INDIRECT($P$3),W$5,0))</f>
        <v>114954.33686603536</v>
      </c>
      <c r="X10" s="218" t="str">
        <f t="shared" si="0"/>
        <v>Y</v>
      </c>
      <c r="Y10" s="366" t="str">
        <f t="shared" si="1"/>
        <v>59468C</v>
      </c>
      <c r="Z10" s="218" t="str">
        <f t="shared" si="8"/>
        <v>Senior Supervisor Guest Services</v>
      </c>
      <c r="AA10" s="367" t="str">
        <f t="shared" si="2"/>
        <v>E30</v>
      </c>
      <c r="AB10" s="368">
        <f t="shared" ca="1" si="9"/>
        <v>49.103999999999999</v>
      </c>
      <c r="AC10" s="368">
        <f t="shared" ca="1" si="10"/>
        <v>50.576999999999998</v>
      </c>
      <c r="AD10" s="368">
        <f t="shared" ca="1" si="11"/>
        <v>52.094000000000001</v>
      </c>
      <c r="AE10" s="368">
        <f t="shared" ca="1" si="12"/>
        <v>53.656999999999996</v>
      </c>
      <c r="AF10" s="368">
        <f t="shared" ca="1" si="13"/>
        <v>55.266999999999996</v>
      </c>
    </row>
    <row r="11" spans="1:32">
      <c r="A11" s="34" t="s">
        <v>723</v>
      </c>
      <c r="B11" s="47" t="s">
        <v>12</v>
      </c>
      <c r="C11" s="4">
        <v>448</v>
      </c>
      <c r="D11" s="100" t="s">
        <v>724</v>
      </c>
      <c r="E11" s="47">
        <v>9</v>
      </c>
      <c r="F11" s="47" t="s">
        <v>13</v>
      </c>
      <c r="G11" s="306" t="s">
        <v>14</v>
      </c>
      <c r="H11" s="178">
        <f t="shared" ref="H11:H17" ca="1" si="14">S11</f>
        <v>102135.43940720941</v>
      </c>
      <c r="I11" s="178">
        <f t="shared" ca="1" si="4"/>
        <v>105199.50258942565</v>
      </c>
      <c r="J11" s="178">
        <f t="shared" ca="1" si="4"/>
        <v>108355.48766710843</v>
      </c>
      <c r="K11" s="178">
        <f t="shared" ca="1" si="4"/>
        <v>111606.15229712169</v>
      </c>
      <c r="L11" s="178">
        <f t="shared" ca="1" si="4"/>
        <v>114954.33686603536</v>
      </c>
      <c r="O11" s="337" t="s">
        <v>611</v>
      </c>
      <c r="P11" s="337" t="str">
        <f t="shared" si="5"/>
        <v>59477C</v>
      </c>
      <c r="Q11" s="339" t="str">
        <f t="shared" si="6"/>
        <v>Senior Operations Supervisor - Event Operations</v>
      </c>
      <c r="R11" s="343" t="str">
        <f t="shared" si="7"/>
        <v>E30</v>
      </c>
      <c r="S11" s="345" cm="1">
        <f t="array" aca="1" ref="S11" ca="1">IF($O11="Y",VLOOKUP($P11,INDIRECT($P$3),S$5,0)*INDIRECT($O$2),VLOOKUP($P11,INDIRECT($P$3),S$5,0))</f>
        <v>102135.43940720941</v>
      </c>
      <c r="T11" s="345" cm="1">
        <f t="array" aca="1" ref="T11" ca="1">IF($O11="Y",VLOOKUP($P11,INDIRECT($P$3),T$5,0)*INDIRECT($O$2),VLOOKUP($P11,INDIRECT($P$3),T$5,0))</f>
        <v>105199.50258942565</v>
      </c>
      <c r="U11" s="345" cm="1">
        <f t="array" aca="1" ref="U11" ca="1">IF($O11="Y",VLOOKUP($P11,INDIRECT($P$3),U$5,0)*INDIRECT($O$2),VLOOKUP($P11,INDIRECT($P$3),U$5,0))</f>
        <v>108355.48766710843</v>
      </c>
      <c r="V11" s="345" cm="1">
        <f t="array" aca="1" ref="V11" ca="1">IF($O11="Y",VLOOKUP($P11,INDIRECT($P$3),V$5,0)*INDIRECT($O$2),VLOOKUP($P11,INDIRECT($P$3),V$5,0))</f>
        <v>111606.15229712169</v>
      </c>
      <c r="W11" s="345" cm="1">
        <f t="array" aca="1" ref="W11" ca="1">IF($O11="Y",VLOOKUP($P11,INDIRECT($P$3),W$5,0)*INDIRECT($O$2),VLOOKUP($P11,INDIRECT($P$3),W$5,0))</f>
        <v>114954.33686603536</v>
      </c>
      <c r="X11" s="218" t="str">
        <f t="shared" si="0"/>
        <v>Y</v>
      </c>
      <c r="Y11" s="366" t="str">
        <f t="shared" si="1"/>
        <v>59477C</v>
      </c>
      <c r="Z11" s="218" t="str">
        <f t="shared" si="8"/>
        <v>Senior Operations Supervisor - Event Operations</v>
      </c>
      <c r="AA11" s="367" t="str">
        <f t="shared" si="2"/>
        <v>E30</v>
      </c>
      <c r="AB11" s="368">
        <f t="shared" ca="1" si="9"/>
        <v>49.103999999999999</v>
      </c>
      <c r="AC11" s="368">
        <f t="shared" ca="1" si="10"/>
        <v>50.576999999999998</v>
      </c>
      <c r="AD11" s="368">
        <f t="shared" ca="1" si="11"/>
        <v>52.094000000000001</v>
      </c>
      <c r="AE11" s="368">
        <f t="shared" ca="1" si="12"/>
        <v>53.656999999999996</v>
      </c>
      <c r="AF11" s="368">
        <f t="shared" ca="1" si="13"/>
        <v>55.266999999999996</v>
      </c>
    </row>
    <row r="12" spans="1:32">
      <c r="A12" s="34" t="s">
        <v>725</v>
      </c>
      <c r="B12" s="47" t="s">
        <v>12</v>
      </c>
      <c r="C12" s="4">
        <v>448</v>
      </c>
      <c r="D12" s="100" t="s">
        <v>726</v>
      </c>
      <c r="E12" s="47">
        <v>9</v>
      </c>
      <c r="F12" s="47" t="s">
        <v>13</v>
      </c>
      <c r="G12" s="306" t="s">
        <v>14</v>
      </c>
      <c r="H12" s="178">
        <f t="shared" ca="1" si="14"/>
        <v>102135.43940720941</v>
      </c>
      <c r="I12" s="178">
        <f t="shared" ca="1" si="4"/>
        <v>105199.50258942565</v>
      </c>
      <c r="J12" s="178">
        <f t="shared" ca="1" si="4"/>
        <v>108355.48766710843</v>
      </c>
      <c r="K12" s="178">
        <f t="shared" ca="1" si="4"/>
        <v>111606.15229712169</v>
      </c>
      <c r="L12" s="178">
        <f t="shared" ca="1" si="4"/>
        <v>114954.33686603536</v>
      </c>
      <c r="O12" s="337" t="s">
        <v>611</v>
      </c>
      <c r="P12" s="337" t="str">
        <f t="shared" si="5"/>
        <v>59478C</v>
      </c>
      <c r="Q12" s="339" t="str">
        <f t="shared" si="6"/>
        <v>Senior Supervisor Technology &amp; Exhibitor Services</v>
      </c>
      <c r="R12" s="343" t="str">
        <f t="shared" si="7"/>
        <v>E30</v>
      </c>
      <c r="S12" s="345" cm="1">
        <f t="array" aca="1" ref="S12" ca="1">IF($O12="Y",VLOOKUP($P12,INDIRECT($P$3),S$5,0)*INDIRECT($O$2),VLOOKUP($P12,INDIRECT($P$3),S$5,0))</f>
        <v>102135.43940720941</v>
      </c>
      <c r="T12" s="345" cm="1">
        <f t="array" aca="1" ref="T12" ca="1">IF($O12="Y",VLOOKUP($P12,INDIRECT($P$3),T$5,0)*INDIRECT($O$2),VLOOKUP($P12,INDIRECT($P$3),T$5,0))</f>
        <v>105199.50258942565</v>
      </c>
      <c r="U12" s="345" cm="1">
        <f t="array" aca="1" ref="U12" ca="1">IF($O12="Y",VLOOKUP($P12,INDIRECT($P$3),U$5,0)*INDIRECT($O$2),VLOOKUP($P12,INDIRECT($P$3),U$5,0))</f>
        <v>108355.48766710843</v>
      </c>
      <c r="V12" s="345" cm="1">
        <f t="array" aca="1" ref="V12" ca="1">IF($O12="Y",VLOOKUP($P12,INDIRECT($P$3),V$5,0)*INDIRECT($O$2),VLOOKUP($P12,INDIRECT($P$3),V$5,0))</f>
        <v>111606.15229712169</v>
      </c>
      <c r="W12" s="345" cm="1">
        <f t="array" aca="1" ref="W12" ca="1">IF($O12="Y",VLOOKUP($P12,INDIRECT($P$3),W$5,0)*INDIRECT($O$2),VLOOKUP($P12,INDIRECT($P$3),W$5,0))</f>
        <v>114954.33686603536</v>
      </c>
      <c r="X12" s="218" t="str">
        <f t="shared" si="0"/>
        <v>Y</v>
      </c>
      <c r="Y12" s="366" t="str">
        <f t="shared" si="1"/>
        <v>59478C</v>
      </c>
      <c r="Z12" s="218" t="str">
        <f t="shared" si="8"/>
        <v>Senior Supervisor Technology &amp; Exhibitor Services</v>
      </c>
      <c r="AA12" s="367" t="str">
        <f t="shared" si="2"/>
        <v>E30</v>
      </c>
      <c r="AB12" s="368">
        <f t="shared" ca="1" si="9"/>
        <v>49.103999999999999</v>
      </c>
      <c r="AC12" s="368">
        <f t="shared" ca="1" si="10"/>
        <v>50.576999999999998</v>
      </c>
      <c r="AD12" s="368">
        <f t="shared" ca="1" si="11"/>
        <v>52.094000000000001</v>
      </c>
      <c r="AE12" s="368">
        <f t="shared" ca="1" si="12"/>
        <v>53.656999999999996</v>
      </c>
      <c r="AF12" s="368">
        <f t="shared" ca="1" si="13"/>
        <v>55.266999999999996</v>
      </c>
    </row>
    <row r="13" spans="1:32">
      <c r="A13" s="34" t="s">
        <v>29</v>
      </c>
      <c r="B13" s="47" t="s">
        <v>12</v>
      </c>
      <c r="C13" s="4">
        <v>410</v>
      </c>
      <c r="D13" s="34" t="s">
        <v>30</v>
      </c>
      <c r="E13" s="47">
        <v>9</v>
      </c>
      <c r="F13" s="47" t="s">
        <v>13</v>
      </c>
      <c r="G13" s="306" t="s">
        <v>14</v>
      </c>
      <c r="H13" s="178">
        <f t="shared" ca="1" si="14"/>
        <v>102135.43940720941</v>
      </c>
      <c r="I13" s="178">
        <f t="shared" ca="1" si="4"/>
        <v>105199.50258942565</v>
      </c>
      <c r="J13" s="178">
        <f t="shared" ca="1" si="4"/>
        <v>108355.48766710843</v>
      </c>
      <c r="K13" s="178">
        <f t="shared" ca="1" si="4"/>
        <v>111606.15229712169</v>
      </c>
      <c r="L13" s="178">
        <f t="shared" ca="1" si="4"/>
        <v>114954.33686603536</v>
      </c>
      <c r="O13" s="337" t="s">
        <v>611</v>
      </c>
      <c r="P13" s="337" t="str">
        <f t="shared" si="5"/>
        <v>09980C</v>
      </c>
      <c r="Q13" s="339" t="str">
        <f t="shared" si="6"/>
        <v xml:space="preserve">Supervisor Electronics </v>
      </c>
      <c r="R13" s="343" t="str">
        <f t="shared" si="7"/>
        <v>E30</v>
      </c>
      <c r="S13" s="345" cm="1">
        <f t="array" aca="1" ref="S13" ca="1">IF($O13="Y",VLOOKUP($P13,INDIRECT($P$3),S$5,0)*INDIRECT($O$2),VLOOKUP($P13,INDIRECT($P$3),S$5,0))</f>
        <v>102135.43940720941</v>
      </c>
      <c r="T13" s="345" cm="1">
        <f t="array" aca="1" ref="T13" ca="1">IF($O13="Y",VLOOKUP($P13,INDIRECT($P$3),T$5,0)*INDIRECT($O$2),VLOOKUP($P13,INDIRECT($P$3),T$5,0))</f>
        <v>105199.50258942565</v>
      </c>
      <c r="U13" s="345" cm="1">
        <f t="array" aca="1" ref="U13" ca="1">IF($O13="Y",VLOOKUP($P13,INDIRECT($P$3),U$5,0)*INDIRECT($O$2),VLOOKUP($P13,INDIRECT($P$3),U$5,0))</f>
        <v>108355.48766710843</v>
      </c>
      <c r="V13" s="345" cm="1">
        <f t="array" aca="1" ref="V13" ca="1">IF($O13="Y",VLOOKUP($P13,INDIRECT($P$3),V$5,0)*INDIRECT($O$2),VLOOKUP($P13,INDIRECT($P$3),V$5,0))</f>
        <v>111606.15229712169</v>
      </c>
      <c r="W13" s="345" cm="1">
        <f t="array" aca="1" ref="W13" ca="1">IF($O13="Y",VLOOKUP($P13,INDIRECT($P$3),W$5,0)*INDIRECT($O$2),VLOOKUP($P13,INDIRECT($P$3),W$5,0))</f>
        <v>114954.33686603536</v>
      </c>
      <c r="X13" s="218" t="str">
        <f t="shared" si="0"/>
        <v>Y</v>
      </c>
      <c r="Y13" s="366" t="str">
        <f t="shared" si="1"/>
        <v>09980C</v>
      </c>
      <c r="Z13" s="218" t="str">
        <f t="shared" si="8"/>
        <v xml:space="preserve">Supervisor Electronics </v>
      </c>
      <c r="AA13" s="367" t="str">
        <f t="shared" si="2"/>
        <v>E30</v>
      </c>
      <c r="AB13" s="368">
        <f t="shared" ca="1" si="9"/>
        <v>49.103999999999999</v>
      </c>
      <c r="AC13" s="368">
        <f t="shared" ca="1" si="10"/>
        <v>50.576999999999998</v>
      </c>
      <c r="AD13" s="368">
        <f t="shared" ca="1" si="11"/>
        <v>52.094000000000001</v>
      </c>
      <c r="AE13" s="368">
        <f t="shared" ca="1" si="12"/>
        <v>53.656999999999996</v>
      </c>
      <c r="AF13" s="368">
        <f t="shared" ca="1" si="13"/>
        <v>55.266999999999996</v>
      </c>
    </row>
    <row r="14" spans="1:32">
      <c r="A14" s="34" t="s">
        <v>31</v>
      </c>
      <c r="B14" s="47" t="s">
        <v>12</v>
      </c>
      <c r="C14" s="4">
        <v>418</v>
      </c>
      <c r="D14" s="34" t="s">
        <v>32</v>
      </c>
      <c r="E14" s="47">
        <v>9</v>
      </c>
      <c r="F14" s="47" t="s">
        <v>13</v>
      </c>
      <c r="G14" s="306" t="s">
        <v>14</v>
      </c>
      <c r="H14" s="178">
        <f t="shared" ca="1" si="14"/>
        <v>102135.43940720941</v>
      </c>
      <c r="I14" s="178">
        <f t="shared" ca="1" si="4"/>
        <v>105199.50258942565</v>
      </c>
      <c r="J14" s="178">
        <f t="shared" ca="1" si="4"/>
        <v>108355.48766710843</v>
      </c>
      <c r="K14" s="178">
        <f t="shared" ca="1" si="4"/>
        <v>111606.15229712169</v>
      </c>
      <c r="L14" s="178">
        <f t="shared" ca="1" si="4"/>
        <v>114954.33686603536</v>
      </c>
      <c r="O14" s="337" t="s">
        <v>611</v>
      </c>
      <c r="P14" s="337" t="str">
        <f t="shared" si="5"/>
        <v>09981C</v>
      </c>
      <c r="Q14" s="339" t="str">
        <f t="shared" si="6"/>
        <v xml:space="preserve">Supervisor Engineering Technician II  </v>
      </c>
      <c r="R14" s="343" t="str">
        <f t="shared" si="7"/>
        <v>E30</v>
      </c>
      <c r="S14" s="345" cm="1">
        <f t="array" aca="1" ref="S14" ca="1">IF($O14="Y",VLOOKUP($P14,INDIRECT($P$3),S$5,0)*INDIRECT($O$2),VLOOKUP($P14,INDIRECT($P$3),S$5,0))</f>
        <v>102135.43940720941</v>
      </c>
      <c r="T14" s="345" cm="1">
        <f t="array" aca="1" ref="T14" ca="1">IF($O14="Y",VLOOKUP($P14,INDIRECT($P$3),T$5,0)*INDIRECT($O$2),VLOOKUP($P14,INDIRECT($P$3),T$5,0))</f>
        <v>105199.50258942565</v>
      </c>
      <c r="U14" s="345" cm="1">
        <f t="array" aca="1" ref="U14" ca="1">IF($O14="Y",VLOOKUP($P14,INDIRECT($P$3),U$5,0)*INDIRECT($O$2),VLOOKUP($P14,INDIRECT($P$3),U$5,0))</f>
        <v>108355.48766710843</v>
      </c>
      <c r="V14" s="345" cm="1">
        <f t="array" aca="1" ref="V14" ca="1">IF($O14="Y",VLOOKUP($P14,INDIRECT($P$3),V$5,0)*INDIRECT($O$2),VLOOKUP($P14,INDIRECT($P$3),V$5,0))</f>
        <v>111606.15229712169</v>
      </c>
      <c r="W14" s="345" cm="1">
        <f t="array" aca="1" ref="W14" ca="1">IF($O14="Y",VLOOKUP($P14,INDIRECT($P$3),W$5,0)*INDIRECT($O$2),VLOOKUP($P14,INDIRECT($P$3),W$5,0))</f>
        <v>114954.33686603536</v>
      </c>
      <c r="X14" s="218" t="str">
        <f t="shared" si="0"/>
        <v>Y</v>
      </c>
      <c r="Y14" s="366" t="str">
        <f t="shared" si="1"/>
        <v>09981C</v>
      </c>
      <c r="Z14" s="218" t="str">
        <f t="shared" si="8"/>
        <v xml:space="preserve">Supervisor Engineering Technician II  </v>
      </c>
      <c r="AA14" s="367" t="str">
        <f t="shared" si="2"/>
        <v>E30</v>
      </c>
      <c r="AB14" s="368">
        <f t="shared" ca="1" si="9"/>
        <v>49.103999999999999</v>
      </c>
      <c r="AC14" s="368">
        <f t="shared" ca="1" si="10"/>
        <v>50.576999999999998</v>
      </c>
      <c r="AD14" s="368">
        <f t="shared" ca="1" si="11"/>
        <v>52.094000000000001</v>
      </c>
      <c r="AE14" s="368">
        <f t="shared" ca="1" si="12"/>
        <v>53.656999999999996</v>
      </c>
      <c r="AF14" s="368">
        <f t="shared" ca="1" si="13"/>
        <v>55.266999999999996</v>
      </c>
    </row>
    <row r="15" spans="1:32">
      <c r="A15" s="34" t="s">
        <v>225</v>
      </c>
      <c r="B15" s="47" t="s">
        <v>12</v>
      </c>
      <c r="C15" s="4">
        <v>418</v>
      </c>
      <c r="D15" s="34" t="s">
        <v>33</v>
      </c>
      <c r="E15" s="47">
        <v>9</v>
      </c>
      <c r="F15" s="47" t="s">
        <v>13</v>
      </c>
      <c r="G15" s="306" t="s">
        <v>14</v>
      </c>
      <c r="H15" s="178">
        <f t="shared" ca="1" si="14"/>
        <v>102135.43940720941</v>
      </c>
      <c r="I15" s="178">
        <f t="shared" ca="1" si="4"/>
        <v>105199.50258942565</v>
      </c>
      <c r="J15" s="178">
        <f t="shared" ca="1" si="4"/>
        <v>108355.48766710843</v>
      </c>
      <c r="K15" s="178">
        <f t="shared" ca="1" si="4"/>
        <v>111606.15229712169</v>
      </c>
      <c r="L15" s="178">
        <f t="shared" ca="1" si="4"/>
        <v>114954.33686603536</v>
      </c>
      <c r="O15" s="337" t="s">
        <v>611</v>
      </c>
      <c r="P15" s="337" t="str">
        <f t="shared" si="5"/>
        <v>09982C</v>
      </c>
      <c r="Q15" s="339" t="str">
        <f t="shared" si="6"/>
        <v>Supervisor Engineering Technician II Graphic Analyst</v>
      </c>
      <c r="R15" s="343" t="str">
        <f t="shared" si="7"/>
        <v>E30</v>
      </c>
      <c r="S15" s="345" cm="1">
        <f t="array" aca="1" ref="S15" ca="1">IF($O15="Y",VLOOKUP($P15,INDIRECT($P$3),S$5,0)*INDIRECT($O$2),VLOOKUP($P15,INDIRECT($P$3),S$5,0))</f>
        <v>102135.43940720941</v>
      </c>
      <c r="T15" s="345" cm="1">
        <f t="array" aca="1" ref="T15" ca="1">IF($O15="Y",VLOOKUP($P15,INDIRECT($P$3),T$5,0)*INDIRECT($O$2),VLOOKUP($P15,INDIRECT($P$3),T$5,0))</f>
        <v>105199.50258942565</v>
      </c>
      <c r="U15" s="345" cm="1">
        <f t="array" aca="1" ref="U15" ca="1">IF($O15="Y",VLOOKUP($P15,INDIRECT($P$3),U$5,0)*INDIRECT($O$2),VLOOKUP($P15,INDIRECT($P$3),U$5,0))</f>
        <v>108355.48766710843</v>
      </c>
      <c r="V15" s="345" cm="1">
        <f t="array" aca="1" ref="V15" ca="1">IF($O15="Y",VLOOKUP($P15,INDIRECT($P$3),V$5,0)*INDIRECT($O$2),VLOOKUP($P15,INDIRECT($P$3),V$5,0))</f>
        <v>111606.15229712169</v>
      </c>
      <c r="W15" s="345" cm="1">
        <f t="array" aca="1" ref="W15" ca="1">IF($O15="Y",VLOOKUP($P15,INDIRECT($P$3),W$5,0)*INDIRECT($O$2),VLOOKUP($P15,INDIRECT($P$3),W$5,0))</f>
        <v>114954.33686603536</v>
      </c>
      <c r="X15" s="218" t="str">
        <f t="shared" si="0"/>
        <v>Y</v>
      </c>
      <c r="Y15" s="366" t="str">
        <f t="shared" si="1"/>
        <v>09982C</v>
      </c>
      <c r="Z15" s="218" t="str">
        <f t="shared" si="8"/>
        <v>Supervisor Engineering Technician II Graphic Analyst</v>
      </c>
      <c r="AA15" s="367" t="str">
        <f t="shared" si="2"/>
        <v>E30</v>
      </c>
      <c r="AB15" s="368">
        <f t="shared" ca="1" si="9"/>
        <v>49.103999999999999</v>
      </c>
      <c r="AC15" s="368">
        <f t="shared" ca="1" si="10"/>
        <v>50.576999999999998</v>
      </c>
      <c r="AD15" s="368">
        <f t="shared" ca="1" si="11"/>
        <v>52.094000000000001</v>
      </c>
      <c r="AE15" s="368">
        <f t="shared" ca="1" si="12"/>
        <v>53.656999999999996</v>
      </c>
      <c r="AF15" s="368">
        <f t="shared" ca="1" si="13"/>
        <v>55.266999999999996</v>
      </c>
    </row>
    <row r="16" spans="1:32">
      <c r="A16" s="34" t="s">
        <v>36</v>
      </c>
      <c r="B16" s="47" t="s">
        <v>12</v>
      </c>
      <c r="C16" s="4">
        <v>423</v>
      </c>
      <c r="D16" s="34" t="s">
        <v>37</v>
      </c>
      <c r="E16" s="47">
        <v>9</v>
      </c>
      <c r="F16" s="47" t="s">
        <v>13</v>
      </c>
      <c r="G16" s="306" t="s">
        <v>14</v>
      </c>
      <c r="H16" s="178">
        <f t="shared" ca="1" si="14"/>
        <v>102135.43940720941</v>
      </c>
      <c r="I16" s="178">
        <f t="shared" ca="1" si="4"/>
        <v>105199.50258942565</v>
      </c>
      <c r="J16" s="178">
        <f t="shared" ca="1" si="4"/>
        <v>108355.48766710843</v>
      </c>
      <c r="K16" s="178">
        <f t="shared" ca="1" si="4"/>
        <v>111606.15229712169</v>
      </c>
      <c r="L16" s="178">
        <f t="shared" ca="1" si="4"/>
        <v>114954.33686603536</v>
      </c>
      <c r="O16" s="337" t="s">
        <v>611</v>
      </c>
      <c r="P16" s="337" t="str">
        <f t="shared" si="5"/>
        <v>10007C</v>
      </c>
      <c r="Q16" s="339" t="str">
        <f t="shared" si="6"/>
        <v xml:space="preserve">Supervisor Facilities Services  </v>
      </c>
      <c r="R16" s="343" t="str">
        <f t="shared" si="7"/>
        <v>E30</v>
      </c>
      <c r="S16" s="345" cm="1">
        <f t="array" aca="1" ref="S16" ca="1">IF($O16="Y",VLOOKUP($P16,INDIRECT($P$3),S$5,0)*INDIRECT($O$2),VLOOKUP($P16,INDIRECT($P$3),S$5,0))</f>
        <v>102135.43940720941</v>
      </c>
      <c r="T16" s="345" cm="1">
        <f t="array" aca="1" ref="T16" ca="1">IF($O16="Y",VLOOKUP($P16,INDIRECT($P$3),T$5,0)*INDIRECT($O$2),VLOOKUP($P16,INDIRECT($P$3),T$5,0))</f>
        <v>105199.50258942565</v>
      </c>
      <c r="U16" s="345" cm="1">
        <f t="array" aca="1" ref="U16" ca="1">IF($O16="Y",VLOOKUP($P16,INDIRECT($P$3),U$5,0)*INDIRECT($O$2),VLOOKUP($P16,INDIRECT($P$3),U$5,0))</f>
        <v>108355.48766710843</v>
      </c>
      <c r="V16" s="345" cm="1">
        <f t="array" aca="1" ref="V16" ca="1">IF($O16="Y",VLOOKUP($P16,INDIRECT($P$3),V$5,0)*INDIRECT($O$2),VLOOKUP($P16,INDIRECT($P$3),V$5,0))</f>
        <v>111606.15229712169</v>
      </c>
      <c r="W16" s="345" cm="1">
        <f t="array" aca="1" ref="W16" ca="1">IF($O16="Y",VLOOKUP($P16,INDIRECT($P$3),W$5,0)*INDIRECT($O$2),VLOOKUP($P16,INDIRECT($P$3),W$5,0))</f>
        <v>114954.33686603536</v>
      </c>
      <c r="X16" s="218" t="str">
        <f t="shared" si="0"/>
        <v>Y</v>
      </c>
      <c r="Y16" s="366" t="str">
        <f t="shared" si="1"/>
        <v>10007C</v>
      </c>
      <c r="Z16" s="218" t="str">
        <f t="shared" si="8"/>
        <v xml:space="preserve">Supervisor Facilities Services  </v>
      </c>
      <c r="AA16" s="367" t="str">
        <f t="shared" si="2"/>
        <v>E30</v>
      </c>
      <c r="AB16" s="368">
        <f t="shared" ca="1" si="9"/>
        <v>49.103999999999999</v>
      </c>
      <c r="AC16" s="368">
        <f t="shared" ca="1" si="10"/>
        <v>50.576999999999998</v>
      </c>
      <c r="AD16" s="368">
        <f t="shared" ca="1" si="11"/>
        <v>52.094000000000001</v>
      </c>
      <c r="AE16" s="368">
        <f t="shared" ca="1" si="12"/>
        <v>53.656999999999996</v>
      </c>
      <c r="AF16" s="368">
        <f t="shared" ca="1" si="13"/>
        <v>55.266999999999996</v>
      </c>
    </row>
    <row r="17" spans="1:32" s="19" customFormat="1">
      <c r="A17" s="3" t="s">
        <v>188</v>
      </c>
      <c r="B17" s="47" t="s">
        <v>655</v>
      </c>
      <c r="C17" s="4">
        <v>408</v>
      </c>
      <c r="D17" s="35" t="s">
        <v>189</v>
      </c>
      <c r="E17" s="47">
        <v>9</v>
      </c>
      <c r="F17" s="47" t="s">
        <v>13</v>
      </c>
      <c r="G17" s="247" t="s">
        <v>14</v>
      </c>
      <c r="H17" s="178">
        <f t="shared" ca="1" si="14"/>
        <v>102135.43940720941</v>
      </c>
      <c r="I17" s="178">
        <f t="shared" ca="1" si="4"/>
        <v>105199.50258942565</v>
      </c>
      <c r="J17" s="178">
        <f t="shared" ca="1" si="4"/>
        <v>108355.48766710843</v>
      </c>
      <c r="K17" s="178">
        <f t="shared" ca="1" si="4"/>
        <v>111606.15229712169</v>
      </c>
      <c r="L17" s="178">
        <f t="shared" ca="1" si="4"/>
        <v>114954.33686603536</v>
      </c>
      <c r="M17"/>
      <c r="N17"/>
      <c r="O17" s="343" t="s">
        <v>611</v>
      </c>
      <c r="P17" s="337" t="str">
        <f>A17</f>
        <v>10079C</v>
      </c>
      <c r="Q17" s="339" t="str">
        <f>D17</f>
        <v>Supervisor Operations Support</v>
      </c>
      <c r="R17" s="343" t="str">
        <f>G17</f>
        <v>E30</v>
      </c>
      <c r="S17" s="345" cm="1">
        <f t="array" aca="1" ref="S17" ca="1">IF($O17="Y",VLOOKUP($P17,INDIRECT($P$3),S$5,0)*INDIRECT($O$2),VLOOKUP($P17,INDIRECT($P$3),S$5,0))</f>
        <v>102135.43940720941</v>
      </c>
      <c r="T17" s="345" cm="1">
        <f t="array" aca="1" ref="T17" ca="1">IF($O17="Y",VLOOKUP($P17,INDIRECT($P$3),T$5,0)*INDIRECT($O$2),VLOOKUP($P17,INDIRECT($P$3),T$5,0))</f>
        <v>105199.50258942565</v>
      </c>
      <c r="U17" s="345" cm="1">
        <f t="array" aca="1" ref="U17" ca="1">IF($O17="Y",VLOOKUP($P17,INDIRECT($P$3),U$5,0)*INDIRECT($O$2),VLOOKUP($P17,INDIRECT($P$3),U$5,0))</f>
        <v>108355.48766710843</v>
      </c>
      <c r="V17" s="345" cm="1">
        <f t="array" aca="1" ref="V17" ca="1">IF($O17="Y",VLOOKUP($P17,INDIRECT($P$3),V$5,0)*INDIRECT($O$2),VLOOKUP($P17,INDIRECT($P$3),V$5,0))</f>
        <v>111606.15229712169</v>
      </c>
      <c r="W17" s="345" cm="1">
        <f t="array" aca="1" ref="W17" ca="1">IF($O17="Y",VLOOKUP($P17,INDIRECT($P$3),W$5,0)*INDIRECT($O$2),VLOOKUP($P17,INDIRECT($P$3),W$5,0))</f>
        <v>114954.33686603536</v>
      </c>
      <c r="X17" s="218" t="str">
        <f t="shared" si="0"/>
        <v>Y</v>
      </c>
      <c r="Y17" s="366" t="str">
        <f t="shared" si="1"/>
        <v>10079C</v>
      </c>
      <c r="Z17" s="218" t="str">
        <f t="shared" si="8"/>
        <v>Supervisor Operations Support</v>
      </c>
      <c r="AA17" s="367" t="str">
        <f t="shared" si="2"/>
        <v>E30</v>
      </c>
      <c r="AB17" s="368">
        <f t="shared" ca="1" si="9"/>
        <v>49.103999999999999</v>
      </c>
      <c r="AC17" s="368">
        <f t="shared" ca="1" si="10"/>
        <v>50.576999999999998</v>
      </c>
      <c r="AD17" s="368">
        <f t="shared" ca="1" si="11"/>
        <v>52.094000000000001</v>
      </c>
      <c r="AE17" s="368">
        <f t="shared" ca="1" si="12"/>
        <v>53.656999999999996</v>
      </c>
      <c r="AF17" s="368">
        <f t="shared" ca="1" si="13"/>
        <v>55.266999999999996</v>
      </c>
    </row>
    <row r="18" spans="1:32" s="19" customFormat="1">
      <c r="A18" s="34"/>
      <c r="B18" s="4"/>
      <c r="C18" s="4"/>
      <c r="D18" s="34"/>
      <c r="E18" s="4"/>
      <c r="F18" s="15"/>
      <c r="G18" s="16"/>
      <c r="H18" s="17"/>
      <c r="I18" s="17"/>
      <c r="J18" s="17"/>
      <c r="M18"/>
      <c r="N18"/>
      <c r="O18" s="337"/>
      <c r="P18" s="337"/>
      <c r="Q18" s="339"/>
      <c r="R18" s="343"/>
      <c r="S18" s="339"/>
      <c r="T18" s="346"/>
      <c r="U18" s="346"/>
      <c r="V18" s="346"/>
      <c r="W18" s="346"/>
      <c r="X18" s="214"/>
      <c r="Y18" s="214"/>
      <c r="Z18" s="214"/>
      <c r="AA18" s="214"/>
      <c r="AB18" s="249"/>
      <c r="AC18" s="249"/>
      <c r="AD18" s="249"/>
      <c r="AE18" s="249"/>
      <c r="AF18" s="249"/>
    </row>
    <row r="19" spans="1:32" s="19" customFormat="1">
      <c r="A19" s="281"/>
      <c r="B19" s="281"/>
      <c r="C19" s="281"/>
      <c r="D19" s="281"/>
      <c r="H19" s="17"/>
      <c r="I19" s="17"/>
      <c r="J19" s="17"/>
      <c r="K19" s="18"/>
      <c r="L19" s="18"/>
      <c r="M19"/>
      <c r="N19"/>
      <c r="O19" s="347"/>
      <c r="P19" s="347"/>
      <c r="Q19" s="346"/>
      <c r="R19" s="347"/>
      <c r="S19" s="346"/>
      <c r="T19" s="346"/>
      <c r="U19" s="346"/>
      <c r="V19" s="346"/>
      <c r="W19" s="346"/>
      <c r="X19" s="214"/>
      <c r="Y19" s="214"/>
      <c r="Z19" s="214"/>
      <c r="AA19" s="214"/>
      <c r="AB19" s="249"/>
      <c r="AC19" s="249"/>
      <c r="AD19" s="249"/>
      <c r="AE19" s="249"/>
      <c r="AF19" s="249"/>
    </row>
    <row r="20" spans="1:32" s="19" customFormat="1" ht="26.25" thickBot="1">
      <c r="A20" s="280" t="s">
        <v>2</v>
      </c>
      <c r="B20" s="280" t="s">
        <v>3</v>
      </c>
      <c r="C20" s="280" t="s">
        <v>519</v>
      </c>
      <c r="D20" s="24" t="s">
        <v>625</v>
      </c>
      <c r="E20" s="280" t="s">
        <v>617</v>
      </c>
      <c r="F20" s="280" t="s">
        <v>6</v>
      </c>
      <c r="G20" s="280" t="s">
        <v>7</v>
      </c>
      <c r="H20" s="26" t="s">
        <v>8</v>
      </c>
      <c r="I20" s="26" t="s">
        <v>9</v>
      </c>
      <c r="J20" s="26" t="s">
        <v>10</v>
      </c>
      <c r="K20" s="27" t="s">
        <v>11</v>
      </c>
      <c r="L20" s="27" t="s">
        <v>744</v>
      </c>
      <c r="M20"/>
      <c r="N20"/>
      <c r="O20" s="340" t="s">
        <v>610</v>
      </c>
      <c r="P20" s="340" t="s">
        <v>2</v>
      </c>
      <c r="Q20" s="341" t="s">
        <v>612</v>
      </c>
      <c r="R20" s="340" t="s">
        <v>606</v>
      </c>
      <c r="S20" s="342" t="s">
        <v>8</v>
      </c>
      <c r="T20" s="342" t="s">
        <v>9</v>
      </c>
      <c r="U20" s="342" t="s">
        <v>10</v>
      </c>
      <c r="V20" s="340" t="s">
        <v>11</v>
      </c>
      <c r="W20" s="341" t="s">
        <v>744</v>
      </c>
      <c r="X20" s="358" t="str">
        <f t="shared" ref="X20:X43" si="15">O20</f>
        <v>Update</v>
      </c>
      <c r="Y20" s="359" t="str">
        <f t="shared" ref="Y20:Y43" si="16">A20</f>
        <v>Job Code</v>
      </c>
      <c r="Z20" s="358" t="s">
        <v>612</v>
      </c>
      <c r="AA20" s="360" t="str">
        <f t="shared" ref="AA20:AA43" si="17">G20</f>
        <v>Salary Grade</v>
      </c>
      <c r="AB20" s="361" t="str">
        <f>S20</f>
        <v>Step 1</v>
      </c>
      <c r="AC20" s="361" t="str">
        <f>T20</f>
        <v>Step 2</v>
      </c>
      <c r="AD20" s="361" t="str">
        <f>U20</f>
        <v>Step 3</v>
      </c>
      <c r="AE20" s="361" t="str">
        <f>V20</f>
        <v>Step 4</v>
      </c>
      <c r="AF20" s="404" t="s">
        <v>744</v>
      </c>
    </row>
    <row r="21" spans="1:32" s="19" customFormat="1">
      <c r="A21" s="3" t="s">
        <v>44</v>
      </c>
      <c r="B21" s="47" t="s">
        <v>12</v>
      </c>
      <c r="C21" s="4">
        <v>453</v>
      </c>
      <c r="D21" s="35" t="s">
        <v>45</v>
      </c>
      <c r="E21" s="47">
        <v>10</v>
      </c>
      <c r="F21" s="47" t="s">
        <v>13</v>
      </c>
      <c r="G21" s="306" t="s">
        <v>43</v>
      </c>
      <c r="H21" s="178">
        <f t="shared" ref="H21:L38" ca="1" si="18">S21</f>
        <v>110673.48027513517</v>
      </c>
      <c r="I21" s="178">
        <f t="shared" ca="1" si="18"/>
        <v>113993.68468338925</v>
      </c>
      <c r="J21" s="178">
        <f t="shared" ca="1" si="18"/>
        <v>117413.49522389092</v>
      </c>
      <c r="K21" s="178">
        <f t="shared" ca="1" si="18"/>
        <v>120935.90008060767</v>
      </c>
      <c r="L21" s="178">
        <f ca="1">W21</f>
        <v>124563.97708302589</v>
      </c>
      <c r="M21"/>
      <c r="N21"/>
      <c r="O21" s="343" t="s">
        <v>611</v>
      </c>
      <c r="P21" s="337" t="str">
        <f>A21</f>
        <v>00410C</v>
      </c>
      <c r="Q21" s="339" t="str">
        <f>D21</f>
        <v xml:space="preserve">Administrative Enforcement Supervisor </v>
      </c>
      <c r="R21" s="343" t="str">
        <f>G21</f>
        <v>E40</v>
      </c>
      <c r="S21" s="345" cm="1">
        <f t="array" aca="1" ref="S21" ca="1">IF($O21="Y",VLOOKUP($P21,INDIRECT($P$3),S$5,0)*INDIRECT($O$2),VLOOKUP($P21,INDIRECT($P$3),S$5,0))</f>
        <v>110673.48027513517</v>
      </c>
      <c r="T21" s="345" cm="1">
        <f t="array" aca="1" ref="T21" ca="1">IF($O21="Y",VLOOKUP($P21,INDIRECT($P$3),T$5,0)*INDIRECT($O$2),VLOOKUP($P21,INDIRECT($P$3),T$5,0))</f>
        <v>113993.68468338925</v>
      </c>
      <c r="U21" s="345" cm="1">
        <f t="array" aca="1" ref="U21" ca="1">IF($O21="Y",VLOOKUP($P21,INDIRECT($P$3),U$5,0)*INDIRECT($O$2),VLOOKUP($P21,INDIRECT($P$3),U$5,0))</f>
        <v>117413.49522389092</v>
      </c>
      <c r="V21" s="345" cm="1">
        <f t="array" aca="1" ref="V21" ca="1">IF($O21="Y",VLOOKUP($P21,INDIRECT($P$3),V$5,0)*INDIRECT($O$2),VLOOKUP($P21,INDIRECT($P$3),V$5,0))</f>
        <v>120935.90008060767</v>
      </c>
      <c r="W21" s="345" cm="1">
        <f t="array" aca="1" ref="W21" ca="1">IF($O21="Y",VLOOKUP($P21,INDIRECT($P$3),W$5,0)*INDIRECT($O$2),VLOOKUP($P21,INDIRECT($P$3),W$5,0))</f>
        <v>124563.97708302589</v>
      </c>
      <c r="X21" s="218" t="str">
        <f t="shared" si="15"/>
        <v>Y</v>
      </c>
      <c r="Y21" s="366" t="str">
        <f t="shared" si="16"/>
        <v>00410C</v>
      </c>
      <c r="Z21" s="218" t="str">
        <f t="shared" ref="Z21:Z43" si="19">D21</f>
        <v xml:space="preserve">Administrative Enforcement Supervisor </v>
      </c>
      <c r="AA21" s="367" t="str">
        <f t="shared" si="17"/>
        <v>E40</v>
      </c>
      <c r="AB21" s="368">
        <f ca="1">ROUNDUP(S21/2080,3)</f>
        <v>53.208999999999996</v>
      </c>
      <c r="AC21" s="368">
        <f ca="1">ROUNDUP(T21/2080,3)</f>
        <v>54.805</v>
      </c>
      <c r="AD21" s="368">
        <f ca="1">ROUNDUP(U21/2080,3)</f>
        <v>56.448999999999998</v>
      </c>
      <c r="AE21" s="368">
        <f ca="1">ROUNDUP(V21/2080,3)</f>
        <v>58.143000000000001</v>
      </c>
      <c r="AF21" s="368">
        <f ca="1">ROUNDUP(W21/2080,3)</f>
        <v>59.887</v>
      </c>
    </row>
    <row r="22" spans="1:32" s="19" customFormat="1">
      <c r="A22" s="3" t="s">
        <v>596</v>
      </c>
      <c r="B22" s="47" t="s">
        <v>655</v>
      </c>
      <c r="C22" s="2">
        <v>453</v>
      </c>
      <c r="D22" s="35" t="s">
        <v>595</v>
      </c>
      <c r="E22" s="47">
        <v>10</v>
      </c>
      <c r="F22" s="47" t="s">
        <v>13</v>
      </c>
      <c r="G22" s="306" t="s">
        <v>43</v>
      </c>
      <c r="H22" s="178">
        <f t="shared" ca="1" si="18"/>
        <v>110673.48027513517</v>
      </c>
      <c r="I22" s="178">
        <f t="shared" ca="1" si="18"/>
        <v>113993.68468338925</v>
      </c>
      <c r="J22" s="178">
        <f t="shared" ca="1" si="18"/>
        <v>117413.49522389092</v>
      </c>
      <c r="K22" s="178">
        <f t="shared" ca="1" si="18"/>
        <v>120935.90008060767</v>
      </c>
      <c r="L22" s="178">
        <f t="shared" ca="1" si="18"/>
        <v>124563.97708302589</v>
      </c>
      <c r="M22"/>
      <c r="N22"/>
      <c r="O22" s="343" t="s">
        <v>611</v>
      </c>
      <c r="P22" s="337" t="str">
        <f>A22</f>
        <v>59406C</v>
      </c>
      <c r="Q22" s="339" t="str">
        <f>D22</f>
        <v>Animal Shelter Supervisor</v>
      </c>
      <c r="R22" s="343" t="str">
        <f>G22</f>
        <v>E40</v>
      </c>
      <c r="S22" s="345" cm="1">
        <f t="array" aca="1" ref="S22" ca="1">IF($O22="Y",VLOOKUP($P22,INDIRECT($P$3),S$5,0)*INDIRECT($O$2),VLOOKUP($P22,INDIRECT($P$3),S$5,0))</f>
        <v>110673.48027513517</v>
      </c>
      <c r="T22" s="345" cm="1">
        <f t="array" aca="1" ref="T22" ca="1">IF($O22="Y",VLOOKUP($P22,INDIRECT($P$3),T$5,0)*INDIRECT($O$2),VLOOKUP($P22,INDIRECT($P$3),T$5,0))</f>
        <v>113993.68468338925</v>
      </c>
      <c r="U22" s="345" cm="1">
        <f t="array" aca="1" ref="U22" ca="1">IF($O22="Y",VLOOKUP($P22,INDIRECT($P$3),U$5,0)*INDIRECT($O$2),VLOOKUP($P22,INDIRECT($P$3),U$5,0))</f>
        <v>117413.49522389092</v>
      </c>
      <c r="V22" s="345" cm="1">
        <f t="array" aca="1" ref="V22" ca="1">IF($O22="Y",VLOOKUP($P22,INDIRECT($P$3),V$5,0)*INDIRECT($O$2),VLOOKUP($P22,INDIRECT($P$3),V$5,0))</f>
        <v>120935.90008060767</v>
      </c>
      <c r="W22" s="345" cm="1">
        <f t="array" aca="1" ref="W22" ca="1">IF($O22="Y",VLOOKUP($P22,INDIRECT($P$3),W$5,0)*INDIRECT($O$2),VLOOKUP($P22,INDIRECT($P$3),W$5,0))</f>
        <v>124563.97708302589</v>
      </c>
      <c r="X22" s="218" t="str">
        <f t="shared" si="15"/>
        <v>Y</v>
      </c>
      <c r="Y22" s="366" t="str">
        <f t="shared" si="16"/>
        <v>59406C</v>
      </c>
      <c r="Z22" s="218" t="str">
        <f t="shared" si="19"/>
        <v>Animal Shelter Supervisor</v>
      </c>
      <c r="AA22" s="367" t="str">
        <f t="shared" si="17"/>
        <v>E40</v>
      </c>
      <c r="AB22" s="368">
        <f t="shared" ref="AB22:AB43" ca="1" si="20">ROUNDUP(S22/2080,3)</f>
        <v>53.208999999999996</v>
      </c>
      <c r="AC22" s="368">
        <f t="shared" ref="AC22:AC43" ca="1" si="21">ROUNDUP(T22/2080,3)</f>
        <v>54.805</v>
      </c>
      <c r="AD22" s="368">
        <f t="shared" ref="AD22:AD43" ca="1" si="22">ROUNDUP(U22/2080,3)</f>
        <v>56.448999999999998</v>
      </c>
      <c r="AE22" s="368">
        <f t="shared" ref="AE22:AE43" ca="1" si="23">ROUNDUP(V22/2080,3)</f>
        <v>58.143000000000001</v>
      </c>
      <c r="AF22" s="368">
        <f t="shared" ref="AF22:AF43" ca="1" si="24">ROUNDUP(W22/2080,3)</f>
        <v>59.887</v>
      </c>
    </row>
    <row r="23" spans="1:32" s="19" customFormat="1">
      <c r="A23" s="3" t="s">
        <v>46</v>
      </c>
      <c r="B23" s="47" t="s">
        <v>12</v>
      </c>
      <c r="C23" s="4">
        <v>480</v>
      </c>
      <c r="D23" s="35" t="s">
        <v>47</v>
      </c>
      <c r="E23" s="47">
        <v>10</v>
      </c>
      <c r="F23" s="47" t="s">
        <v>13</v>
      </c>
      <c r="G23" s="306" t="s">
        <v>43</v>
      </c>
      <c r="H23" s="178">
        <f t="shared" ca="1" si="18"/>
        <v>110673.48027513517</v>
      </c>
      <c r="I23" s="178">
        <f t="shared" ca="1" si="18"/>
        <v>113993.68468338925</v>
      </c>
      <c r="J23" s="178">
        <f t="shared" ca="1" si="18"/>
        <v>117413.49522389092</v>
      </c>
      <c r="K23" s="178">
        <f t="shared" ca="1" si="18"/>
        <v>120935.90008060767</v>
      </c>
      <c r="L23" s="178">
        <f t="shared" ca="1" si="18"/>
        <v>124563.97708302589</v>
      </c>
      <c r="M23"/>
      <c r="N23"/>
      <c r="O23" s="337" t="s">
        <v>611</v>
      </c>
      <c r="P23" s="337" t="str">
        <f>A23</f>
        <v>00845C</v>
      </c>
      <c r="Q23" s="339" t="str">
        <f>D23</f>
        <v>Assistant Manager Parking Systems</v>
      </c>
      <c r="R23" s="343" t="str">
        <f>G23</f>
        <v>E40</v>
      </c>
      <c r="S23" s="345" cm="1">
        <f t="array" aca="1" ref="S23" ca="1">IF($O23="Y",VLOOKUP($P23,INDIRECT($P$3),S$5,0)*INDIRECT($O$2),VLOOKUP($P23,INDIRECT($P$3),S$5,0))</f>
        <v>110673.48027513517</v>
      </c>
      <c r="T23" s="345" cm="1">
        <f t="array" aca="1" ref="T23" ca="1">IF($O23="Y",VLOOKUP($P23,INDIRECT($P$3),T$5,0)*INDIRECT($O$2),VLOOKUP($P23,INDIRECT($P$3),T$5,0))</f>
        <v>113993.68468338925</v>
      </c>
      <c r="U23" s="345" cm="1">
        <f t="array" aca="1" ref="U23" ca="1">IF($O23="Y",VLOOKUP($P23,INDIRECT($P$3),U$5,0)*INDIRECT($O$2),VLOOKUP($P23,INDIRECT($P$3),U$5,0))</f>
        <v>117413.49522389092</v>
      </c>
      <c r="V23" s="345" cm="1">
        <f t="array" aca="1" ref="V23" ca="1">IF($O23="Y",VLOOKUP($P23,INDIRECT($P$3),V$5,0)*INDIRECT($O$2),VLOOKUP($P23,INDIRECT($P$3),V$5,0))</f>
        <v>120935.90008060767</v>
      </c>
      <c r="W23" s="345" cm="1">
        <f t="array" aca="1" ref="W23" ca="1">IF($O23="Y",VLOOKUP($P23,INDIRECT($P$3),W$5,0)*INDIRECT($O$2),VLOOKUP($P23,INDIRECT($P$3),W$5,0))</f>
        <v>124563.97708302589</v>
      </c>
      <c r="X23" s="218" t="str">
        <f t="shared" si="15"/>
        <v>Y</v>
      </c>
      <c r="Y23" s="366" t="str">
        <f t="shared" si="16"/>
        <v>00845C</v>
      </c>
      <c r="Z23" s="218" t="str">
        <f t="shared" si="19"/>
        <v>Assistant Manager Parking Systems</v>
      </c>
      <c r="AA23" s="367" t="str">
        <f t="shared" si="17"/>
        <v>E40</v>
      </c>
      <c r="AB23" s="368">
        <f t="shared" ca="1" si="20"/>
        <v>53.208999999999996</v>
      </c>
      <c r="AC23" s="368">
        <f t="shared" ca="1" si="21"/>
        <v>54.805</v>
      </c>
      <c r="AD23" s="368">
        <f t="shared" ca="1" si="22"/>
        <v>56.448999999999998</v>
      </c>
      <c r="AE23" s="368">
        <f t="shared" ca="1" si="23"/>
        <v>58.143000000000001</v>
      </c>
      <c r="AF23" s="368">
        <f t="shared" ca="1" si="24"/>
        <v>59.887</v>
      </c>
    </row>
    <row r="24" spans="1:32" s="19" customFormat="1">
      <c r="A24" s="3" t="s">
        <v>700</v>
      </c>
      <c r="B24" s="47" t="s">
        <v>12</v>
      </c>
      <c r="C24" s="4">
        <v>483</v>
      </c>
      <c r="D24" s="35" t="s">
        <v>701</v>
      </c>
      <c r="E24" s="47">
        <v>10</v>
      </c>
      <c r="F24" s="47" t="s">
        <v>13</v>
      </c>
      <c r="G24" s="306" t="s">
        <v>43</v>
      </c>
      <c r="H24" s="178">
        <f t="shared" ca="1" si="18"/>
        <v>110673.48027513517</v>
      </c>
      <c r="I24" s="178">
        <f t="shared" ca="1" si="18"/>
        <v>113993.8904</v>
      </c>
      <c r="J24" s="178">
        <f t="shared" ca="1" si="18"/>
        <v>117413.36485537732</v>
      </c>
      <c r="K24" s="178">
        <f t="shared" ca="1" si="18"/>
        <v>120935.82821179979</v>
      </c>
      <c r="L24" s="178">
        <f t="shared" ca="1" si="18"/>
        <v>124564.49200000001</v>
      </c>
      <c r="M24"/>
      <c r="N24"/>
      <c r="O24" s="337" t="s">
        <v>611</v>
      </c>
      <c r="P24" s="337" t="str">
        <f>A24</f>
        <v>53043C</v>
      </c>
      <c r="Q24" s="339" t="str">
        <f>D24</f>
        <v>Code Compliance &amp; Traffic Control Manager</v>
      </c>
      <c r="R24" s="343" t="str">
        <f>G24</f>
        <v>E40</v>
      </c>
      <c r="S24" s="345" cm="1">
        <f t="array" aca="1" ref="S24" ca="1">IF($O24="Y",VLOOKUP($P24,INDIRECT($P$3),S$5,0)*INDIRECT($O$2),VLOOKUP($P24,INDIRECT($P$3),S$5,0))</f>
        <v>110673.48027513517</v>
      </c>
      <c r="T24" s="345" cm="1">
        <f t="array" aca="1" ref="T24" ca="1">IF($O24="Y",VLOOKUP($P24,INDIRECT($P$3),T$5,0)*INDIRECT($O$2),VLOOKUP($P24,INDIRECT($P$3),T$5,0))</f>
        <v>113993.8904</v>
      </c>
      <c r="U24" s="345" cm="1">
        <f t="array" aca="1" ref="U24" ca="1">IF($O24="Y",VLOOKUP($P24,INDIRECT($P$3),U$5,0)*INDIRECT($O$2),VLOOKUP($P24,INDIRECT($P$3),U$5,0))</f>
        <v>117413.36485537732</v>
      </c>
      <c r="V24" s="345" cm="1">
        <f t="array" aca="1" ref="V24" ca="1">IF($O24="Y",VLOOKUP($P24,INDIRECT($P$3),V$5,0)*INDIRECT($O$2),VLOOKUP($P24,INDIRECT($P$3),V$5,0))</f>
        <v>120935.82821179979</v>
      </c>
      <c r="W24" s="345" cm="1">
        <f t="array" aca="1" ref="W24" ca="1">IF($O24="Y",VLOOKUP($P24,INDIRECT($P$3),W$5,0)*INDIRECT($O$2),VLOOKUP($P24,INDIRECT($P$3),W$5,0))</f>
        <v>124564.49200000001</v>
      </c>
      <c r="X24" s="218" t="str">
        <f t="shared" si="15"/>
        <v>Y</v>
      </c>
      <c r="Y24" s="366" t="str">
        <f t="shared" si="16"/>
        <v>53043C</v>
      </c>
      <c r="Z24" s="218" t="str">
        <f t="shared" si="19"/>
        <v>Code Compliance &amp; Traffic Control Manager</v>
      </c>
      <c r="AA24" s="367" t="str">
        <f t="shared" si="17"/>
        <v>E40</v>
      </c>
      <c r="AB24" s="368">
        <f t="shared" ca="1" si="20"/>
        <v>53.208999999999996</v>
      </c>
      <c r="AC24" s="368">
        <f t="shared" ca="1" si="21"/>
        <v>54.805</v>
      </c>
      <c r="AD24" s="368">
        <f t="shared" ca="1" si="22"/>
        <v>56.448999999999998</v>
      </c>
      <c r="AE24" s="368">
        <f t="shared" ca="1" si="23"/>
        <v>58.143000000000001</v>
      </c>
      <c r="AF24" s="368">
        <f t="shared" ca="1" si="24"/>
        <v>59.887</v>
      </c>
    </row>
    <row r="25" spans="1:32" s="19" customFormat="1">
      <c r="A25" s="3" t="s">
        <v>720</v>
      </c>
      <c r="B25" s="47" t="s">
        <v>12</v>
      </c>
      <c r="C25" s="4">
        <v>465</v>
      </c>
      <c r="D25" s="35" t="s">
        <v>721</v>
      </c>
      <c r="E25" s="47">
        <v>10</v>
      </c>
      <c r="F25" s="47" t="s">
        <v>13</v>
      </c>
      <c r="G25" s="306" t="s">
        <v>43</v>
      </c>
      <c r="H25" s="178">
        <f t="shared" ca="1" si="18"/>
        <v>110673.48027513517</v>
      </c>
      <c r="I25" s="178">
        <f t="shared" ca="1" si="18"/>
        <v>113993.8904</v>
      </c>
      <c r="J25" s="178">
        <f t="shared" ca="1" si="18"/>
        <v>117413.36485537732</v>
      </c>
      <c r="K25" s="178">
        <f t="shared" ca="1" si="18"/>
        <v>120935.82821179979</v>
      </c>
      <c r="L25" s="178">
        <f t="shared" ca="1" si="18"/>
        <v>124564.49200000001</v>
      </c>
      <c r="M25"/>
      <c r="N25"/>
      <c r="O25" s="337" t="s">
        <v>611</v>
      </c>
      <c r="P25" s="337" t="str">
        <f>A25</f>
        <v>59475C</v>
      </c>
      <c r="Q25" s="339" t="str">
        <f>D25</f>
        <v>District Sewer Supervisor</v>
      </c>
      <c r="R25" s="343" t="str">
        <f>G25</f>
        <v>E40</v>
      </c>
      <c r="S25" s="345" cm="1">
        <f t="array" aca="1" ref="S25" ca="1">IF($O25="Y",VLOOKUP($P25,INDIRECT($P$3),S$5,0)*INDIRECT($O$2),VLOOKUP($P25,INDIRECT($P$3),S$5,0))</f>
        <v>110673.48027513517</v>
      </c>
      <c r="T25" s="345" cm="1">
        <f t="array" aca="1" ref="T25" ca="1">IF($O25="Y",VLOOKUP($P25,INDIRECT($P$3),T$5,0)*INDIRECT($O$2),VLOOKUP($P25,INDIRECT($P$3),T$5,0))</f>
        <v>113993.8904</v>
      </c>
      <c r="U25" s="345" cm="1">
        <f t="array" aca="1" ref="U25" ca="1">IF($O25="Y",VLOOKUP($P25,INDIRECT($P$3),U$5,0)*INDIRECT($O$2),VLOOKUP($P25,INDIRECT($P$3),U$5,0))</f>
        <v>117413.36485537732</v>
      </c>
      <c r="V25" s="345" cm="1">
        <f t="array" aca="1" ref="V25" ca="1">IF($O25="Y",VLOOKUP($P25,INDIRECT($P$3),V$5,0)*INDIRECT($O$2),VLOOKUP($P25,INDIRECT($P$3),V$5,0))</f>
        <v>120935.82821179979</v>
      </c>
      <c r="W25" s="345" cm="1">
        <f t="array" aca="1" ref="W25" ca="1">IF($O25="Y",VLOOKUP($P25,INDIRECT($P$3),W$5,0)*INDIRECT($O$2),VLOOKUP($P25,INDIRECT($P$3),W$5,0))</f>
        <v>124564.49200000001</v>
      </c>
      <c r="X25" s="218" t="str">
        <f t="shared" si="15"/>
        <v>Y</v>
      </c>
      <c r="Y25" s="366" t="str">
        <f t="shared" si="16"/>
        <v>59475C</v>
      </c>
      <c r="Z25" s="218" t="str">
        <f t="shared" si="19"/>
        <v>District Sewer Supervisor</v>
      </c>
      <c r="AA25" s="367" t="str">
        <f t="shared" si="17"/>
        <v>E40</v>
      </c>
      <c r="AB25" s="368">
        <f t="shared" ca="1" si="20"/>
        <v>53.208999999999996</v>
      </c>
      <c r="AC25" s="368">
        <f t="shared" ca="1" si="21"/>
        <v>54.805</v>
      </c>
      <c r="AD25" s="368">
        <f t="shared" ca="1" si="22"/>
        <v>56.448999999999998</v>
      </c>
      <c r="AE25" s="368">
        <f t="shared" ca="1" si="23"/>
        <v>58.143000000000001</v>
      </c>
      <c r="AF25" s="368">
        <f t="shared" ca="1" si="24"/>
        <v>59.887</v>
      </c>
    </row>
    <row r="26" spans="1:32" s="19" customFormat="1">
      <c r="A26" s="34" t="s">
        <v>48</v>
      </c>
      <c r="B26" s="47" t="s">
        <v>12</v>
      </c>
      <c r="C26" s="4">
        <v>465</v>
      </c>
      <c r="D26" s="34" t="s">
        <v>49</v>
      </c>
      <c r="E26" s="47">
        <v>10</v>
      </c>
      <c r="F26" s="47" t="s">
        <v>13</v>
      </c>
      <c r="G26" s="306" t="s">
        <v>43</v>
      </c>
      <c r="H26" s="178">
        <f t="shared" ca="1" si="18"/>
        <v>110673.48027513517</v>
      </c>
      <c r="I26" s="178">
        <f t="shared" ca="1" si="18"/>
        <v>113993.68468338925</v>
      </c>
      <c r="J26" s="178">
        <f t="shared" ca="1" si="18"/>
        <v>117413.49522389092</v>
      </c>
      <c r="K26" s="178">
        <f t="shared" ca="1" si="18"/>
        <v>120935.90008060767</v>
      </c>
      <c r="L26" s="178">
        <f t="shared" ca="1" si="18"/>
        <v>124563.97708302589</v>
      </c>
      <c r="M26"/>
      <c r="N26"/>
      <c r="O26" s="337" t="s">
        <v>611</v>
      </c>
      <c r="P26" s="337" t="str">
        <f t="shared" ref="P26:P43" si="25">A26</f>
        <v>03600C</v>
      </c>
      <c r="Q26" s="339" t="str">
        <f t="shared" ref="Q26:Q43" si="26">D26</f>
        <v xml:space="preserve">District Street Supervisor I  </v>
      </c>
      <c r="R26" s="343" t="str">
        <f t="shared" ref="R26:R43" si="27">G26</f>
        <v>E40</v>
      </c>
      <c r="S26" s="345" cm="1">
        <f t="array" aca="1" ref="S26" ca="1">IF($O26="Y",VLOOKUP($P26,INDIRECT($P$3),S$5,0)*INDIRECT($O$2),VLOOKUP($P26,INDIRECT($P$3),S$5,0))</f>
        <v>110673.48027513517</v>
      </c>
      <c r="T26" s="345" cm="1">
        <f t="array" aca="1" ref="T26" ca="1">IF($O26="Y",VLOOKUP($P26,INDIRECT($P$3),T$5,0)*INDIRECT($O$2),VLOOKUP($P26,INDIRECT($P$3),T$5,0))</f>
        <v>113993.68468338925</v>
      </c>
      <c r="U26" s="345" cm="1">
        <f t="array" aca="1" ref="U26" ca="1">IF($O26="Y",VLOOKUP($P26,INDIRECT($P$3),U$5,0)*INDIRECT($O$2),VLOOKUP($P26,INDIRECT($P$3),U$5,0))</f>
        <v>117413.49522389092</v>
      </c>
      <c r="V26" s="345" cm="1">
        <f t="array" aca="1" ref="V26" ca="1">IF($O26="Y",VLOOKUP($P26,INDIRECT($P$3),V$5,0)*INDIRECT($O$2),VLOOKUP($P26,INDIRECT($P$3),V$5,0))</f>
        <v>120935.90008060767</v>
      </c>
      <c r="W26" s="345" cm="1">
        <f t="array" aca="1" ref="W26" ca="1">IF($O26="Y",VLOOKUP($P26,INDIRECT($P$3),W$5,0)*INDIRECT($O$2),VLOOKUP($P26,INDIRECT($P$3),W$5,0))</f>
        <v>124563.97708302589</v>
      </c>
      <c r="X26" s="218" t="str">
        <f t="shared" si="15"/>
        <v>Y</v>
      </c>
      <c r="Y26" s="366" t="str">
        <f t="shared" si="16"/>
        <v>03600C</v>
      </c>
      <c r="Z26" s="218" t="str">
        <f t="shared" si="19"/>
        <v xml:space="preserve">District Street Supervisor I  </v>
      </c>
      <c r="AA26" s="367" t="str">
        <f t="shared" si="17"/>
        <v>E40</v>
      </c>
      <c r="AB26" s="368">
        <f t="shared" ca="1" si="20"/>
        <v>53.208999999999996</v>
      </c>
      <c r="AC26" s="368">
        <f t="shared" ca="1" si="21"/>
        <v>54.805</v>
      </c>
      <c r="AD26" s="368">
        <f t="shared" ca="1" si="22"/>
        <v>56.448999999999998</v>
      </c>
      <c r="AE26" s="368">
        <f t="shared" ca="1" si="23"/>
        <v>58.143000000000001</v>
      </c>
      <c r="AF26" s="368">
        <f t="shared" ca="1" si="24"/>
        <v>59.887</v>
      </c>
    </row>
    <row r="27" spans="1:32">
      <c r="A27" s="34" t="s">
        <v>437</v>
      </c>
      <c r="B27" s="47" t="s">
        <v>12</v>
      </c>
      <c r="C27" s="4">
        <v>493</v>
      </c>
      <c r="D27" s="34" t="s">
        <v>526</v>
      </c>
      <c r="E27" s="47">
        <v>10</v>
      </c>
      <c r="F27" s="47" t="s">
        <v>13</v>
      </c>
      <c r="G27" s="306" t="s">
        <v>43</v>
      </c>
      <c r="H27" s="178">
        <f t="shared" ca="1" si="18"/>
        <v>110673.48027513517</v>
      </c>
      <c r="I27" s="178">
        <f t="shared" ca="1" si="18"/>
        <v>113993.68468338925</v>
      </c>
      <c r="J27" s="178">
        <f t="shared" ca="1" si="18"/>
        <v>117413.49522389092</v>
      </c>
      <c r="K27" s="178">
        <f t="shared" ca="1" si="18"/>
        <v>120935.90008060767</v>
      </c>
      <c r="L27" s="178">
        <f t="shared" ca="1" si="18"/>
        <v>124563.97708302589</v>
      </c>
      <c r="O27" s="337" t="s">
        <v>611</v>
      </c>
      <c r="P27" s="337" t="str">
        <f t="shared" si="25"/>
        <v>03625C</v>
      </c>
      <c r="Q27" s="339" t="str">
        <f t="shared" si="26"/>
        <v>District Supervisor Inspection Housing</v>
      </c>
      <c r="R27" s="343" t="str">
        <f t="shared" si="27"/>
        <v>E40</v>
      </c>
      <c r="S27" s="345" cm="1">
        <f t="array" aca="1" ref="S27" ca="1">IF($O27="Y",VLOOKUP($P27,INDIRECT($P$3),S$5,0)*INDIRECT($O$2),VLOOKUP($P27,INDIRECT($P$3),S$5,0))</f>
        <v>110673.48027513517</v>
      </c>
      <c r="T27" s="345" cm="1">
        <f t="array" aca="1" ref="T27" ca="1">IF($O27="Y",VLOOKUP($P27,INDIRECT($P$3),T$5,0)*INDIRECT($O$2),VLOOKUP($P27,INDIRECT($P$3),T$5,0))</f>
        <v>113993.68468338925</v>
      </c>
      <c r="U27" s="345" cm="1">
        <f t="array" aca="1" ref="U27" ca="1">IF($O27="Y",VLOOKUP($P27,INDIRECT($P$3),U$5,0)*INDIRECT($O$2),VLOOKUP($P27,INDIRECT($P$3),U$5,0))</f>
        <v>117413.49522389092</v>
      </c>
      <c r="V27" s="345" cm="1">
        <f t="array" aca="1" ref="V27" ca="1">IF($O27="Y",VLOOKUP($P27,INDIRECT($P$3),V$5,0)*INDIRECT($O$2),VLOOKUP($P27,INDIRECT($P$3),V$5,0))</f>
        <v>120935.90008060767</v>
      </c>
      <c r="W27" s="345" cm="1">
        <f t="array" aca="1" ref="W27" ca="1">IF($O27="Y",VLOOKUP($P27,INDIRECT($P$3),W$5,0)*INDIRECT($O$2),VLOOKUP($P27,INDIRECT($P$3),W$5,0))</f>
        <v>124563.97708302589</v>
      </c>
      <c r="X27" s="218" t="str">
        <f t="shared" si="15"/>
        <v>Y</v>
      </c>
      <c r="Y27" s="366" t="str">
        <f t="shared" si="16"/>
        <v>03625C</v>
      </c>
      <c r="Z27" s="218" t="str">
        <f t="shared" si="19"/>
        <v>District Supervisor Inspection Housing</v>
      </c>
      <c r="AA27" s="367" t="str">
        <f t="shared" si="17"/>
        <v>E40</v>
      </c>
      <c r="AB27" s="368">
        <f t="shared" ca="1" si="20"/>
        <v>53.208999999999996</v>
      </c>
      <c r="AC27" s="368">
        <f t="shared" ca="1" si="21"/>
        <v>54.805</v>
      </c>
      <c r="AD27" s="368">
        <f t="shared" ca="1" si="22"/>
        <v>56.448999999999998</v>
      </c>
      <c r="AE27" s="368">
        <f t="shared" ca="1" si="23"/>
        <v>58.143000000000001</v>
      </c>
      <c r="AF27" s="368">
        <f t="shared" ca="1" si="24"/>
        <v>59.887</v>
      </c>
    </row>
    <row r="28" spans="1:32">
      <c r="A28" s="34" t="s">
        <v>50</v>
      </c>
      <c r="B28" s="47" t="s">
        <v>12</v>
      </c>
      <c r="C28" s="4">
        <v>468</v>
      </c>
      <c r="D28" s="34" t="s">
        <v>51</v>
      </c>
      <c r="E28" s="47">
        <v>10</v>
      </c>
      <c r="F28" s="47" t="s">
        <v>13</v>
      </c>
      <c r="G28" s="306" t="s">
        <v>43</v>
      </c>
      <c r="H28" s="178">
        <f t="shared" ca="1" si="18"/>
        <v>110673.48027513517</v>
      </c>
      <c r="I28" s="178">
        <f t="shared" ca="1" si="18"/>
        <v>113993.68468338925</v>
      </c>
      <c r="J28" s="178">
        <f t="shared" ca="1" si="18"/>
        <v>117413.49522389092</v>
      </c>
      <c r="K28" s="178">
        <f t="shared" ca="1" si="18"/>
        <v>120935.90008060767</v>
      </c>
      <c r="L28" s="178">
        <f t="shared" ca="1" si="18"/>
        <v>124563.97708302589</v>
      </c>
      <c r="O28" s="337" t="s">
        <v>611</v>
      </c>
      <c r="P28" s="337" t="str">
        <f t="shared" si="25"/>
        <v>03626C</v>
      </c>
      <c r="Q28" s="339" t="str">
        <f t="shared" si="26"/>
        <v>District Supervisor Licenses &amp; Consumer Services</v>
      </c>
      <c r="R28" s="343" t="str">
        <f t="shared" si="27"/>
        <v>E40</v>
      </c>
      <c r="S28" s="345" cm="1">
        <f t="array" aca="1" ref="S28" ca="1">IF($O28="Y",VLOOKUP($P28,INDIRECT($P$3),S$5,0)*INDIRECT($O$2),VLOOKUP($P28,INDIRECT($P$3),S$5,0))</f>
        <v>110673.48027513517</v>
      </c>
      <c r="T28" s="345" cm="1">
        <f t="array" aca="1" ref="T28" ca="1">IF($O28="Y",VLOOKUP($P28,INDIRECT($P$3),T$5,0)*INDIRECT($O$2),VLOOKUP($P28,INDIRECT($P$3),T$5,0))</f>
        <v>113993.68468338925</v>
      </c>
      <c r="U28" s="345" cm="1">
        <f t="array" aca="1" ref="U28" ca="1">IF($O28="Y",VLOOKUP($P28,INDIRECT($P$3),U$5,0)*INDIRECT($O$2),VLOOKUP($P28,INDIRECT($P$3),U$5,0))</f>
        <v>117413.49522389092</v>
      </c>
      <c r="V28" s="345" cm="1">
        <f t="array" aca="1" ref="V28" ca="1">IF($O28="Y",VLOOKUP($P28,INDIRECT($P$3),V$5,0)*INDIRECT($O$2),VLOOKUP($P28,INDIRECT($P$3),V$5,0))</f>
        <v>120935.90008060767</v>
      </c>
      <c r="W28" s="345" cm="1">
        <f t="array" aca="1" ref="W28" ca="1">IF($O28="Y",VLOOKUP($P28,INDIRECT($P$3),W$5,0)*INDIRECT($O$2),VLOOKUP($P28,INDIRECT($P$3),W$5,0))</f>
        <v>124563.97708302589</v>
      </c>
      <c r="X28" s="218" t="str">
        <f t="shared" si="15"/>
        <v>Y</v>
      </c>
      <c r="Y28" s="366" t="str">
        <f t="shared" si="16"/>
        <v>03626C</v>
      </c>
      <c r="Z28" s="218" t="str">
        <f t="shared" si="19"/>
        <v>District Supervisor Licenses &amp; Consumer Services</v>
      </c>
      <c r="AA28" s="367" t="str">
        <f t="shared" si="17"/>
        <v>E40</v>
      </c>
      <c r="AB28" s="368">
        <f t="shared" ca="1" si="20"/>
        <v>53.208999999999996</v>
      </c>
      <c r="AC28" s="368">
        <f t="shared" ca="1" si="21"/>
        <v>54.805</v>
      </c>
      <c r="AD28" s="368">
        <f t="shared" ca="1" si="22"/>
        <v>56.448999999999998</v>
      </c>
      <c r="AE28" s="368">
        <f t="shared" ca="1" si="23"/>
        <v>58.143000000000001</v>
      </c>
      <c r="AF28" s="368">
        <f t="shared" ca="1" si="24"/>
        <v>59.887</v>
      </c>
    </row>
    <row r="29" spans="1:32">
      <c r="A29" s="34" t="s">
        <v>52</v>
      </c>
      <c r="B29" s="47" t="s">
        <v>12</v>
      </c>
      <c r="C29" s="4">
        <v>460</v>
      </c>
      <c r="D29" s="34" t="s">
        <v>53</v>
      </c>
      <c r="E29" s="47">
        <v>10</v>
      </c>
      <c r="F29" s="47" t="s">
        <v>13</v>
      </c>
      <c r="G29" s="306" t="s">
        <v>43</v>
      </c>
      <c r="H29" s="178">
        <f t="shared" ca="1" si="18"/>
        <v>110673.48027513517</v>
      </c>
      <c r="I29" s="178">
        <f t="shared" ca="1" si="18"/>
        <v>113993.68468338925</v>
      </c>
      <c r="J29" s="178">
        <f t="shared" ca="1" si="18"/>
        <v>117413.49522389092</v>
      </c>
      <c r="K29" s="178">
        <f t="shared" ca="1" si="18"/>
        <v>120935.90008060767</v>
      </c>
      <c r="L29" s="178">
        <f t="shared" ca="1" si="18"/>
        <v>124563.97708302589</v>
      </c>
      <c r="O29" s="337" t="s">
        <v>611</v>
      </c>
      <c r="P29" s="337" t="str">
        <f t="shared" si="25"/>
        <v>04471C</v>
      </c>
      <c r="Q29" s="339" t="str">
        <f t="shared" si="26"/>
        <v>Fleet Services Equipment Supervisor</v>
      </c>
      <c r="R29" s="343" t="str">
        <f t="shared" si="27"/>
        <v>E40</v>
      </c>
      <c r="S29" s="345" cm="1">
        <f t="array" aca="1" ref="S29" ca="1">IF($O29="Y",VLOOKUP($P29,INDIRECT($P$3),S$5,0)*INDIRECT($O$2),VLOOKUP($P29,INDIRECT($P$3),S$5,0))</f>
        <v>110673.48027513517</v>
      </c>
      <c r="T29" s="345" cm="1">
        <f t="array" aca="1" ref="T29" ca="1">IF($O29="Y",VLOOKUP($P29,INDIRECT($P$3),T$5,0)*INDIRECT($O$2),VLOOKUP($P29,INDIRECT($P$3),T$5,0))</f>
        <v>113993.68468338925</v>
      </c>
      <c r="U29" s="345" cm="1">
        <f t="array" aca="1" ref="U29" ca="1">IF($O29="Y",VLOOKUP($P29,INDIRECT($P$3),U$5,0)*INDIRECT($O$2),VLOOKUP($P29,INDIRECT($P$3),U$5,0))</f>
        <v>117413.49522389092</v>
      </c>
      <c r="V29" s="345" cm="1">
        <f t="array" aca="1" ref="V29" ca="1">IF($O29="Y",VLOOKUP($P29,INDIRECT($P$3),V$5,0)*INDIRECT($O$2),VLOOKUP($P29,INDIRECT($P$3),V$5,0))</f>
        <v>120935.90008060767</v>
      </c>
      <c r="W29" s="345" cm="1">
        <f t="array" aca="1" ref="W29" ca="1">IF($O29="Y",VLOOKUP($P29,INDIRECT($P$3),W$5,0)*INDIRECT($O$2),VLOOKUP($P29,INDIRECT($P$3),W$5,0))</f>
        <v>124563.97708302589</v>
      </c>
      <c r="X29" s="218" t="str">
        <f t="shared" si="15"/>
        <v>Y</v>
      </c>
      <c r="Y29" s="366" t="str">
        <f t="shared" si="16"/>
        <v>04471C</v>
      </c>
      <c r="Z29" s="218" t="str">
        <f t="shared" si="19"/>
        <v>Fleet Services Equipment Supervisor</v>
      </c>
      <c r="AA29" s="367" t="str">
        <f t="shared" si="17"/>
        <v>E40</v>
      </c>
      <c r="AB29" s="368">
        <f t="shared" ca="1" si="20"/>
        <v>53.208999999999996</v>
      </c>
      <c r="AC29" s="368">
        <f t="shared" ca="1" si="21"/>
        <v>54.805</v>
      </c>
      <c r="AD29" s="368">
        <f t="shared" ca="1" si="22"/>
        <v>56.448999999999998</v>
      </c>
      <c r="AE29" s="368">
        <f t="shared" ca="1" si="23"/>
        <v>58.143000000000001</v>
      </c>
      <c r="AF29" s="368">
        <f t="shared" ca="1" si="24"/>
        <v>59.887</v>
      </c>
    </row>
    <row r="30" spans="1:32">
      <c r="A30" s="34" t="s">
        <v>761</v>
      </c>
      <c r="B30" s="47" t="s">
        <v>12</v>
      </c>
      <c r="C30" s="4">
        <v>488</v>
      </c>
      <c r="D30" s="34" t="s">
        <v>760</v>
      </c>
      <c r="E30" s="47">
        <v>10</v>
      </c>
      <c r="F30" s="47" t="s">
        <v>13</v>
      </c>
      <c r="G30" s="306" t="s">
        <v>43</v>
      </c>
      <c r="H30" s="178">
        <f t="shared" ref="H30" ca="1" si="28">S30</f>
        <v>110673.48027513517</v>
      </c>
      <c r="I30" s="178">
        <f t="shared" ref="I30" ca="1" si="29">T30</f>
        <v>113993.68468338925</v>
      </c>
      <c r="J30" s="178">
        <f t="shared" ref="J30" ca="1" si="30">U30</f>
        <v>117413.49522389092</v>
      </c>
      <c r="K30" s="178">
        <f t="shared" ref="K30" ca="1" si="31">V30</f>
        <v>120935.90008060767</v>
      </c>
      <c r="L30" s="178">
        <f t="shared" ref="L30" ca="1" si="32">W30</f>
        <v>124563.97708302589</v>
      </c>
      <c r="O30" s="337" t="s">
        <v>611</v>
      </c>
      <c r="P30" s="337" t="str">
        <f t="shared" ref="P30" si="33">A30</f>
        <v>59463C</v>
      </c>
      <c r="Q30" s="339" t="str">
        <f t="shared" ref="Q30" si="34">D30</f>
        <v>Manager Crime Prevention Specialists</v>
      </c>
      <c r="R30" s="343" t="str">
        <f t="shared" ref="R30" si="35">G30</f>
        <v>E40</v>
      </c>
      <c r="S30" s="345" cm="1">
        <f t="array" aca="1" ref="S30" ca="1">IF($O30="Y",VLOOKUP($P30,INDIRECT($P$3),S$5,0)*INDIRECT($O$2),VLOOKUP($P30,INDIRECT($P$3),S$5,0))</f>
        <v>110673.48027513517</v>
      </c>
      <c r="T30" s="345" cm="1">
        <f t="array" aca="1" ref="T30" ca="1">IF($O30="Y",VLOOKUP($P30,INDIRECT($P$3),T$5,0)*INDIRECT($O$2),VLOOKUP($P30,INDIRECT($P$3),T$5,0))</f>
        <v>113993.68468338925</v>
      </c>
      <c r="U30" s="345" cm="1">
        <f t="array" aca="1" ref="U30" ca="1">IF($O30="Y",VLOOKUP($P30,INDIRECT($P$3),U$5,0)*INDIRECT($O$2),VLOOKUP($P30,INDIRECT($P$3),U$5,0))</f>
        <v>117413.49522389092</v>
      </c>
      <c r="V30" s="345" cm="1">
        <f t="array" aca="1" ref="V30" ca="1">IF($O30="Y",VLOOKUP($P30,INDIRECT($P$3),V$5,0)*INDIRECT($O$2),VLOOKUP($P30,INDIRECT($P$3),V$5,0))</f>
        <v>120935.90008060767</v>
      </c>
      <c r="W30" s="345" cm="1">
        <f t="array" aca="1" ref="W30" ca="1">IF($O30="Y",VLOOKUP($P30,INDIRECT($P$3),W$5,0)*INDIRECT($O$2),VLOOKUP($P30,INDIRECT($P$3),W$5,0))</f>
        <v>124563.97708302589</v>
      </c>
      <c r="X30" s="218" t="str">
        <f t="shared" ref="X30" si="36">O30</f>
        <v>Y</v>
      </c>
      <c r="Y30" s="366" t="str">
        <f t="shared" ref="Y30" si="37">A30</f>
        <v>59463C</v>
      </c>
      <c r="Z30" s="218" t="str">
        <f t="shared" ref="Z30" si="38">D30</f>
        <v>Manager Crime Prevention Specialists</v>
      </c>
      <c r="AA30" s="367" t="str">
        <f t="shared" ref="AA30" si="39">G30</f>
        <v>E40</v>
      </c>
      <c r="AB30" s="368">
        <f t="shared" ref="AB30" ca="1" si="40">ROUNDUP(S30/2080,3)</f>
        <v>53.208999999999996</v>
      </c>
      <c r="AC30" s="368">
        <f t="shared" ref="AC30" ca="1" si="41">ROUNDUP(T30/2080,3)</f>
        <v>54.805</v>
      </c>
      <c r="AD30" s="368">
        <f t="shared" ref="AD30" ca="1" si="42">ROUNDUP(U30/2080,3)</f>
        <v>56.448999999999998</v>
      </c>
      <c r="AE30" s="368">
        <f t="shared" ref="AE30" ca="1" si="43">ROUNDUP(V30/2080,3)</f>
        <v>58.143000000000001</v>
      </c>
      <c r="AF30" s="368">
        <f t="shared" ref="AF30" ca="1" si="44">ROUNDUP(W30/2080,3)</f>
        <v>59.887</v>
      </c>
    </row>
    <row r="31" spans="1:32">
      <c r="A31" s="3" t="s">
        <v>56</v>
      </c>
      <c r="B31" s="47" t="s">
        <v>12</v>
      </c>
      <c r="C31" s="4">
        <v>488</v>
      </c>
      <c r="D31" s="35" t="s">
        <v>57</v>
      </c>
      <c r="E31" s="47">
        <v>10</v>
      </c>
      <c r="F31" s="47" t="s">
        <v>13</v>
      </c>
      <c r="G31" s="306" t="s">
        <v>43</v>
      </c>
      <c r="H31" s="178">
        <f t="shared" ca="1" si="18"/>
        <v>110673.48027513517</v>
      </c>
      <c r="I31" s="178">
        <f t="shared" ca="1" si="18"/>
        <v>113993.68468338925</v>
      </c>
      <c r="J31" s="178">
        <f t="shared" ca="1" si="18"/>
        <v>117413.49522389092</v>
      </c>
      <c r="K31" s="178">
        <f t="shared" ca="1" si="18"/>
        <v>120935.90008060767</v>
      </c>
      <c r="L31" s="178">
        <f t="shared" ca="1" si="18"/>
        <v>124563.97708302589</v>
      </c>
      <c r="O31" s="337" t="s">
        <v>611</v>
      </c>
      <c r="P31" s="337" t="str">
        <f t="shared" si="25"/>
        <v>06803C</v>
      </c>
      <c r="Q31" s="339" t="str">
        <f t="shared" si="26"/>
        <v xml:space="preserve">Manager Inventory Control </v>
      </c>
      <c r="R31" s="343" t="str">
        <f t="shared" si="27"/>
        <v>E40</v>
      </c>
      <c r="S31" s="345" cm="1">
        <f t="array" aca="1" ref="S31" ca="1">IF($O31="Y",VLOOKUP($P31,INDIRECT($P$3),S$5,0)*INDIRECT($O$2),VLOOKUP($P31,INDIRECT($P$3),S$5,0))</f>
        <v>110673.48027513517</v>
      </c>
      <c r="T31" s="345" cm="1">
        <f t="array" aca="1" ref="T31" ca="1">IF($O31="Y",VLOOKUP($P31,INDIRECT($P$3),T$5,0)*INDIRECT($O$2),VLOOKUP($P31,INDIRECT($P$3),T$5,0))</f>
        <v>113993.68468338925</v>
      </c>
      <c r="U31" s="345" cm="1">
        <f t="array" aca="1" ref="U31" ca="1">IF($O31="Y",VLOOKUP($P31,INDIRECT($P$3),U$5,0)*INDIRECT($O$2),VLOOKUP($P31,INDIRECT($P$3),U$5,0))</f>
        <v>117413.49522389092</v>
      </c>
      <c r="V31" s="345" cm="1">
        <f t="array" aca="1" ref="V31" ca="1">IF($O31="Y",VLOOKUP($P31,INDIRECT($P$3),V$5,0)*INDIRECT($O$2),VLOOKUP($P31,INDIRECT($P$3),V$5,0))</f>
        <v>120935.90008060767</v>
      </c>
      <c r="W31" s="345" cm="1">
        <f t="array" aca="1" ref="W31" ca="1">IF($O31="Y",VLOOKUP($P31,INDIRECT($P$3),W$5,0)*INDIRECT($O$2),VLOOKUP($P31,INDIRECT($P$3),W$5,0))</f>
        <v>124563.97708302589</v>
      </c>
      <c r="X31" s="218" t="str">
        <f t="shared" si="15"/>
        <v>Y</v>
      </c>
      <c r="Y31" s="366" t="str">
        <f t="shared" si="16"/>
        <v>06803C</v>
      </c>
      <c r="Z31" s="218" t="str">
        <f t="shared" si="19"/>
        <v xml:space="preserve">Manager Inventory Control </v>
      </c>
      <c r="AA31" s="367" t="str">
        <f t="shared" si="17"/>
        <v>E40</v>
      </c>
      <c r="AB31" s="368">
        <f t="shared" ca="1" si="20"/>
        <v>53.208999999999996</v>
      </c>
      <c r="AC31" s="368">
        <f t="shared" ca="1" si="21"/>
        <v>54.805</v>
      </c>
      <c r="AD31" s="368">
        <f t="shared" ca="1" si="22"/>
        <v>56.448999999999998</v>
      </c>
      <c r="AE31" s="368">
        <f t="shared" ca="1" si="23"/>
        <v>58.143000000000001</v>
      </c>
      <c r="AF31" s="368">
        <f t="shared" ca="1" si="24"/>
        <v>59.887</v>
      </c>
    </row>
    <row r="32" spans="1:32">
      <c r="A32" s="34" t="s">
        <v>58</v>
      </c>
      <c r="B32" s="47" t="s">
        <v>12</v>
      </c>
      <c r="C32" s="4">
        <v>455</v>
      </c>
      <c r="D32" s="34" t="s">
        <v>59</v>
      </c>
      <c r="E32" s="47">
        <v>10</v>
      </c>
      <c r="F32" s="47" t="s">
        <v>13</v>
      </c>
      <c r="G32" s="306" t="s">
        <v>43</v>
      </c>
      <c r="H32" s="178">
        <f t="shared" ca="1" si="18"/>
        <v>110673.48027513517</v>
      </c>
      <c r="I32" s="178">
        <f t="shared" ca="1" si="18"/>
        <v>113993.68468338925</v>
      </c>
      <c r="J32" s="178">
        <f t="shared" ca="1" si="18"/>
        <v>117413.49522389092</v>
      </c>
      <c r="K32" s="178">
        <f t="shared" ca="1" si="18"/>
        <v>120935.90008060767</v>
      </c>
      <c r="L32" s="178">
        <f t="shared" ca="1" si="18"/>
        <v>124563.97708302589</v>
      </c>
      <c r="O32" s="337" t="s">
        <v>611</v>
      </c>
      <c r="P32" s="337" t="str">
        <f t="shared" si="25"/>
        <v>09281C</v>
      </c>
      <c r="Q32" s="339" t="str">
        <f t="shared" si="26"/>
        <v>Solid Waste and Recycling Equipment Supervisor</v>
      </c>
      <c r="R32" s="343" t="str">
        <f t="shared" si="27"/>
        <v>E40</v>
      </c>
      <c r="S32" s="345" cm="1">
        <f t="array" aca="1" ref="S32" ca="1">IF($O32="Y",VLOOKUP($P32,INDIRECT($P$3),S$5,0)*INDIRECT($O$2),VLOOKUP($P32,INDIRECT($P$3),S$5,0))</f>
        <v>110673.48027513517</v>
      </c>
      <c r="T32" s="345" cm="1">
        <f t="array" aca="1" ref="T32" ca="1">IF($O32="Y",VLOOKUP($P32,INDIRECT($P$3),T$5,0)*INDIRECT($O$2),VLOOKUP($P32,INDIRECT($P$3),T$5,0))</f>
        <v>113993.68468338925</v>
      </c>
      <c r="U32" s="345" cm="1">
        <f t="array" aca="1" ref="U32" ca="1">IF($O32="Y",VLOOKUP($P32,INDIRECT($P$3),U$5,0)*INDIRECT($O$2),VLOOKUP($P32,INDIRECT($P$3),U$5,0))</f>
        <v>117413.49522389092</v>
      </c>
      <c r="V32" s="345" cm="1">
        <f t="array" aca="1" ref="V32" ca="1">IF($O32="Y",VLOOKUP($P32,INDIRECT($P$3),V$5,0)*INDIRECT($O$2),VLOOKUP($P32,INDIRECT($P$3),V$5,0))</f>
        <v>120935.90008060767</v>
      </c>
      <c r="W32" s="345" cm="1">
        <f t="array" aca="1" ref="W32" ca="1">IF($O32="Y",VLOOKUP($P32,INDIRECT($P$3),W$5,0)*INDIRECT($O$2),VLOOKUP($P32,INDIRECT($P$3),W$5,0))</f>
        <v>124563.97708302589</v>
      </c>
      <c r="X32" s="218" t="str">
        <f t="shared" si="15"/>
        <v>Y</v>
      </c>
      <c r="Y32" s="366" t="str">
        <f t="shared" si="16"/>
        <v>09281C</v>
      </c>
      <c r="Z32" s="218" t="str">
        <f t="shared" si="19"/>
        <v>Solid Waste and Recycling Equipment Supervisor</v>
      </c>
      <c r="AA32" s="367" t="str">
        <f t="shared" si="17"/>
        <v>E40</v>
      </c>
      <c r="AB32" s="368">
        <f t="shared" ca="1" si="20"/>
        <v>53.208999999999996</v>
      </c>
      <c r="AC32" s="368">
        <f t="shared" ca="1" si="21"/>
        <v>54.805</v>
      </c>
      <c r="AD32" s="368">
        <f t="shared" ca="1" si="22"/>
        <v>56.448999999999998</v>
      </c>
      <c r="AE32" s="368">
        <f t="shared" ca="1" si="23"/>
        <v>58.143000000000001</v>
      </c>
      <c r="AF32" s="368">
        <f t="shared" ca="1" si="24"/>
        <v>59.887</v>
      </c>
    </row>
    <row r="33" spans="1:32">
      <c r="A33" s="34" t="s">
        <v>60</v>
      </c>
      <c r="B33" s="47" t="s">
        <v>12</v>
      </c>
      <c r="C33" s="4">
        <v>460</v>
      </c>
      <c r="D33" s="34" t="s">
        <v>61</v>
      </c>
      <c r="E33" s="47">
        <v>10</v>
      </c>
      <c r="F33" s="47" t="s">
        <v>13</v>
      </c>
      <c r="G33" s="306" t="s">
        <v>43</v>
      </c>
      <c r="H33" s="178">
        <f t="shared" ca="1" si="18"/>
        <v>110673.48027513517</v>
      </c>
      <c r="I33" s="178">
        <f t="shared" ca="1" si="18"/>
        <v>113993.68468338925</v>
      </c>
      <c r="J33" s="178">
        <f t="shared" ca="1" si="18"/>
        <v>117413.49522389092</v>
      </c>
      <c r="K33" s="178">
        <f t="shared" ca="1" si="18"/>
        <v>120935.90008060767</v>
      </c>
      <c r="L33" s="178">
        <f t="shared" ca="1" si="18"/>
        <v>124563.97708302589</v>
      </c>
      <c r="O33" s="337" t="s">
        <v>611</v>
      </c>
      <c r="P33" s="337" t="str">
        <f t="shared" si="25"/>
        <v>09845C</v>
      </c>
      <c r="Q33" s="339" t="str">
        <f t="shared" si="26"/>
        <v>Supervisor Building Services</v>
      </c>
      <c r="R33" s="343" t="str">
        <f t="shared" si="27"/>
        <v>E40</v>
      </c>
      <c r="S33" s="345" cm="1">
        <f t="array" aca="1" ref="S33" ca="1">IF($O33="Y",VLOOKUP($P33,INDIRECT($P$3),S$5,0)*INDIRECT($O$2),VLOOKUP($P33,INDIRECT($P$3),S$5,0))</f>
        <v>110673.48027513517</v>
      </c>
      <c r="T33" s="345" cm="1">
        <f t="array" aca="1" ref="T33" ca="1">IF($O33="Y",VLOOKUP($P33,INDIRECT($P$3),T$5,0)*INDIRECT($O$2),VLOOKUP($P33,INDIRECT($P$3),T$5,0))</f>
        <v>113993.68468338925</v>
      </c>
      <c r="U33" s="345" cm="1">
        <f t="array" aca="1" ref="U33" ca="1">IF($O33="Y",VLOOKUP($P33,INDIRECT($P$3),U$5,0)*INDIRECT($O$2),VLOOKUP($P33,INDIRECT($P$3),U$5,0))</f>
        <v>117413.49522389092</v>
      </c>
      <c r="V33" s="345" cm="1">
        <f t="array" aca="1" ref="V33" ca="1">IF($O33="Y",VLOOKUP($P33,INDIRECT($P$3),V$5,0)*INDIRECT($O$2),VLOOKUP($P33,INDIRECT($P$3),V$5,0))</f>
        <v>120935.90008060767</v>
      </c>
      <c r="W33" s="345" cm="1">
        <f t="array" aca="1" ref="W33" ca="1">IF($O33="Y",VLOOKUP($P33,INDIRECT($P$3),W$5,0)*INDIRECT($O$2),VLOOKUP($P33,INDIRECT($P$3),W$5,0))</f>
        <v>124563.97708302589</v>
      </c>
      <c r="X33" s="218" t="str">
        <f t="shared" si="15"/>
        <v>Y</v>
      </c>
      <c r="Y33" s="366" t="str">
        <f t="shared" si="16"/>
        <v>09845C</v>
      </c>
      <c r="Z33" s="218" t="str">
        <f t="shared" si="19"/>
        <v>Supervisor Building Services</v>
      </c>
      <c r="AA33" s="367" t="str">
        <f t="shared" si="17"/>
        <v>E40</v>
      </c>
      <c r="AB33" s="368">
        <f t="shared" ca="1" si="20"/>
        <v>53.208999999999996</v>
      </c>
      <c r="AC33" s="368">
        <f t="shared" ca="1" si="21"/>
        <v>54.805</v>
      </c>
      <c r="AD33" s="368">
        <f t="shared" ca="1" si="22"/>
        <v>56.448999999999998</v>
      </c>
      <c r="AE33" s="368">
        <f t="shared" ca="1" si="23"/>
        <v>58.143000000000001</v>
      </c>
      <c r="AF33" s="368">
        <f t="shared" ca="1" si="24"/>
        <v>59.887</v>
      </c>
    </row>
    <row r="34" spans="1:32">
      <c r="A34" s="3" t="s">
        <v>62</v>
      </c>
      <c r="B34" s="47" t="s">
        <v>12</v>
      </c>
      <c r="C34" s="4">
        <v>453</v>
      </c>
      <c r="D34" s="35" t="s">
        <v>63</v>
      </c>
      <c r="E34" s="47">
        <v>10</v>
      </c>
      <c r="F34" s="47" t="s">
        <v>13</v>
      </c>
      <c r="G34" s="306" t="s">
        <v>43</v>
      </c>
      <c r="H34" s="178">
        <f t="shared" ca="1" si="18"/>
        <v>110673.48027513517</v>
      </c>
      <c r="I34" s="178">
        <f t="shared" ca="1" si="18"/>
        <v>113993.68468338925</v>
      </c>
      <c r="J34" s="178">
        <f t="shared" ca="1" si="18"/>
        <v>117413.49522389092</v>
      </c>
      <c r="K34" s="178">
        <f t="shared" ca="1" si="18"/>
        <v>120935.90008060767</v>
      </c>
      <c r="L34" s="178">
        <f t="shared" ca="1" si="18"/>
        <v>124563.97708302589</v>
      </c>
      <c r="O34" s="337" t="s">
        <v>611</v>
      </c>
      <c r="P34" s="337" t="str">
        <f t="shared" si="25"/>
        <v>09921C</v>
      </c>
      <c r="Q34" s="339" t="str">
        <f t="shared" si="26"/>
        <v>Supervisor Construction Projects and Maintenance Convention Center</v>
      </c>
      <c r="R34" s="343" t="str">
        <f t="shared" si="27"/>
        <v>E40</v>
      </c>
      <c r="S34" s="345" cm="1">
        <f t="array" aca="1" ref="S34" ca="1">IF($O34="Y",VLOOKUP($P34,INDIRECT($P$3),S$5,0)*INDIRECT($O$2),VLOOKUP($P34,INDIRECT($P$3),S$5,0))</f>
        <v>110673.48027513517</v>
      </c>
      <c r="T34" s="345" cm="1">
        <f t="array" aca="1" ref="T34" ca="1">IF($O34="Y",VLOOKUP($P34,INDIRECT($P$3),T$5,0)*INDIRECT($O$2),VLOOKUP($P34,INDIRECT($P$3),T$5,0))</f>
        <v>113993.68468338925</v>
      </c>
      <c r="U34" s="345" cm="1">
        <f t="array" aca="1" ref="U34" ca="1">IF($O34="Y",VLOOKUP($P34,INDIRECT($P$3),U$5,0)*INDIRECT($O$2),VLOOKUP($P34,INDIRECT($P$3),U$5,0))</f>
        <v>117413.49522389092</v>
      </c>
      <c r="V34" s="345" cm="1">
        <f t="array" aca="1" ref="V34" ca="1">IF($O34="Y",VLOOKUP($P34,INDIRECT($P$3),V$5,0)*INDIRECT($O$2),VLOOKUP($P34,INDIRECT($P$3),V$5,0))</f>
        <v>120935.90008060767</v>
      </c>
      <c r="W34" s="345" cm="1">
        <f t="array" aca="1" ref="W34" ca="1">IF($O34="Y",VLOOKUP($P34,INDIRECT($P$3),W$5,0)*INDIRECT($O$2),VLOOKUP($P34,INDIRECT($P$3),W$5,0))</f>
        <v>124563.97708302589</v>
      </c>
      <c r="X34" s="218" t="str">
        <f t="shared" si="15"/>
        <v>Y</v>
      </c>
      <c r="Y34" s="366" t="str">
        <f t="shared" si="16"/>
        <v>09921C</v>
      </c>
      <c r="Z34" s="218" t="str">
        <f t="shared" si="19"/>
        <v>Supervisor Construction Projects and Maintenance Convention Center</v>
      </c>
      <c r="AA34" s="367" t="str">
        <f t="shared" si="17"/>
        <v>E40</v>
      </c>
      <c r="AB34" s="368">
        <f t="shared" ca="1" si="20"/>
        <v>53.208999999999996</v>
      </c>
      <c r="AC34" s="368">
        <f t="shared" ca="1" si="21"/>
        <v>54.805</v>
      </c>
      <c r="AD34" s="368">
        <f t="shared" ca="1" si="22"/>
        <v>56.448999999999998</v>
      </c>
      <c r="AE34" s="368">
        <f t="shared" ca="1" si="23"/>
        <v>58.143000000000001</v>
      </c>
      <c r="AF34" s="368">
        <f t="shared" ca="1" si="24"/>
        <v>59.887</v>
      </c>
    </row>
    <row r="35" spans="1:32">
      <c r="A35" s="34" t="s">
        <v>64</v>
      </c>
      <c r="B35" s="47" t="s">
        <v>12</v>
      </c>
      <c r="C35" s="4">
        <v>490</v>
      </c>
      <c r="D35" s="34" t="s">
        <v>65</v>
      </c>
      <c r="E35" s="47">
        <v>10</v>
      </c>
      <c r="F35" s="47" t="s">
        <v>13</v>
      </c>
      <c r="G35" s="306" t="s">
        <v>43</v>
      </c>
      <c r="H35" s="178">
        <f t="shared" ca="1" si="18"/>
        <v>110673.48027513517</v>
      </c>
      <c r="I35" s="178">
        <f t="shared" ca="1" si="18"/>
        <v>113993.68468338925</v>
      </c>
      <c r="J35" s="178">
        <f t="shared" ca="1" si="18"/>
        <v>117413.49522389092</v>
      </c>
      <c r="K35" s="178">
        <f t="shared" ca="1" si="18"/>
        <v>120935.90008060767</v>
      </c>
      <c r="L35" s="178">
        <f t="shared" ca="1" si="18"/>
        <v>124563.97708302589</v>
      </c>
      <c r="O35" s="337" t="s">
        <v>611</v>
      </c>
      <c r="P35" s="337" t="str">
        <f t="shared" si="25"/>
        <v>09985C</v>
      </c>
      <c r="Q35" s="339" t="str">
        <f t="shared" si="26"/>
        <v xml:space="preserve">Supervisor Environmental </v>
      </c>
      <c r="R35" s="343" t="str">
        <f t="shared" si="27"/>
        <v>E40</v>
      </c>
      <c r="S35" s="345" cm="1">
        <f t="array" aca="1" ref="S35" ca="1">IF($O35="Y",VLOOKUP($P35,INDIRECT($P$3),S$5,0)*INDIRECT($O$2),VLOOKUP($P35,INDIRECT($P$3),S$5,0))</f>
        <v>110673.48027513517</v>
      </c>
      <c r="T35" s="345" cm="1">
        <f t="array" aca="1" ref="T35" ca="1">IF($O35="Y",VLOOKUP($P35,INDIRECT($P$3),T$5,0)*INDIRECT($O$2),VLOOKUP($P35,INDIRECT($P$3),T$5,0))</f>
        <v>113993.68468338925</v>
      </c>
      <c r="U35" s="345" cm="1">
        <f t="array" aca="1" ref="U35" ca="1">IF($O35="Y",VLOOKUP($P35,INDIRECT($P$3),U$5,0)*INDIRECT($O$2),VLOOKUP($P35,INDIRECT($P$3),U$5,0))</f>
        <v>117413.49522389092</v>
      </c>
      <c r="V35" s="345" cm="1">
        <f t="array" aca="1" ref="V35" ca="1">IF($O35="Y",VLOOKUP($P35,INDIRECT($P$3),V$5,0)*INDIRECT($O$2),VLOOKUP($P35,INDIRECT($P$3),V$5,0))</f>
        <v>120935.90008060767</v>
      </c>
      <c r="W35" s="345" cm="1">
        <f t="array" aca="1" ref="W35" ca="1">IF($O35="Y",VLOOKUP($P35,INDIRECT($P$3),W$5,0)*INDIRECT($O$2),VLOOKUP($P35,INDIRECT($P$3),W$5,0))</f>
        <v>124563.97708302589</v>
      </c>
      <c r="X35" s="218" t="str">
        <f t="shared" si="15"/>
        <v>Y</v>
      </c>
      <c r="Y35" s="366" t="str">
        <f t="shared" si="16"/>
        <v>09985C</v>
      </c>
      <c r="Z35" s="218" t="str">
        <f t="shared" si="19"/>
        <v xml:space="preserve">Supervisor Environmental </v>
      </c>
      <c r="AA35" s="367" t="str">
        <f t="shared" si="17"/>
        <v>E40</v>
      </c>
      <c r="AB35" s="368">
        <f t="shared" ca="1" si="20"/>
        <v>53.208999999999996</v>
      </c>
      <c r="AC35" s="368">
        <f t="shared" ca="1" si="21"/>
        <v>54.805</v>
      </c>
      <c r="AD35" s="368">
        <f t="shared" ca="1" si="22"/>
        <v>56.448999999999998</v>
      </c>
      <c r="AE35" s="368">
        <f t="shared" ca="1" si="23"/>
        <v>58.143000000000001</v>
      </c>
      <c r="AF35" s="368">
        <f t="shared" ca="1" si="24"/>
        <v>59.887</v>
      </c>
    </row>
    <row r="36" spans="1:32">
      <c r="A36" s="3" t="s">
        <v>66</v>
      </c>
      <c r="B36" s="47" t="s">
        <v>12</v>
      </c>
      <c r="C36" s="4">
        <v>455</v>
      </c>
      <c r="D36" s="35" t="s">
        <v>67</v>
      </c>
      <c r="E36" s="47">
        <v>10</v>
      </c>
      <c r="F36" s="47" t="s">
        <v>13</v>
      </c>
      <c r="G36" s="306" t="s">
        <v>43</v>
      </c>
      <c r="H36" s="178">
        <f t="shared" ca="1" si="18"/>
        <v>110673.48027513517</v>
      </c>
      <c r="I36" s="178">
        <f t="shared" ca="1" si="18"/>
        <v>113993.68468338925</v>
      </c>
      <c r="J36" s="178">
        <f t="shared" ca="1" si="18"/>
        <v>117413.49522389092</v>
      </c>
      <c r="K36" s="178">
        <f t="shared" ca="1" si="18"/>
        <v>120935.90008060767</v>
      </c>
      <c r="L36" s="178">
        <f t="shared" ca="1" si="18"/>
        <v>124563.97708302589</v>
      </c>
      <c r="O36" s="337" t="s">
        <v>611</v>
      </c>
      <c r="P36" s="337" t="str">
        <f t="shared" si="25"/>
        <v>09992C</v>
      </c>
      <c r="Q36" s="339" t="str">
        <f t="shared" si="26"/>
        <v>Supervisor Fire Inspection Services</v>
      </c>
      <c r="R36" s="343" t="str">
        <f t="shared" si="27"/>
        <v>E40</v>
      </c>
      <c r="S36" s="345" cm="1">
        <f t="array" aca="1" ref="S36" ca="1">IF($O36="Y",VLOOKUP($P36,INDIRECT($P$3),S$5,0)*INDIRECT($O$2),VLOOKUP($P36,INDIRECT($P$3),S$5,0))</f>
        <v>110673.48027513517</v>
      </c>
      <c r="T36" s="345" cm="1">
        <f t="array" aca="1" ref="T36" ca="1">IF($O36="Y",VLOOKUP($P36,INDIRECT($P$3),T$5,0)*INDIRECT($O$2),VLOOKUP($P36,INDIRECT($P$3),T$5,0))</f>
        <v>113993.68468338925</v>
      </c>
      <c r="U36" s="345" cm="1">
        <f t="array" aca="1" ref="U36" ca="1">IF($O36="Y",VLOOKUP($P36,INDIRECT($P$3),U$5,0)*INDIRECT($O$2),VLOOKUP($P36,INDIRECT($P$3),U$5,0))</f>
        <v>117413.49522389092</v>
      </c>
      <c r="V36" s="345" cm="1">
        <f t="array" aca="1" ref="V36" ca="1">IF($O36="Y",VLOOKUP($P36,INDIRECT($P$3),V$5,0)*INDIRECT($O$2),VLOOKUP($P36,INDIRECT($P$3),V$5,0))</f>
        <v>120935.90008060767</v>
      </c>
      <c r="W36" s="345" cm="1">
        <f t="array" aca="1" ref="W36" ca="1">IF($O36="Y",VLOOKUP($P36,INDIRECT($P$3),W$5,0)*INDIRECT($O$2),VLOOKUP($P36,INDIRECT($P$3),W$5,0))</f>
        <v>124563.97708302589</v>
      </c>
      <c r="X36" s="218" t="str">
        <f t="shared" si="15"/>
        <v>Y</v>
      </c>
      <c r="Y36" s="366" t="str">
        <f t="shared" si="16"/>
        <v>09992C</v>
      </c>
      <c r="Z36" s="218" t="str">
        <f t="shared" si="19"/>
        <v>Supervisor Fire Inspection Services</v>
      </c>
      <c r="AA36" s="367" t="str">
        <f t="shared" si="17"/>
        <v>E40</v>
      </c>
      <c r="AB36" s="368">
        <f t="shared" ca="1" si="20"/>
        <v>53.208999999999996</v>
      </c>
      <c r="AC36" s="368">
        <f t="shared" ca="1" si="21"/>
        <v>54.805</v>
      </c>
      <c r="AD36" s="368">
        <f t="shared" ca="1" si="22"/>
        <v>56.448999999999998</v>
      </c>
      <c r="AE36" s="368">
        <f t="shared" ca="1" si="23"/>
        <v>58.143000000000001</v>
      </c>
      <c r="AF36" s="368">
        <f t="shared" ca="1" si="24"/>
        <v>59.887</v>
      </c>
    </row>
    <row r="37" spans="1:32">
      <c r="A37" s="34" t="s">
        <v>69</v>
      </c>
      <c r="B37" s="47" t="s">
        <v>12</v>
      </c>
      <c r="C37" s="4">
        <v>478</v>
      </c>
      <c r="D37" s="34" t="s">
        <v>70</v>
      </c>
      <c r="E37" s="47">
        <v>10</v>
      </c>
      <c r="F37" s="47" t="s">
        <v>13</v>
      </c>
      <c r="G37" s="306" t="s">
        <v>43</v>
      </c>
      <c r="H37" s="178">
        <f t="shared" ca="1" si="18"/>
        <v>110673.48027513517</v>
      </c>
      <c r="I37" s="178">
        <f t="shared" ca="1" si="18"/>
        <v>113993.68468338925</v>
      </c>
      <c r="J37" s="178">
        <f t="shared" ca="1" si="18"/>
        <v>117413.49522389092</v>
      </c>
      <c r="K37" s="178">
        <f t="shared" ca="1" si="18"/>
        <v>120935.90008060767</v>
      </c>
      <c r="L37" s="178">
        <f t="shared" ca="1" si="18"/>
        <v>124563.97708302589</v>
      </c>
      <c r="O37" s="337" t="s">
        <v>611</v>
      </c>
      <c r="P37" s="337" t="str">
        <f t="shared" si="25"/>
        <v>03621C</v>
      </c>
      <c r="Q37" s="339" t="str">
        <f t="shared" si="26"/>
        <v>Supervisor Health Inspections Services</v>
      </c>
      <c r="R37" s="343" t="str">
        <f t="shared" si="27"/>
        <v>E40</v>
      </c>
      <c r="S37" s="345" cm="1">
        <f t="array" aca="1" ref="S37" ca="1">IF($O37="Y",VLOOKUP($P37,INDIRECT($P$3),S$5,0)*INDIRECT($O$2),VLOOKUP($P37,INDIRECT($P$3),S$5,0))</f>
        <v>110673.48027513517</v>
      </c>
      <c r="T37" s="345" cm="1">
        <f t="array" aca="1" ref="T37" ca="1">IF($O37="Y",VLOOKUP($P37,INDIRECT($P$3),T$5,0)*INDIRECT($O$2),VLOOKUP($P37,INDIRECT($P$3),T$5,0))</f>
        <v>113993.68468338925</v>
      </c>
      <c r="U37" s="345" cm="1">
        <f t="array" aca="1" ref="U37" ca="1">IF($O37="Y",VLOOKUP($P37,INDIRECT($P$3),U$5,0)*INDIRECT($O$2),VLOOKUP($P37,INDIRECT($P$3),U$5,0))</f>
        <v>117413.49522389092</v>
      </c>
      <c r="V37" s="345" cm="1">
        <f t="array" aca="1" ref="V37" ca="1">IF($O37="Y",VLOOKUP($P37,INDIRECT($P$3),V$5,0)*INDIRECT($O$2),VLOOKUP($P37,INDIRECT($P$3),V$5,0))</f>
        <v>120935.90008060767</v>
      </c>
      <c r="W37" s="345" cm="1">
        <f t="array" aca="1" ref="W37" ca="1">IF($O37="Y",VLOOKUP($P37,INDIRECT($P$3),W$5,0)*INDIRECT($O$2),VLOOKUP($P37,INDIRECT($P$3),W$5,0))</f>
        <v>124563.97708302589</v>
      </c>
      <c r="X37" s="218" t="str">
        <f t="shared" si="15"/>
        <v>Y</v>
      </c>
      <c r="Y37" s="366" t="str">
        <f t="shared" si="16"/>
        <v>03621C</v>
      </c>
      <c r="Z37" s="218" t="str">
        <f t="shared" si="19"/>
        <v>Supervisor Health Inspections Services</v>
      </c>
      <c r="AA37" s="367" t="str">
        <f t="shared" si="17"/>
        <v>E40</v>
      </c>
      <c r="AB37" s="368">
        <f t="shared" ca="1" si="20"/>
        <v>53.208999999999996</v>
      </c>
      <c r="AC37" s="368">
        <f t="shared" ca="1" si="21"/>
        <v>54.805</v>
      </c>
      <c r="AD37" s="368">
        <f t="shared" ca="1" si="22"/>
        <v>56.448999999999998</v>
      </c>
      <c r="AE37" s="368">
        <f t="shared" ca="1" si="23"/>
        <v>58.143000000000001</v>
      </c>
      <c r="AF37" s="368">
        <f t="shared" ca="1" si="24"/>
        <v>59.887</v>
      </c>
    </row>
    <row r="38" spans="1:32">
      <c r="A38" s="3" t="s">
        <v>71</v>
      </c>
      <c r="B38" s="47" t="s">
        <v>12</v>
      </c>
      <c r="C38" s="4">
        <v>455</v>
      </c>
      <c r="D38" s="34" t="s">
        <v>72</v>
      </c>
      <c r="E38" s="47">
        <v>10</v>
      </c>
      <c r="F38" s="47" t="s">
        <v>13</v>
      </c>
      <c r="G38" s="306" t="s">
        <v>43</v>
      </c>
      <c r="H38" s="178">
        <f t="shared" ca="1" si="18"/>
        <v>110673.48027513517</v>
      </c>
      <c r="I38" s="178">
        <f t="shared" ca="1" si="18"/>
        <v>113993.68468338925</v>
      </c>
      <c r="J38" s="178">
        <f t="shared" ca="1" si="18"/>
        <v>117413.49522389092</v>
      </c>
      <c r="K38" s="178">
        <f t="shared" ca="1" si="18"/>
        <v>120935.90008060767</v>
      </c>
      <c r="L38" s="178">
        <f t="shared" ca="1" si="18"/>
        <v>124563.97708302589</v>
      </c>
      <c r="O38" s="337" t="s">
        <v>611</v>
      </c>
      <c r="P38" s="337" t="str">
        <f t="shared" si="25"/>
        <v>10140C</v>
      </c>
      <c r="Q38" s="339" t="str">
        <f t="shared" si="26"/>
        <v xml:space="preserve">Supervisor Parking Management &amp; Traffic Control  </v>
      </c>
      <c r="R38" s="343" t="str">
        <f t="shared" si="27"/>
        <v>E40</v>
      </c>
      <c r="S38" s="345" cm="1">
        <f t="array" aca="1" ref="S38" ca="1">IF($O38="Y",VLOOKUP($P38,INDIRECT($P$3),S$5,0)*INDIRECT($O$2),VLOOKUP($P38,INDIRECT($P$3),S$5,0))</f>
        <v>110673.48027513517</v>
      </c>
      <c r="T38" s="345" cm="1">
        <f t="array" aca="1" ref="T38" ca="1">IF($O38="Y",VLOOKUP($P38,INDIRECT($P$3),T$5,0)*INDIRECT($O$2),VLOOKUP($P38,INDIRECT($P$3),T$5,0))</f>
        <v>113993.68468338925</v>
      </c>
      <c r="U38" s="345" cm="1">
        <f t="array" aca="1" ref="U38" ca="1">IF($O38="Y",VLOOKUP($P38,INDIRECT($P$3),U$5,0)*INDIRECT($O$2),VLOOKUP($P38,INDIRECT($P$3),U$5,0))</f>
        <v>117413.49522389092</v>
      </c>
      <c r="V38" s="345" cm="1">
        <f t="array" aca="1" ref="V38" ca="1">IF($O38="Y",VLOOKUP($P38,INDIRECT($P$3),V$5,0)*INDIRECT($O$2),VLOOKUP($P38,INDIRECT($P$3),V$5,0))</f>
        <v>120935.90008060767</v>
      </c>
      <c r="W38" s="345" cm="1">
        <f t="array" aca="1" ref="W38" ca="1">IF($O38="Y",VLOOKUP($P38,INDIRECT($P$3),W$5,0)*INDIRECT($O$2),VLOOKUP($P38,INDIRECT($P$3),W$5,0))</f>
        <v>124563.97708302589</v>
      </c>
      <c r="X38" s="218" t="str">
        <f t="shared" si="15"/>
        <v>Y</v>
      </c>
      <c r="Y38" s="366" t="str">
        <f t="shared" si="16"/>
        <v>10140C</v>
      </c>
      <c r="Z38" s="218" t="str">
        <f t="shared" si="19"/>
        <v xml:space="preserve">Supervisor Parking Management &amp; Traffic Control  </v>
      </c>
      <c r="AA38" s="367" t="str">
        <f t="shared" si="17"/>
        <v>E40</v>
      </c>
      <c r="AB38" s="368">
        <f t="shared" ca="1" si="20"/>
        <v>53.208999999999996</v>
      </c>
      <c r="AC38" s="368">
        <f t="shared" ca="1" si="21"/>
        <v>54.805</v>
      </c>
      <c r="AD38" s="368">
        <f t="shared" ca="1" si="22"/>
        <v>56.448999999999998</v>
      </c>
      <c r="AE38" s="368">
        <f t="shared" ca="1" si="23"/>
        <v>58.143000000000001</v>
      </c>
      <c r="AF38" s="368">
        <f t="shared" ca="1" si="24"/>
        <v>59.887</v>
      </c>
    </row>
    <row r="39" spans="1:32">
      <c r="A39" s="3" t="s">
        <v>75</v>
      </c>
      <c r="B39" s="47" t="s">
        <v>12</v>
      </c>
      <c r="C39" s="4">
        <v>473</v>
      </c>
      <c r="D39" s="35" t="s">
        <v>76</v>
      </c>
      <c r="E39" s="47">
        <v>10</v>
      </c>
      <c r="F39" s="47" t="s">
        <v>13</v>
      </c>
      <c r="G39" s="306" t="s">
        <v>43</v>
      </c>
      <c r="H39" s="178">
        <f t="shared" ref="H39:L43" ca="1" si="45">S39</f>
        <v>110673.48027513517</v>
      </c>
      <c r="I39" s="178">
        <f t="shared" ca="1" si="45"/>
        <v>113993.68468338925</v>
      </c>
      <c r="J39" s="178">
        <f t="shared" ca="1" si="45"/>
        <v>117413.49522389092</v>
      </c>
      <c r="K39" s="178">
        <f t="shared" ca="1" si="45"/>
        <v>120935.90008060767</v>
      </c>
      <c r="L39" s="178">
        <f t="shared" ca="1" si="45"/>
        <v>124563.97708302589</v>
      </c>
      <c r="O39" s="337" t="s">
        <v>611</v>
      </c>
      <c r="P39" s="337" t="str">
        <f t="shared" si="25"/>
        <v>10220C</v>
      </c>
      <c r="Q39" s="339" t="str">
        <f t="shared" si="26"/>
        <v xml:space="preserve">Supervisor Pumping Stations  </v>
      </c>
      <c r="R39" s="343" t="str">
        <f t="shared" si="27"/>
        <v>E40</v>
      </c>
      <c r="S39" s="345" cm="1">
        <f t="array" aca="1" ref="S39" ca="1">IF($O39="Y",VLOOKUP($P39,INDIRECT($P$3),S$5,0)*INDIRECT($O$2),VLOOKUP($P39,INDIRECT($P$3),S$5,0))</f>
        <v>110673.48027513517</v>
      </c>
      <c r="T39" s="345" cm="1">
        <f t="array" aca="1" ref="T39" ca="1">IF($O39="Y",VLOOKUP($P39,INDIRECT($P$3),T$5,0)*INDIRECT($O$2),VLOOKUP($P39,INDIRECT($P$3),T$5,0))</f>
        <v>113993.68468338925</v>
      </c>
      <c r="U39" s="345" cm="1">
        <f t="array" aca="1" ref="U39" ca="1">IF($O39="Y",VLOOKUP($P39,INDIRECT($P$3),U$5,0)*INDIRECT($O$2),VLOOKUP($P39,INDIRECT($P$3),U$5,0))</f>
        <v>117413.49522389092</v>
      </c>
      <c r="V39" s="345" cm="1">
        <f t="array" aca="1" ref="V39" ca="1">IF($O39="Y",VLOOKUP($P39,INDIRECT($P$3),V$5,0)*INDIRECT($O$2),VLOOKUP($P39,INDIRECT($P$3),V$5,0))</f>
        <v>120935.90008060767</v>
      </c>
      <c r="W39" s="345" cm="1">
        <f t="array" aca="1" ref="W39" ca="1">IF($O39="Y",VLOOKUP($P39,INDIRECT($P$3),W$5,0)*INDIRECT($O$2),VLOOKUP($P39,INDIRECT($P$3),W$5,0))</f>
        <v>124563.97708302589</v>
      </c>
      <c r="X39" s="218" t="str">
        <f t="shared" si="15"/>
        <v>Y</v>
      </c>
      <c r="Y39" s="366" t="str">
        <f t="shared" si="16"/>
        <v>10220C</v>
      </c>
      <c r="Z39" s="218" t="str">
        <f t="shared" si="19"/>
        <v xml:space="preserve">Supervisor Pumping Stations  </v>
      </c>
      <c r="AA39" s="367" t="str">
        <f t="shared" si="17"/>
        <v>E40</v>
      </c>
      <c r="AB39" s="368">
        <f t="shared" ca="1" si="20"/>
        <v>53.208999999999996</v>
      </c>
      <c r="AC39" s="368">
        <f t="shared" ca="1" si="21"/>
        <v>54.805</v>
      </c>
      <c r="AD39" s="368">
        <f t="shared" ca="1" si="22"/>
        <v>56.448999999999998</v>
      </c>
      <c r="AE39" s="368">
        <f t="shared" ca="1" si="23"/>
        <v>58.143000000000001</v>
      </c>
      <c r="AF39" s="368">
        <f t="shared" ca="1" si="24"/>
        <v>59.887</v>
      </c>
    </row>
    <row r="40" spans="1:32">
      <c r="A40" s="3" t="s">
        <v>717</v>
      </c>
      <c r="B40" s="47" t="s">
        <v>12</v>
      </c>
      <c r="C40" s="4">
        <v>453</v>
      </c>
      <c r="D40" s="35" t="s">
        <v>718</v>
      </c>
      <c r="E40" s="47">
        <v>10</v>
      </c>
      <c r="F40" s="47" t="s">
        <v>13</v>
      </c>
      <c r="G40" s="306" t="s">
        <v>43</v>
      </c>
      <c r="H40" s="178">
        <f t="shared" ca="1" si="45"/>
        <v>110673.48027513517</v>
      </c>
      <c r="I40" s="178">
        <f t="shared" ca="1" si="45"/>
        <v>113993.68468338925</v>
      </c>
      <c r="J40" s="178">
        <f t="shared" ca="1" si="45"/>
        <v>117413.49522389092</v>
      </c>
      <c r="K40" s="178">
        <f t="shared" ca="1" si="45"/>
        <v>120935.90008060767</v>
      </c>
      <c r="L40" s="178">
        <f t="shared" ca="1" si="45"/>
        <v>124563.97708302589</v>
      </c>
      <c r="O40" s="337" t="s">
        <v>611</v>
      </c>
      <c r="P40" s="337" t="str">
        <f t="shared" si="25"/>
        <v>53063C</v>
      </c>
      <c r="Q40" s="339" t="str">
        <f t="shared" si="26"/>
        <v>Supervisor Security Operations</v>
      </c>
      <c r="R40" s="343" t="str">
        <f t="shared" si="27"/>
        <v>E40</v>
      </c>
      <c r="S40" s="345" cm="1">
        <f t="array" aca="1" ref="S40" ca="1">IF($O40="Y",VLOOKUP($P40,INDIRECT($P$3),S$5,0)*INDIRECT($O$2),VLOOKUP($P40,INDIRECT($P$3),S$5,0))</f>
        <v>110673.48027513517</v>
      </c>
      <c r="T40" s="345" cm="1">
        <f t="array" aca="1" ref="T40" ca="1">IF($O40="Y",VLOOKUP($P40,INDIRECT($P$3),T$5,0)*INDIRECT($O$2),VLOOKUP($P40,INDIRECT($P$3),T$5,0))</f>
        <v>113993.68468338925</v>
      </c>
      <c r="U40" s="345" cm="1">
        <f t="array" aca="1" ref="U40" ca="1">IF($O40="Y",VLOOKUP($P40,INDIRECT($P$3),U$5,0)*INDIRECT($O$2),VLOOKUP($P40,INDIRECT($P$3),U$5,0))</f>
        <v>117413.49522389092</v>
      </c>
      <c r="V40" s="345" cm="1">
        <f t="array" aca="1" ref="V40" ca="1">IF($O40="Y",VLOOKUP($P40,INDIRECT($P$3),V$5,0)*INDIRECT($O$2),VLOOKUP($P40,INDIRECT($P$3),V$5,0))</f>
        <v>120935.90008060767</v>
      </c>
      <c r="W40" s="345" cm="1">
        <f t="array" aca="1" ref="W40" ca="1">IF($O40="Y",VLOOKUP($P40,INDIRECT($P$3),W$5,0)*INDIRECT($O$2),VLOOKUP($P40,INDIRECT($P$3),W$5,0))</f>
        <v>124563.97708302589</v>
      </c>
      <c r="X40" s="218" t="str">
        <f t="shared" si="15"/>
        <v>Y</v>
      </c>
      <c r="Y40" s="366" t="str">
        <f t="shared" si="16"/>
        <v>53063C</v>
      </c>
      <c r="Z40" s="218" t="str">
        <f t="shared" si="19"/>
        <v>Supervisor Security Operations</v>
      </c>
      <c r="AA40" s="367" t="str">
        <f t="shared" si="17"/>
        <v>E40</v>
      </c>
      <c r="AB40" s="368">
        <f t="shared" ca="1" si="20"/>
        <v>53.208999999999996</v>
      </c>
      <c r="AC40" s="368">
        <f t="shared" ca="1" si="21"/>
        <v>54.805</v>
      </c>
      <c r="AD40" s="368">
        <f t="shared" ca="1" si="22"/>
        <v>56.448999999999998</v>
      </c>
      <c r="AE40" s="368">
        <f t="shared" ca="1" si="23"/>
        <v>58.143000000000001</v>
      </c>
      <c r="AF40" s="368">
        <f t="shared" ca="1" si="24"/>
        <v>59.887</v>
      </c>
    </row>
    <row r="41" spans="1:32">
      <c r="A41" s="3" t="s">
        <v>79</v>
      </c>
      <c r="B41" s="47" t="s">
        <v>12</v>
      </c>
      <c r="C41" s="4">
        <v>455</v>
      </c>
      <c r="D41" s="35" t="s">
        <v>80</v>
      </c>
      <c r="E41" s="47">
        <v>10</v>
      </c>
      <c r="F41" s="47" t="s">
        <v>13</v>
      </c>
      <c r="G41" s="306" t="s">
        <v>43</v>
      </c>
      <c r="H41" s="178">
        <f t="shared" ca="1" si="45"/>
        <v>110673.48027513517</v>
      </c>
      <c r="I41" s="178">
        <f t="shared" ca="1" si="45"/>
        <v>113993.68468338925</v>
      </c>
      <c r="J41" s="178">
        <f t="shared" ca="1" si="45"/>
        <v>117413.49522389092</v>
      </c>
      <c r="K41" s="178">
        <f t="shared" ca="1" si="45"/>
        <v>120935.90008060767</v>
      </c>
      <c r="L41" s="178">
        <f t="shared" ca="1" si="45"/>
        <v>124563.97708302589</v>
      </c>
      <c r="O41" s="337" t="s">
        <v>611</v>
      </c>
      <c r="P41" s="337" t="str">
        <f t="shared" si="25"/>
        <v>10320C</v>
      </c>
      <c r="Q41" s="339" t="str">
        <f t="shared" si="26"/>
        <v xml:space="preserve">Supervisor Traffic &amp; Equipment Maintenance  </v>
      </c>
      <c r="R41" s="343" t="str">
        <f t="shared" si="27"/>
        <v>E40</v>
      </c>
      <c r="S41" s="345" cm="1">
        <f t="array" aca="1" ref="S41" ca="1">IF($O41="Y",VLOOKUP($P41,INDIRECT($P$3),S$5,0)*INDIRECT($O$2),VLOOKUP($P41,INDIRECT($P$3),S$5,0))</f>
        <v>110673.48027513517</v>
      </c>
      <c r="T41" s="345" cm="1">
        <f t="array" aca="1" ref="T41" ca="1">IF($O41="Y",VLOOKUP($P41,INDIRECT($P$3),T$5,0)*INDIRECT($O$2),VLOOKUP($P41,INDIRECT($P$3),T$5,0))</f>
        <v>113993.68468338925</v>
      </c>
      <c r="U41" s="345" cm="1">
        <f t="array" aca="1" ref="U41" ca="1">IF($O41="Y",VLOOKUP($P41,INDIRECT($P$3),U$5,0)*INDIRECT($O$2),VLOOKUP($P41,INDIRECT($P$3),U$5,0))</f>
        <v>117413.49522389092</v>
      </c>
      <c r="V41" s="345" cm="1">
        <f t="array" aca="1" ref="V41" ca="1">IF($O41="Y",VLOOKUP($P41,INDIRECT($P$3),V$5,0)*INDIRECT($O$2),VLOOKUP($P41,INDIRECT($P$3),V$5,0))</f>
        <v>120935.90008060767</v>
      </c>
      <c r="W41" s="345" cm="1">
        <f t="array" aca="1" ref="W41" ca="1">IF($O41="Y",VLOOKUP($P41,INDIRECT($P$3),W$5,0)*INDIRECT($O$2),VLOOKUP($P41,INDIRECT($P$3),W$5,0))</f>
        <v>124563.97708302589</v>
      </c>
      <c r="X41" s="218" t="str">
        <f t="shared" si="15"/>
        <v>Y</v>
      </c>
      <c r="Y41" s="366" t="str">
        <f t="shared" si="16"/>
        <v>10320C</v>
      </c>
      <c r="Z41" s="218" t="str">
        <f t="shared" si="19"/>
        <v xml:space="preserve">Supervisor Traffic &amp; Equipment Maintenance  </v>
      </c>
      <c r="AA41" s="367" t="str">
        <f t="shared" si="17"/>
        <v>E40</v>
      </c>
      <c r="AB41" s="368">
        <f t="shared" ca="1" si="20"/>
        <v>53.208999999999996</v>
      </c>
      <c r="AC41" s="368">
        <f t="shared" ca="1" si="21"/>
        <v>54.805</v>
      </c>
      <c r="AD41" s="368">
        <f t="shared" ca="1" si="22"/>
        <v>56.448999999999998</v>
      </c>
      <c r="AE41" s="368">
        <f t="shared" ca="1" si="23"/>
        <v>58.143000000000001</v>
      </c>
      <c r="AF41" s="368">
        <f t="shared" ca="1" si="24"/>
        <v>59.887</v>
      </c>
    </row>
    <row r="42" spans="1:32">
      <c r="A42" s="3" t="s">
        <v>282</v>
      </c>
      <c r="B42" s="47" t="s">
        <v>12</v>
      </c>
      <c r="C42" s="4">
        <v>453</v>
      </c>
      <c r="D42" s="35" t="s">
        <v>532</v>
      </c>
      <c r="E42" s="47">
        <v>10</v>
      </c>
      <c r="F42" s="47" t="s">
        <v>13</v>
      </c>
      <c r="G42" s="306" t="s">
        <v>43</v>
      </c>
      <c r="H42" s="178">
        <f t="shared" ca="1" si="45"/>
        <v>110673.48027513517</v>
      </c>
      <c r="I42" s="178">
        <f t="shared" ca="1" si="45"/>
        <v>113993.68468338925</v>
      </c>
      <c r="J42" s="178">
        <f t="shared" ca="1" si="45"/>
        <v>117413.49522389092</v>
      </c>
      <c r="K42" s="178">
        <f t="shared" ca="1" si="45"/>
        <v>120935.90008060767</v>
      </c>
      <c r="L42" s="178">
        <f t="shared" ca="1" si="45"/>
        <v>124563.97708302589</v>
      </c>
      <c r="O42" s="337" t="s">
        <v>611</v>
      </c>
      <c r="P42" s="337" t="str">
        <f t="shared" si="25"/>
        <v>59216C</v>
      </c>
      <c r="Q42" s="339" t="str">
        <f t="shared" si="26"/>
        <v>Supervisor Water Quality Lab</v>
      </c>
      <c r="R42" s="343" t="str">
        <f t="shared" si="27"/>
        <v>E40</v>
      </c>
      <c r="S42" s="345" cm="1">
        <f t="array" aca="1" ref="S42" ca="1">IF($O42="Y",VLOOKUP($P42,INDIRECT($P$3),S$5,0)*INDIRECT($O$2),VLOOKUP($P42,INDIRECT($P$3),S$5,0))</f>
        <v>110673.48027513517</v>
      </c>
      <c r="T42" s="345" cm="1">
        <f t="array" aca="1" ref="T42" ca="1">IF($O42="Y",VLOOKUP($P42,INDIRECT($P$3),T$5,0)*INDIRECT($O$2),VLOOKUP($P42,INDIRECT($P$3),T$5,0))</f>
        <v>113993.68468338925</v>
      </c>
      <c r="U42" s="345" cm="1">
        <f t="array" aca="1" ref="U42" ca="1">IF($O42="Y",VLOOKUP($P42,INDIRECT($P$3),U$5,0)*INDIRECT($O$2),VLOOKUP($P42,INDIRECT($P$3),U$5,0))</f>
        <v>117413.49522389092</v>
      </c>
      <c r="V42" s="345" cm="1">
        <f t="array" aca="1" ref="V42" ca="1">IF($O42="Y",VLOOKUP($P42,INDIRECT($P$3),V$5,0)*INDIRECT($O$2),VLOOKUP($P42,INDIRECT($P$3),V$5,0))</f>
        <v>120935.90008060767</v>
      </c>
      <c r="W42" s="345" cm="1">
        <f t="array" aca="1" ref="W42" ca="1">IF($O42="Y",VLOOKUP($P42,INDIRECT($P$3),W$5,0)*INDIRECT($O$2),VLOOKUP($P42,INDIRECT($P$3),W$5,0))</f>
        <v>124563.97708302589</v>
      </c>
      <c r="X42" s="218" t="str">
        <f t="shared" si="15"/>
        <v>Y</v>
      </c>
      <c r="Y42" s="366" t="str">
        <f t="shared" si="16"/>
        <v>59216C</v>
      </c>
      <c r="Z42" s="218" t="str">
        <f t="shared" si="19"/>
        <v>Supervisor Water Quality Lab</v>
      </c>
      <c r="AA42" s="367" t="str">
        <f t="shared" si="17"/>
        <v>E40</v>
      </c>
      <c r="AB42" s="368">
        <f t="shared" ca="1" si="20"/>
        <v>53.208999999999996</v>
      </c>
      <c r="AC42" s="368">
        <f t="shared" ca="1" si="21"/>
        <v>54.805</v>
      </c>
      <c r="AD42" s="368">
        <f t="shared" ca="1" si="22"/>
        <v>56.448999999999998</v>
      </c>
      <c r="AE42" s="368">
        <f t="shared" ca="1" si="23"/>
        <v>58.143000000000001</v>
      </c>
      <c r="AF42" s="368">
        <f t="shared" ca="1" si="24"/>
        <v>59.887</v>
      </c>
    </row>
    <row r="43" spans="1:32">
      <c r="A43" s="3" t="s">
        <v>81</v>
      </c>
      <c r="B43" s="47" t="s">
        <v>12</v>
      </c>
      <c r="C43" s="4">
        <v>460</v>
      </c>
      <c r="D43" s="35" t="s">
        <v>82</v>
      </c>
      <c r="E43" s="47">
        <v>10</v>
      </c>
      <c r="F43" s="47" t="s">
        <v>13</v>
      </c>
      <c r="G43" s="306" t="s">
        <v>43</v>
      </c>
      <c r="H43" s="178">
        <f t="shared" ca="1" si="45"/>
        <v>110673.48027513517</v>
      </c>
      <c r="I43" s="178">
        <f t="shared" ca="1" si="45"/>
        <v>113993.68468338925</v>
      </c>
      <c r="J43" s="178">
        <f t="shared" ca="1" si="45"/>
        <v>117413.49522389092</v>
      </c>
      <c r="K43" s="178">
        <f t="shared" ca="1" si="45"/>
        <v>120935.90008060767</v>
      </c>
      <c r="L43" s="178">
        <f t="shared" ca="1" si="45"/>
        <v>124563.97708302589</v>
      </c>
      <c r="O43" s="337" t="s">
        <v>611</v>
      </c>
      <c r="P43" s="337" t="str">
        <f t="shared" si="25"/>
        <v>10370C</v>
      </c>
      <c r="Q43" s="339" t="str">
        <f t="shared" si="26"/>
        <v xml:space="preserve">Supervisor Water Treatment Plant  </v>
      </c>
      <c r="R43" s="343" t="str">
        <f t="shared" si="27"/>
        <v>E40</v>
      </c>
      <c r="S43" s="345" cm="1">
        <f t="array" aca="1" ref="S43" ca="1">IF($O43="Y",VLOOKUP($P43,INDIRECT($P$3),S$5,0)*INDIRECT($O$2),VLOOKUP($P43,INDIRECT($P$3),S$5,0))</f>
        <v>110673.48027513517</v>
      </c>
      <c r="T43" s="345" cm="1">
        <f t="array" aca="1" ref="T43" ca="1">IF($O43="Y",VLOOKUP($P43,INDIRECT($P$3),T$5,0)*INDIRECT($O$2),VLOOKUP($P43,INDIRECT($P$3),T$5,0))</f>
        <v>113993.68468338925</v>
      </c>
      <c r="U43" s="345" cm="1">
        <f t="array" aca="1" ref="U43" ca="1">IF($O43="Y",VLOOKUP($P43,INDIRECT($P$3),U$5,0)*INDIRECT($O$2),VLOOKUP($P43,INDIRECT($P$3),U$5,0))</f>
        <v>117413.49522389092</v>
      </c>
      <c r="V43" s="345" cm="1">
        <f t="array" aca="1" ref="V43" ca="1">IF($O43="Y",VLOOKUP($P43,INDIRECT($P$3),V$5,0)*INDIRECT($O$2),VLOOKUP($P43,INDIRECT($P$3),V$5,0))</f>
        <v>120935.90008060767</v>
      </c>
      <c r="W43" s="345" cm="1">
        <f t="array" aca="1" ref="W43" ca="1">IF($O43="Y",VLOOKUP($P43,INDIRECT($P$3),W$5,0)*INDIRECT($O$2),VLOOKUP($P43,INDIRECT($P$3),W$5,0))</f>
        <v>124563.97708302589</v>
      </c>
      <c r="X43" s="218" t="str">
        <f t="shared" si="15"/>
        <v>Y</v>
      </c>
      <c r="Y43" s="366" t="str">
        <f t="shared" si="16"/>
        <v>10370C</v>
      </c>
      <c r="Z43" s="218" t="str">
        <f t="shared" si="19"/>
        <v xml:space="preserve">Supervisor Water Treatment Plant  </v>
      </c>
      <c r="AA43" s="367" t="str">
        <f t="shared" si="17"/>
        <v>E40</v>
      </c>
      <c r="AB43" s="368">
        <f t="shared" ca="1" si="20"/>
        <v>53.208999999999996</v>
      </c>
      <c r="AC43" s="368">
        <f t="shared" ca="1" si="21"/>
        <v>54.805</v>
      </c>
      <c r="AD43" s="368">
        <f t="shared" ca="1" si="22"/>
        <v>56.448999999999998</v>
      </c>
      <c r="AE43" s="368">
        <f t="shared" ca="1" si="23"/>
        <v>58.143000000000001</v>
      </c>
      <c r="AF43" s="368">
        <f t="shared" ca="1" si="24"/>
        <v>59.887</v>
      </c>
    </row>
    <row r="44" spans="1:32">
      <c r="D44" s="35"/>
      <c r="E44" s="20"/>
      <c r="F44" s="20"/>
      <c r="G44" s="30"/>
      <c r="I44" s="32"/>
      <c r="J44" s="32"/>
      <c r="K44" s="32"/>
      <c r="L44" s="32"/>
    </row>
    <row r="45" spans="1:32">
      <c r="D45" s="35"/>
      <c r="E45" s="20"/>
      <c r="F45" s="20"/>
      <c r="G45" s="30"/>
      <c r="I45" s="32"/>
      <c r="J45" s="32"/>
      <c r="K45" s="32"/>
      <c r="L45" s="32"/>
    </row>
    <row r="46" spans="1:32">
      <c r="A46" s="35" t="s">
        <v>83</v>
      </c>
      <c r="D46" s="35"/>
      <c r="E46" s="20"/>
      <c r="F46" s="20"/>
      <c r="G46" s="30"/>
      <c r="I46" s="32"/>
      <c r="J46" s="32"/>
      <c r="K46" s="32"/>
      <c r="L46" s="32"/>
    </row>
    <row r="47" spans="1:32">
      <c r="A47" s="188"/>
      <c r="B47" s="34" t="s">
        <v>84</v>
      </c>
      <c r="C47" s="34"/>
      <c r="D47" s="35"/>
      <c r="E47" s="34"/>
      <c r="G47" s="30"/>
      <c r="H47" s="76">
        <f ca="1">S47</f>
        <v>110.80709380698543</v>
      </c>
      <c r="I47" s="32" t="s">
        <v>85</v>
      </c>
      <c r="J47" s="32"/>
      <c r="K47" s="32"/>
      <c r="L47" s="32"/>
      <c r="O47" s="337" t="s">
        <v>611</v>
      </c>
      <c r="P47" s="348" t="s">
        <v>546</v>
      </c>
      <c r="Q47" s="349" t="s">
        <v>559</v>
      </c>
      <c r="S47" s="350" cm="1">
        <f t="array" aca="1" ref="S47" ca="1">IF($O47="Y",VLOOKUP($P47,INDIRECT($P$3),S$5,0)*INDIRECT($O$2),VLOOKUP($P47,INDIRECT($P$3),S$5,0))</f>
        <v>110.80709380698543</v>
      </c>
      <c r="T47" s="345"/>
      <c r="U47" s="345"/>
      <c r="V47" s="345"/>
      <c r="X47" s="213" t="str">
        <f t="shared" ref="X47:Z49" si="46">O47</f>
        <v>Y</v>
      </c>
      <c r="Y47" s="213" t="str">
        <f t="shared" si="46"/>
        <v>CSUAMA</v>
      </c>
      <c r="Z47" s="213" t="str">
        <f t="shared" si="46"/>
        <v>Accredited Minnesota Assessor</v>
      </c>
      <c r="AB47" s="272">
        <f ca="1">ROUND(S47/80,3)</f>
        <v>1.385</v>
      </c>
    </row>
    <row r="48" spans="1:32">
      <c r="B48" s="34" t="s">
        <v>86</v>
      </c>
      <c r="C48" s="34"/>
      <c r="D48" s="35"/>
      <c r="E48" s="20"/>
      <c r="F48" s="20"/>
      <c r="G48" s="30"/>
      <c r="H48" s="76">
        <f ca="1">S48</f>
        <v>237.90934846793925</v>
      </c>
      <c r="I48" s="32" t="s">
        <v>85</v>
      </c>
      <c r="J48" s="32"/>
      <c r="K48" s="32"/>
      <c r="L48" s="32"/>
      <c r="O48" s="337" t="s">
        <v>611</v>
      </c>
      <c r="P48" s="348" t="s">
        <v>547</v>
      </c>
      <c r="Q48" s="349" t="s">
        <v>561</v>
      </c>
      <c r="S48" s="350" cm="1">
        <f t="array" aca="1" ref="S48" ca="1">IF($O48="Y",VLOOKUP($P48,INDIRECT($P$3),S$5,0)*INDIRECT($O$2),VLOOKUP($P48,INDIRECT($P$3),S$5,0))</f>
        <v>237.90934846793925</v>
      </c>
      <c r="T48" s="345"/>
      <c r="U48" s="345"/>
      <c r="V48" s="345"/>
      <c r="X48" s="213" t="str">
        <f t="shared" si="46"/>
        <v>Y</v>
      </c>
      <c r="Y48" s="213" t="str">
        <f t="shared" si="46"/>
        <v>CSUSAM</v>
      </c>
      <c r="Z48" s="213" t="str">
        <f t="shared" si="46"/>
        <v>Senior Accredited MN Assessor</v>
      </c>
      <c r="AB48" s="272">
        <f ca="1">ROUND(S48/80,3)</f>
        <v>2.9740000000000002</v>
      </c>
    </row>
    <row r="49" spans="1:32">
      <c r="B49" s="34" t="s">
        <v>87</v>
      </c>
      <c r="C49" s="34"/>
      <c r="D49" s="35"/>
      <c r="E49" s="20"/>
      <c r="F49" s="20"/>
      <c r="G49" s="30"/>
      <c r="H49" s="76">
        <f ca="1">S49</f>
        <v>237.90934846793925</v>
      </c>
      <c r="I49" s="32" t="s">
        <v>85</v>
      </c>
      <c r="O49" s="337" t="s">
        <v>611</v>
      </c>
      <c r="P49" s="348" t="s">
        <v>548</v>
      </c>
      <c r="Q49" s="349" t="s">
        <v>560</v>
      </c>
      <c r="S49" s="350" cm="1">
        <f t="array" aca="1" ref="S49" ca="1">IF($O49="Y",VLOOKUP($P49,INDIRECT($P$3),S$5,0)*INDIRECT($O$2),VLOOKUP($P49,INDIRECT($P$3),S$5,0))</f>
        <v>237.90934846793925</v>
      </c>
      <c r="T49" s="345"/>
      <c r="U49" s="345"/>
      <c r="V49" s="345"/>
      <c r="X49" s="213" t="str">
        <f t="shared" si="46"/>
        <v>Y</v>
      </c>
      <c r="Y49" s="213" t="str">
        <f t="shared" si="46"/>
        <v>CSUCAE</v>
      </c>
      <c r="Z49" s="213" t="str">
        <f t="shared" si="46"/>
        <v>Certified Assessment Evaluator</v>
      </c>
      <c r="AB49" s="272">
        <f ca="1">ROUND(S49/80,3)</f>
        <v>2.9740000000000002</v>
      </c>
    </row>
    <row r="50" spans="1:32">
      <c r="B50" s="34"/>
      <c r="C50" s="34"/>
      <c r="D50" s="35"/>
      <c r="E50" s="20"/>
      <c r="F50" s="20"/>
      <c r="G50" s="30"/>
      <c r="H50" s="282"/>
      <c r="I50" s="32"/>
    </row>
    <row r="51" spans="1:32">
      <c r="B51" s="34"/>
      <c r="C51" s="34"/>
      <c r="D51" s="35"/>
      <c r="E51" s="20"/>
      <c r="F51" s="20"/>
      <c r="G51" s="30"/>
      <c r="H51" s="282"/>
      <c r="I51" s="32"/>
    </row>
    <row r="52" spans="1:32" s="19" customFormat="1">
      <c r="D52" s="100"/>
      <c r="H52" s="17"/>
      <c r="I52" s="17"/>
      <c r="J52" s="17"/>
      <c r="K52" s="18"/>
      <c r="L52" s="18"/>
      <c r="M52"/>
      <c r="N52"/>
      <c r="O52" s="347"/>
      <c r="P52" s="347"/>
      <c r="Q52" s="346"/>
      <c r="R52" s="347"/>
      <c r="S52" s="346"/>
      <c r="T52" s="346"/>
      <c r="U52" s="346"/>
      <c r="V52" s="346"/>
      <c r="W52" s="346"/>
      <c r="X52" s="214"/>
      <c r="Y52" s="214"/>
      <c r="Z52" s="214"/>
      <c r="AA52" s="214"/>
      <c r="AB52" s="249"/>
      <c r="AC52" s="249"/>
      <c r="AD52" s="249"/>
      <c r="AE52" s="249"/>
      <c r="AF52" s="249"/>
    </row>
    <row r="53" spans="1:32" s="19" customFormat="1" ht="26.25" thickBot="1">
      <c r="A53" s="280" t="s">
        <v>2</v>
      </c>
      <c r="B53" s="280" t="s">
        <v>3</v>
      </c>
      <c r="C53" s="280" t="s">
        <v>519</v>
      </c>
      <c r="D53" s="24" t="s">
        <v>626</v>
      </c>
      <c r="E53" s="280" t="s">
        <v>617</v>
      </c>
      <c r="F53" s="280" t="s">
        <v>6</v>
      </c>
      <c r="G53" s="280" t="s">
        <v>7</v>
      </c>
      <c r="H53" s="26" t="s">
        <v>8</v>
      </c>
      <c r="I53" s="26" t="s">
        <v>9</v>
      </c>
      <c r="J53" s="26" t="s">
        <v>10</v>
      </c>
      <c r="K53" s="27" t="s">
        <v>11</v>
      </c>
      <c r="L53" s="27" t="s">
        <v>744</v>
      </c>
      <c r="M53"/>
      <c r="N53"/>
      <c r="O53" s="340" t="s">
        <v>610</v>
      </c>
      <c r="P53" s="340" t="s">
        <v>2</v>
      </c>
      <c r="Q53" s="341" t="s">
        <v>612</v>
      </c>
      <c r="R53" s="340" t="s">
        <v>606</v>
      </c>
      <c r="S53" s="342" t="s">
        <v>8</v>
      </c>
      <c r="T53" s="342" t="s">
        <v>9</v>
      </c>
      <c r="U53" s="342" t="s">
        <v>10</v>
      </c>
      <c r="V53" s="340" t="s">
        <v>11</v>
      </c>
      <c r="W53" s="341" t="s">
        <v>744</v>
      </c>
      <c r="X53" s="358" t="str">
        <f t="shared" ref="X53:X78" si="47">O53</f>
        <v>Update</v>
      </c>
      <c r="Y53" s="359" t="str">
        <f t="shared" ref="Y53:Y78" si="48">A53</f>
        <v>Job Code</v>
      </c>
      <c r="Z53" s="358" t="s">
        <v>612</v>
      </c>
      <c r="AA53" s="360" t="str">
        <f t="shared" ref="AA53:AA78" si="49">G53</f>
        <v>Salary Grade</v>
      </c>
      <c r="AB53" s="361" t="str">
        <f>S53</f>
        <v>Step 1</v>
      </c>
      <c r="AC53" s="361" t="str">
        <f>T53</f>
        <v>Step 2</v>
      </c>
      <c r="AD53" s="361" t="str">
        <f>U53</f>
        <v>Step 3</v>
      </c>
      <c r="AE53" s="361" t="str">
        <f>V53</f>
        <v>Step 4</v>
      </c>
      <c r="AF53" s="404" t="s">
        <v>744</v>
      </c>
    </row>
    <row r="54" spans="1:32" s="19" customFormat="1">
      <c r="A54" s="3" t="s">
        <v>139</v>
      </c>
      <c r="B54" s="47" t="s">
        <v>12</v>
      </c>
      <c r="C54" s="4">
        <v>505</v>
      </c>
      <c r="D54" s="35" t="s">
        <v>736</v>
      </c>
      <c r="E54" s="47">
        <v>11</v>
      </c>
      <c r="F54" s="47" t="s">
        <v>13</v>
      </c>
      <c r="G54" s="306" t="s">
        <v>92</v>
      </c>
      <c r="H54" s="178">
        <f t="shared" ref="H54:H60" ca="1" si="50">S54</f>
        <v>119214.52696628506</v>
      </c>
      <c r="I54" s="178">
        <f t="shared" ref="I54:I60" ca="1" si="51">T54</f>
        <v>122790.9627752736</v>
      </c>
      <c r="J54" s="178">
        <f t="shared" ref="J54:J60" ca="1" si="52">U54</f>
        <v>126474.69165853181</v>
      </c>
      <c r="K54" s="178">
        <f t="shared" ref="K54:K60" ca="1" si="53">V54</f>
        <v>130268.93240828777</v>
      </c>
      <c r="L54" s="178">
        <f t="shared" ref="L54:L60" ca="1" si="54">W54</f>
        <v>134177.0003805364</v>
      </c>
      <c r="M54"/>
      <c r="N54"/>
      <c r="O54" s="343" t="s">
        <v>611</v>
      </c>
      <c r="P54" s="337" t="str">
        <f t="shared" ref="P54:P78" si="55">A54</f>
        <v>10095C</v>
      </c>
      <c r="Q54" s="339" t="str">
        <f t="shared" ref="Q54:Q78" si="56">D54</f>
        <v>Assistant Superintendent Water Distribution</v>
      </c>
      <c r="R54" s="343" t="str">
        <f t="shared" ref="R54:R78" si="57">G54</f>
        <v>E50</v>
      </c>
      <c r="S54" s="345" cm="1">
        <f t="array" aca="1" ref="S54" ca="1">IF($O54="Y",VLOOKUP($P54,INDIRECT($P$3),S$5,0)*INDIRECT($O$2),VLOOKUP($P54,INDIRECT($P$3),S$5,0))</f>
        <v>119214.52696628506</v>
      </c>
      <c r="T54" s="345" cm="1">
        <f t="array" aca="1" ref="T54" ca="1">IF($O54="Y",VLOOKUP($P54,INDIRECT($P$3),T$5,0)*INDIRECT($O$2),VLOOKUP($P54,INDIRECT($P$3),T$5,0))</f>
        <v>122790.9627752736</v>
      </c>
      <c r="U54" s="345" cm="1">
        <f t="array" aca="1" ref="U54" ca="1">IF($O54="Y",VLOOKUP($P54,INDIRECT($P$3),U$5,0)*INDIRECT($O$2),VLOOKUP($P54,INDIRECT($P$3),U$5,0))</f>
        <v>126474.69165853181</v>
      </c>
      <c r="V54" s="345" cm="1">
        <f t="array" aca="1" ref="V54" ca="1">IF($O54="Y",VLOOKUP($P54,INDIRECT($P$3),V$5,0)*INDIRECT($O$2),VLOOKUP($P54,INDIRECT($P$3),V$5,0))</f>
        <v>130268.93240828777</v>
      </c>
      <c r="W54" s="345" cm="1">
        <f t="array" aca="1" ref="W54" ca="1">IF($O54="Y",VLOOKUP($P54,INDIRECT($P$3),W$5,0)*INDIRECT($O$2),VLOOKUP($P54,INDIRECT($P$3),W$5,0))</f>
        <v>134177.0003805364</v>
      </c>
      <c r="X54" s="218" t="str">
        <f t="shared" si="47"/>
        <v>Y</v>
      </c>
      <c r="Y54" s="366" t="str">
        <f t="shared" si="48"/>
        <v>10095C</v>
      </c>
      <c r="Z54" s="218" t="str">
        <f t="shared" ref="Z54:Z78" si="58">D54</f>
        <v>Assistant Superintendent Water Distribution</v>
      </c>
      <c r="AA54" s="367" t="str">
        <f t="shared" si="49"/>
        <v>E50</v>
      </c>
      <c r="AB54" s="368">
        <f t="shared" ref="AB54:AB78" ca="1" si="59">ROUNDUP(S54/2080,3)</f>
        <v>57.314999999999998</v>
      </c>
      <c r="AC54" s="368">
        <f t="shared" ref="AC54:AC78" ca="1" si="60">ROUNDUP(T54/2080,3)</f>
        <v>59.034999999999997</v>
      </c>
      <c r="AD54" s="368">
        <f t="shared" ref="AD54:AD78" ca="1" si="61">ROUNDUP(U54/2080,3)</f>
        <v>60.805999999999997</v>
      </c>
      <c r="AE54" s="368">
        <f t="shared" ref="AE54:AE78" ca="1" si="62">ROUNDUP(V54/2080,3)</f>
        <v>62.629999999999995</v>
      </c>
      <c r="AF54" s="368">
        <f t="shared" ref="AF54:AF78" ca="1" si="63">ROUNDUP(W54/2080,3)</f>
        <v>64.509</v>
      </c>
    </row>
    <row r="55" spans="1:32" s="19" customFormat="1">
      <c r="A55" s="3" t="s">
        <v>95</v>
      </c>
      <c r="B55" s="47" t="s">
        <v>12</v>
      </c>
      <c r="C55" s="4">
        <v>515</v>
      </c>
      <c r="D55" s="35" t="s">
        <v>96</v>
      </c>
      <c r="E55" s="47">
        <v>11</v>
      </c>
      <c r="F55" s="47" t="s">
        <v>13</v>
      </c>
      <c r="G55" s="306" t="s">
        <v>92</v>
      </c>
      <c r="H55" s="178">
        <f t="shared" ca="1" si="50"/>
        <v>119214.52696628506</v>
      </c>
      <c r="I55" s="178">
        <f t="shared" ca="1" si="51"/>
        <v>122790.9627752736</v>
      </c>
      <c r="J55" s="178">
        <f t="shared" ca="1" si="52"/>
        <v>126474.69165853181</v>
      </c>
      <c r="K55" s="178">
        <f t="shared" ca="1" si="53"/>
        <v>130268.93240828777</v>
      </c>
      <c r="L55" s="178">
        <f t="shared" ca="1" si="54"/>
        <v>134177.0003805364</v>
      </c>
      <c r="M55"/>
      <c r="N55"/>
      <c r="O55" s="343" t="s">
        <v>611</v>
      </c>
      <c r="P55" s="337" t="str">
        <f t="shared" si="55"/>
        <v>00870C</v>
      </c>
      <c r="Q55" s="339" t="str">
        <f t="shared" si="56"/>
        <v>Assistant Superintendent Water Plant Operations</v>
      </c>
      <c r="R55" s="343" t="str">
        <f t="shared" si="57"/>
        <v>E50</v>
      </c>
      <c r="S55" s="345" cm="1">
        <f t="array" aca="1" ref="S55" ca="1">IF($O55="Y",VLOOKUP($P55,INDIRECT($P$3),S$5,0)*INDIRECT($O$2),VLOOKUP($P55,INDIRECT($P$3),S$5,0))</f>
        <v>119214.52696628506</v>
      </c>
      <c r="T55" s="345" cm="1">
        <f t="array" aca="1" ref="T55" ca="1">IF($O55="Y",VLOOKUP($P55,INDIRECT($P$3),T$5,0)*INDIRECT($O$2),VLOOKUP($P55,INDIRECT($P$3),T$5,0))</f>
        <v>122790.9627752736</v>
      </c>
      <c r="U55" s="345" cm="1">
        <f t="array" aca="1" ref="U55" ca="1">IF($O55="Y",VLOOKUP($P55,INDIRECT($P$3),U$5,0)*INDIRECT($O$2),VLOOKUP($P55,INDIRECT($P$3),U$5,0))</f>
        <v>126474.69165853181</v>
      </c>
      <c r="V55" s="345" cm="1">
        <f t="array" aca="1" ref="V55" ca="1">IF($O55="Y",VLOOKUP($P55,INDIRECT($P$3),V$5,0)*INDIRECT($O$2),VLOOKUP($P55,INDIRECT($P$3),V$5,0))</f>
        <v>130268.93240828777</v>
      </c>
      <c r="W55" s="345" cm="1">
        <f t="array" aca="1" ref="W55" ca="1">IF($O55="Y",VLOOKUP($P55,INDIRECT($P$3),W$5,0)*INDIRECT($O$2),VLOOKUP($P55,INDIRECT($P$3),W$5,0))</f>
        <v>134177.0003805364</v>
      </c>
      <c r="X55" s="218" t="str">
        <f t="shared" si="47"/>
        <v>Y</v>
      </c>
      <c r="Y55" s="366" t="str">
        <f t="shared" si="48"/>
        <v>00870C</v>
      </c>
      <c r="Z55" s="218" t="str">
        <f t="shared" si="58"/>
        <v>Assistant Superintendent Water Plant Operations</v>
      </c>
      <c r="AA55" s="367" t="str">
        <f t="shared" si="49"/>
        <v>E50</v>
      </c>
      <c r="AB55" s="368">
        <f t="shared" ca="1" si="59"/>
        <v>57.314999999999998</v>
      </c>
      <c r="AC55" s="368">
        <f t="shared" ca="1" si="60"/>
        <v>59.034999999999997</v>
      </c>
      <c r="AD55" s="368">
        <f t="shared" ca="1" si="61"/>
        <v>60.805999999999997</v>
      </c>
      <c r="AE55" s="368">
        <f t="shared" ca="1" si="62"/>
        <v>62.629999999999995</v>
      </c>
      <c r="AF55" s="368">
        <f t="shared" ca="1" si="63"/>
        <v>64.509</v>
      </c>
    </row>
    <row r="56" spans="1:32" s="19" customFormat="1">
      <c r="A56" s="3" t="s">
        <v>677</v>
      </c>
      <c r="B56" s="47" t="s">
        <v>12</v>
      </c>
      <c r="C56" s="4">
        <v>523</v>
      </c>
      <c r="D56" s="35" t="s">
        <v>676</v>
      </c>
      <c r="E56" s="47">
        <v>11</v>
      </c>
      <c r="F56" s="47" t="s">
        <v>13</v>
      </c>
      <c r="G56" s="306" t="s">
        <v>92</v>
      </c>
      <c r="H56" s="178">
        <f t="shared" ca="1" si="50"/>
        <v>119214.52696628506</v>
      </c>
      <c r="I56" s="178">
        <f t="shared" ca="1" si="51"/>
        <v>122790.9627752736</v>
      </c>
      <c r="J56" s="178">
        <f t="shared" ca="1" si="52"/>
        <v>126474.69165853181</v>
      </c>
      <c r="K56" s="178">
        <f t="shared" ca="1" si="53"/>
        <v>130268.93240828777</v>
      </c>
      <c r="L56" s="178">
        <f t="shared" ca="1" si="54"/>
        <v>134177.0003805364</v>
      </c>
      <c r="M56"/>
      <c r="N56"/>
      <c r="O56" s="343" t="s">
        <v>611</v>
      </c>
      <c r="P56" s="337" t="str">
        <f t="shared" si="55"/>
        <v>53016C</v>
      </c>
      <c r="Q56" s="339" t="str">
        <f t="shared" si="56"/>
        <v>Carbon Sequestration Program Manager</v>
      </c>
      <c r="R56" s="343" t="str">
        <f t="shared" si="57"/>
        <v>E50</v>
      </c>
      <c r="S56" s="345" cm="1">
        <f t="array" aca="1" ref="S56" ca="1">IF($O56="Y",VLOOKUP($P56,INDIRECT($P$3),S$5,0)*INDIRECT($O$2),VLOOKUP($P56,INDIRECT($P$3),S$5,0))</f>
        <v>119214.52696628506</v>
      </c>
      <c r="T56" s="345" cm="1">
        <f t="array" aca="1" ref="T56" ca="1">IF($O56="Y",VLOOKUP($P56,INDIRECT($P$3),T$5,0)*INDIRECT($O$2),VLOOKUP($P56,INDIRECT($P$3),T$5,0))</f>
        <v>122790.9627752736</v>
      </c>
      <c r="U56" s="345" cm="1">
        <f t="array" aca="1" ref="U56" ca="1">IF($O56="Y",VLOOKUP($P56,INDIRECT($P$3),U$5,0)*INDIRECT($O$2),VLOOKUP($P56,INDIRECT($P$3),U$5,0))</f>
        <v>126474.69165853181</v>
      </c>
      <c r="V56" s="345" cm="1">
        <f t="array" aca="1" ref="V56" ca="1">IF($O56="Y",VLOOKUP($P56,INDIRECT($P$3),V$5,0)*INDIRECT($O$2),VLOOKUP($P56,INDIRECT($P$3),V$5,0))</f>
        <v>130268.93240828777</v>
      </c>
      <c r="W56" s="345" cm="1">
        <f t="array" aca="1" ref="W56" ca="1">IF($O56="Y",VLOOKUP($P56,INDIRECT($P$3),W$5,0)*INDIRECT($O$2),VLOOKUP($P56,INDIRECT($P$3),W$5,0))</f>
        <v>134177.0003805364</v>
      </c>
      <c r="X56" s="218" t="str">
        <f t="shared" si="47"/>
        <v>Y</v>
      </c>
      <c r="Y56" s="366" t="str">
        <f t="shared" si="48"/>
        <v>53016C</v>
      </c>
      <c r="Z56" s="218" t="str">
        <f t="shared" si="58"/>
        <v>Carbon Sequestration Program Manager</v>
      </c>
      <c r="AA56" s="367" t="str">
        <f t="shared" si="49"/>
        <v>E50</v>
      </c>
      <c r="AB56" s="368">
        <f t="shared" ca="1" si="59"/>
        <v>57.314999999999998</v>
      </c>
      <c r="AC56" s="368">
        <f t="shared" ca="1" si="60"/>
        <v>59.034999999999997</v>
      </c>
      <c r="AD56" s="368">
        <f t="shared" ca="1" si="61"/>
        <v>60.805999999999997</v>
      </c>
      <c r="AE56" s="368">
        <f t="shared" ca="1" si="62"/>
        <v>62.629999999999995</v>
      </c>
      <c r="AF56" s="368">
        <f t="shared" ca="1" si="63"/>
        <v>64.509</v>
      </c>
    </row>
    <row r="57" spans="1:32" s="19" customFormat="1">
      <c r="A57" s="3" t="s">
        <v>246</v>
      </c>
      <c r="B57" s="47" t="s">
        <v>12</v>
      </c>
      <c r="C57" s="4">
        <v>498</v>
      </c>
      <c r="D57" s="35" t="s">
        <v>234</v>
      </c>
      <c r="E57" s="47">
        <v>11</v>
      </c>
      <c r="F57" s="47" t="s">
        <v>13</v>
      </c>
      <c r="G57" s="306" t="s">
        <v>92</v>
      </c>
      <c r="H57" s="178">
        <f t="shared" ca="1" si="50"/>
        <v>119214.52696628506</v>
      </c>
      <c r="I57" s="178">
        <f t="shared" ca="1" si="51"/>
        <v>122790.9627752736</v>
      </c>
      <c r="J57" s="178">
        <f t="shared" ca="1" si="52"/>
        <v>126474.69165853181</v>
      </c>
      <c r="K57" s="178">
        <f t="shared" ca="1" si="53"/>
        <v>130268.93240828777</v>
      </c>
      <c r="L57" s="178">
        <f t="shared" ca="1" si="54"/>
        <v>134177.0003805364</v>
      </c>
      <c r="M57"/>
      <c r="N57"/>
      <c r="O57" s="343" t="s">
        <v>611</v>
      </c>
      <c r="P57" s="337" t="str">
        <f t="shared" si="55"/>
        <v>59215C</v>
      </c>
      <c r="Q57" s="339" t="str">
        <f t="shared" si="56"/>
        <v>Crime Lab Quality Administrator</v>
      </c>
      <c r="R57" s="343" t="str">
        <f t="shared" si="57"/>
        <v>E50</v>
      </c>
      <c r="S57" s="345" cm="1">
        <f t="array" aca="1" ref="S57" ca="1">IF($O57="Y",VLOOKUP($P57,INDIRECT($P$3),S$5,0)*INDIRECT($O$2),VLOOKUP($P57,INDIRECT($P$3),S$5,0))</f>
        <v>119214.52696628506</v>
      </c>
      <c r="T57" s="345" cm="1">
        <f t="array" aca="1" ref="T57" ca="1">IF($O57="Y",VLOOKUP($P57,INDIRECT($P$3),T$5,0)*INDIRECT($O$2),VLOOKUP($P57,INDIRECT($P$3),T$5,0))</f>
        <v>122790.9627752736</v>
      </c>
      <c r="U57" s="345" cm="1">
        <f t="array" aca="1" ref="U57" ca="1">IF($O57="Y",VLOOKUP($P57,INDIRECT($P$3),U$5,0)*INDIRECT($O$2),VLOOKUP($P57,INDIRECT($P$3),U$5,0))</f>
        <v>126474.69165853181</v>
      </c>
      <c r="V57" s="345" cm="1">
        <f t="array" aca="1" ref="V57" ca="1">IF($O57="Y",VLOOKUP($P57,INDIRECT($P$3),V$5,0)*INDIRECT($O$2),VLOOKUP($P57,INDIRECT($P$3),V$5,0))</f>
        <v>130268.93240828777</v>
      </c>
      <c r="W57" s="345" cm="1">
        <f t="array" aca="1" ref="W57" ca="1">IF($O57="Y",VLOOKUP($P57,INDIRECT($P$3),W$5,0)*INDIRECT($O$2),VLOOKUP($P57,INDIRECT($P$3),W$5,0))</f>
        <v>134177.0003805364</v>
      </c>
      <c r="X57" s="218" t="str">
        <f t="shared" si="47"/>
        <v>Y</v>
      </c>
      <c r="Y57" s="366" t="str">
        <f t="shared" si="48"/>
        <v>59215C</v>
      </c>
      <c r="Z57" s="218" t="str">
        <f t="shared" si="58"/>
        <v>Crime Lab Quality Administrator</v>
      </c>
      <c r="AA57" s="367" t="str">
        <f t="shared" si="49"/>
        <v>E50</v>
      </c>
      <c r="AB57" s="368">
        <f t="shared" ca="1" si="59"/>
        <v>57.314999999999998</v>
      </c>
      <c r="AC57" s="368">
        <f t="shared" ca="1" si="60"/>
        <v>59.034999999999997</v>
      </c>
      <c r="AD57" s="368">
        <f t="shared" ca="1" si="61"/>
        <v>60.805999999999997</v>
      </c>
      <c r="AE57" s="368">
        <f t="shared" ca="1" si="62"/>
        <v>62.629999999999995</v>
      </c>
      <c r="AF57" s="368">
        <f t="shared" ca="1" si="63"/>
        <v>64.509</v>
      </c>
    </row>
    <row r="58" spans="1:32" s="19" customFormat="1">
      <c r="A58" s="3" t="s">
        <v>98</v>
      </c>
      <c r="B58" s="47" t="s">
        <v>12</v>
      </c>
      <c r="C58" s="4">
        <v>503</v>
      </c>
      <c r="D58" s="35" t="s">
        <v>99</v>
      </c>
      <c r="E58" s="47">
        <v>11</v>
      </c>
      <c r="F58" s="47" t="s">
        <v>13</v>
      </c>
      <c r="G58" s="306" t="s">
        <v>92</v>
      </c>
      <c r="H58" s="178">
        <f t="shared" ca="1" si="50"/>
        <v>119214.52696628506</v>
      </c>
      <c r="I58" s="178">
        <f t="shared" ca="1" si="51"/>
        <v>122790.9627752736</v>
      </c>
      <c r="J58" s="178">
        <f t="shared" ca="1" si="52"/>
        <v>126474.69165853181</v>
      </c>
      <c r="K58" s="178">
        <f t="shared" ca="1" si="53"/>
        <v>130268.93240828777</v>
      </c>
      <c r="L58" s="178">
        <f t="shared" ca="1" si="54"/>
        <v>134177.0003805364</v>
      </c>
      <c r="M58"/>
      <c r="N58"/>
      <c r="O58" s="343" t="s">
        <v>611</v>
      </c>
      <c r="P58" s="337" t="str">
        <f t="shared" si="55"/>
        <v>03610C</v>
      </c>
      <c r="Q58" s="339" t="str">
        <f t="shared" si="56"/>
        <v xml:space="preserve">District Street Supervisor II  </v>
      </c>
      <c r="R58" s="343" t="str">
        <f t="shared" si="57"/>
        <v>E50</v>
      </c>
      <c r="S58" s="345" cm="1">
        <f t="array" aca="1" ref="S58" ca="1">IF($O58="Y",VLOOKUP($P58,INDIRECT($P$3),S$5,0)*INDIRECT($O$2),VLOOKUP($P58,INDIRECT($P$3),S$5,0))</f>
        <v>119214.52696628506</v>
      </c>
      <c r="T58" s="345" cm="1">
        <f t="array" aca="1" ref="T58" ca="1">IF($O58="Y",VLOOKUP($P58,INDIRECT($P$3),T$5,0)*INDIRECT($O$2),VLOOKUP($P58,INDIRECT($P$3),T$5,0))</f>
        <v>122790.9627752736</v>
      </c>
      <c r="U58" s="345" cm="1">
        <f t="array" aca="1" ref="U58" ca="1">IF($O58="Y",VLOOKUP($P58,INDIRECT($P$3),U$5,0)*INDIRECT($O$2),VLOOKUP($P58,INDIRECT($P$3),U$5,0))</f>
        <v>126474.69165853181</v>
      </c>
      <c r="V58" s="345" cm="1">
        <f t="array" aca="1" ref="V58" ca="1">IF($O58="Y",VLOOKUP($P58,INDIRECT($P$3),V$5,0)*INDIRECT($O$2),VLOOKUP($P58,INDIRECT($P$3),V$5,0))</f>
        <v>130268.93240828777</v>
      </c>
      <c r="W58" s="345" cm="1">
        <f t="array" aca="1" ref="W58" ca="1">IF($O58="Y",VLOOKUP($P58,INDIRECT($P$3),W$5,0)*INDIRECT($O$2),VLOOKUP($P58,INDIRECT($P$3),W$5,0))</f>
        <v>134177.0003805364</v>
      </c>
      <c r="X58" s="218" t="str">
        <f t="shared" si="47"/>
        <v>Y</v>
      </c>
      <c r="Y58" s="366" t="str">
        <f t="shared" si="48"/>
        <v>03610C</v>
      </c>
      <c r="Z58" s="218" t="str">
        <f t="shared" si="58"/>
        <v xml:space="preserve">District Street Supervisor II  </v>
      </c>
      <c r="AA58" s="367" t="str">
        <f t="shared" si="49"/>
        <v>E50</v>
      </c>
      <c r="AB58" s="368">
        <f t="shared" ca="1" si="59"/>
        <v>57.314999999999998</v>
      </c>
      <c r="AC58" s="368">
        <f t="shared" ca="1" si="60"/>
        <v>59.034999999999997</v>
      </c>
      <c r="AD58" s="368">
        <f t="shared" ca="1" si="61"/>
        <v>60.805999999999997</v>
      </c>
      <c r="AE58" s="368">
        <f t="shared" ca="1" si="62"/>
        <v>62.629999999999995</v>
      </c>
      <c r="AF58" s="368">
        <f t="shared" ca="1" si="63"/>
        <v>64.509</v>
      </c>
    </row>
    <row r="59" spans="1:32" s="19" customFormat="1">
      <c r="A59" s="3" t="s">
        <v>100</v>
      </c>
      <c r="B59" s="47" t="s">
        <v>12</v>
      </c>
      <c r="C59" s="4">
        <v>520</v>
      </c>
      <c r="D59" s="35" t="s">
        <v>101</v>
      </c>
      <c r="E59" s="47">
        <v>11</v>
      </c>
      <c r="F59" s="47" t="s">
        <v>13</v>
      </c>
      <c r="G59" s="306" t="s">
        <v>92</v>
      </c>
      <c r="H59" s="178">
        <f t="shared" ca="1" si="50"/>
        <v>119214.52696628506</v>
      </c>
      <c r="I59" s="178">
        <f t="shared" ca="1" si="51"/>
        <v>122790.9627752736</v>
      </c>
      <c r="J59" s="178">
        <f t="shared" ca="1" si="52"/>
        <v>126474.69165853181</v>
      </c>
      <c r="K59" s="178">
        <f t="shared" ca="1" si="53"/>
        <v>130268.93240828777</v>
      </c>
      <c r="L59" s="178">
        <f t="shared" ca="1" si="54"/>
        <v>134177.0003805364</v>
      </c>
      <c r="M59"/>
      <c r="N59"/>
      <c r="O59" s="343" t="s">
        <v>611</v>
      </c>
      <c r="P59" s="337" t="str">
        <f t="shared" si="55"/>
        <v>04299C</v>
      </c>
      <c r="Q59" s="339" t="str">
        <f t="shared" si="56"/>
        <v>Facility Supervisor, Property Services</v>
      </c>
      <c r="R59" s="343" t="str">
        <f t="shared" si="57"/>
        <v>E50</v>
      </c>
      <c r="S59" s="345" cm="1">
        <f t="array" aca="1" ref="S59" ca="1">IF($O59="Y",VLOOKUP($P59,INDIRECT($P$3),S$5,0)*INDIRECT($O$2),VLOOKUP($P59,INDIRECT($P$3),S$5,0))</f>
        <v>119214.52696628506</v>
      </c>
      <c r="T59" s="345" cm="1">
        <f t="array" aca="1" ref="T59" ca="1">IF($O59="Y",VLOOKUP($P59,INDIRECT($P$3),T$5,0)*INDIRECT($O$2),VLOOKUP($P59,INDIRECT($P$3),T$5,0))</f>
        <v>122790.9627752736</v>
      </c>
      <c r="U59" s="345" cm="1">
        <f t="array" aca="1" ref="U59" ca="1">IF($O59="Y",VLOOKUP($P59,INDIRECT($P$3),U$5,0)*INDIRECT($O$2),VLOOKUP($P59,INDIRECT($P$3),U$5,0))</f>
        <v>126474.69165853181</v>
      </c>
      <c r="V59" s="345" cm="1">
        <f t="array" aca="1" ref="V59" ca="1">IF($O59="Y",VLOOKUP($P59,INDIRECT($P$3),V$5,0)*INDIRECT($O$2),VLOOKUP($P59,INDIRECT($P$3),V$5,0))</f>
        <v>130268.93240828777</v>
      </c>
      <c r="W59" s="345" cm="1">
        <f t="array" aca="1" ref="W59" ca="1">IF($O59="Y",VLOOKUP($P59,INDIRECT($P$3),W$5,0)*INDIRECT($O$2),VLOOKUP($P59,INDIRECT($P$3),W$5,0))</f>
        <v>134177.0003805364</v>
      </c>
      <c r="X59" s="218" t="str">
        <f t="shared" si="47"/>
        <v>Y</v>
      </c>
      <c r="Y59" s="366" t="str">
        <f t="shared" si="48"/>
        <v>04299C</v>
      </c>
      <c r="Z59" s="218" t="str">
        <f t="shared" si="58"/>
        <v>Facility Supervisor, Property Services</v>
      </c>
      <c r="AA59" s="367" t="str">
        <f t="shared" si="49"/>
        <v>E50</v>
      </c>
      <c r="AB59" s="368">
        <f t="shared" ca="1" si="59"/>
        <v>57.314999999999998</v>
      </c>
      <c r="AC59" s="368">
        <f t="shared" ca="1" si="60"/>
        <v>59.034999999999997</v>
      </c>
      <c r="AD59" s="368">
        <f t="shared" ca="1" si="61"/>
        <v>60.805999999999997</v>
      </c>
      <c r="AE59" s="368">
        <f t="shared" ca="1" si="62"/>
        <v>62.629999999999995</v>
      </c>
      <c r="AF59" s="368">
        <f t="shared" ca="1" si="63"/>
        <v>64.509</v>
      </c>
    </row>
    <row r="60" spans="1:32" s="19" customFormat="1" ht="12" customHeight="1">
      <c r="A60" s="3" t="s">
        <v>23</v>
      </c>
      <c r="B60" s="47" t="s">
        <v>12</v>
      </c>
      <c r="C60" s="2">
        <v>498</v>
      </c>
      <c r="D60" s="35" t="s">
        <v>577</v>
      </c>
      <c r="E60" s="47">
        <v>11</v>
      </c>
      <c r="F60" s="47" t="s">
        <v>13</v>
      </c>
      <c r="G60" s="306" t="s">
        <v>92</v>
      </c>
      <c r="H60" s="178">
        <f t="shared" ca="1" si="50"/>
        <v>119214.52696628506</v>
      </c>
      <c r="I60" s="178">
        <f t="shared" ca="1" si="51"/>
        <v>122790.9627752736</v>
      </c>
      <c r="J60" s="178">
        <f t="shared" ca="1" si="52"/>
        <v>126474.69165853181</v>
      </c>
      <c r="K60" s="178">
        <f t="shared" ca="1" si="53"/>
        <v>130268.93240828777</v>
      </c>
      <c r="L60" s="178">
        <f t="shared" ca="1" si="54"/>
        <v>134177.0003805364</v>
      </c>
      <c r="M60" s="30"/>
      <c r="O60" s="343" t="s">
        <v>611</v>
      </c>
      <c r="P60" s="337" t="str">
        <f t="shared" si="55"/>
        <v>04308C</v>
      </c>
      <c r="Q60" s="339" t="str">
        <f t="shared" si="56"/>
        <v>Field Operations and Investigations Manager</v>
      </c>
      <c r="R60" s="343" t="str">
        <f t="shared" si="57"/>
        <v>E50</v>
      </c>
      <c r="S60" s="345" cm="1">
        <f t="array" aca="1" ref="S60" ca="1">IF($O60="Y",VLOOKUP($P60,INDIRECT($P$3),S$5,0)*INDIRECT($O$2),VLOOKUP($P60,INDIRECT($P$3),S$5,0))</f>
        <v>119214.52696628506</v>
      </c>
      <c r="T60" s="345" cm="1">
        <f t="array" aca="1" ref="T60" ca="1">IF($O60="Y",VLOOKUP($P60,INDIRECT($P$3),T$5,0)*INDIRECT($O$2),VLOOKUP($P60,INDIRECT($P$3),T$5,0))</f>
        <v>122790.9627752736</v>
      </c>
      <c r="U60" s="345" cm="1">
        <f t="array" aca="1" ref="U60" ca="1">IF($O60="Y",VLOOKUP($P60,INDIRECT($P$3),U$5,0)*INDIRECT($O$2),VLOOKUP($P60,INDIRECT($P$3),U$5,0))</f>
        <v>126474.69165853181</v>
      </c>
      <c r="V60" s="345" cm="1">
        <f t="array" aca="1" ref="V60" ca="1">IF($O60="Y",VLOOKUP($P60,INDIRECT($P$3),V$5,0)*INDIRECT($O$2),VLOOKUP($P60,INDIRECT($P$3),V$5,0))</f>
        <v>130268.93240828777</v>
      </c>
      <c r="W60" s="345" cm="1">
        <f t="array" aca="1" ref="W60" ca="1">IF($O60="Y",VLOOKUP($P60,INDIRECT($P$3),W$5,0)*INDIRECT($O$2),VLOOKUP($P60,INDIRECT($P$3),W$5,0))</f>
        <v>134177.0003805364</v>
      </c>
      <c r="X60" s="218" t="str">
        <f t="shared" si="47"/>
        <v>Y</v>
      </c>
      <c r="Y60" s="366" t="str">
        <f t="shared" si="48"/>
        <v>04308C</v>
      </c>
      <c r="Z60" s="218" t="str">
        <f t="shared" si="58"/>
        <v>Field Operations and Investigations Manager</v>
      </c>
      <c r="AA60" s="367" t="str">
        <f t="shared" si="49"/>
        <v>E50</v>
      </c>
      <c r="AB60" s="368">
        <f t="shared" ca="1" si="59"/>
        <v>57.314999999999998</v>
      </c>
      <c r="AC60" s="368">
        <f t="shared" ca="1" si="60"/>
        <v>59.034999999999997</v>
      </c>
      <c r="AD60" s="368">
        <f t="shared" ca="1" si="61"/>
        <v>60.805999999999997</v>
      </c>
      <c r="AE60" s="368">
        <f t="shared" ca="1" si="62"/>
        <v>62.629999999999995</v>
      </c>
      <c r="AF60" s="368">
        <f t="shared" ca="1" si="63"/>
        <v>64.509</v>
      </c>
    </row>
    <row r="61" spans="1:32" s="19" customFormat="1">
      <c r="A61" s="3" t="s">
        <v>102</v>
      </c>
      <c r="B61" s="47" t="s">
        <v>12</v>
      </c>
      <c r="C61" s="4">
        <v>520</v>
      </c>
      <c r="D61" s="35" t="s">
        <v>103</v>
      </c>
      <c r="E61" s="47">
        <v>11</v>
      </c>
      <c r="F61" s="47" t="s">
        <v>13</v>
      </c>
      <c r="G61" s="306" t="s">
        <v>92</v>
      </c>
      <c r="H61" s="178">
        <f t="shared" ref="H61:L76" ca="1" si="64">S61</f>
        <v>119214.52696628506</v>
      </c>
      <c r="I61" s="178">
        <f t="shared" ca="1" si="64"/>
        <v>122790.9627752736</v>
      </c>
      <c r="J61" s="178">
        <f t="shared" ca="1" si="64"/>
        <v>126474.69165853181</v>
      </c>
      <c r="K61" s="178">
        <f t="shared" ca="1" si="64"/>
        <v>130268.93240828777</v>
      </c>
      <c r="L61" s="178">
        <f t="shared" ref="L61:L67" ca="1" si="65">W61</f>
        <v>134177.0003805364</v>
      </c>
      <c r="M61"/>
      <c r="N61"/>
      <c r="O61" s="343" t="s">
        <v>611</v>
      </c>
      <c r="P61" s="337" t="str">
        <f t="shared" si="55"/>
        <v>05120C</v>
      </c>
      <c r="Q61" s="339" t="str">
        <f t="shared" si="56"/>
        <v xml:space="preserve">General Foreman Bridge Maintenance &amp; Repair  </v>
      </c>
      <c r="R61" s="343" t="str">
        <f t="shared" si="57"/>
        <v>E50</v>
      </c>
      <c r="S61" s="345" cm="1">
        <f t="array" aca="1" ref="S61" ca="1">IF($O61="Y",VLOOKUP($P61,INDIRECT($P$3),S$5,0)*INDIRECT($O$2),VLOOKUP($P61,INDIRECT($P$3),S$5,0))</f>
        <v>119214.52696628506</v>
      </c>
      <c r="T61" s="345" cm="1">
        <f t="array" aca="1" ref="T61" ca="1">IF($O61="Y",VLOOKUP($P61,INDIRECT($P$3),T$5,0)*INDIRECT($O$2),VLOOKUP($P61,INDIRECT($P$3),T$5,0))</f>
        <v>122790.9627752736</v>
      </c>
      <c r="U61" s="345" cm="1">
        <f t="array" aca="1" ref="U61" ca="1">IF($O61="Y",VLOOKUP($P61,INDIRECT($P$3),U$5,0)*INDIRECT($O$2),VLOOKUP($P61,INDIRECT($P$3),U$5,0))</f>
        <v>126474.69165853181</v>
      </c>
      <c r="V61" s="345" cm="1">
        <f t="array" aca="1" ref="V61" ca="1">IF($O61="Y",VLOOKUP($P61,INDIRECT($P$3),V$5,0)*INDIRECT($O$2),VLOOKUP($P61,INDIRECT($P$3),V$5,0))</f>
        <v>130268.93240828777</v>
      </c>
      <c r="W61" s="345" cm="1">
        <f t="array" aca="1" ref="W61" ca="1">IF($O61="Y",VLOOKUP($P61,INDIRECT($P$3),W$5,0)*INDIRECT($O$2),VLOOKUP($P61,INDIRECT($P$3),W$5,0))</f>
        <v>134177.0003805364</v>
      </c>
      <c r="X61" s="218" t="str">
        <f t="shared" si="47"/>
        <v>Y</v>
      </c>
      <c r="Y61" s="366" t="str">
        <f t="shared" si="48"/>
        <v>05120C</v>
      </c>
      <c r="Z61" s="218" t="str">
        <f t="shared" si="58"/>
        <v xml:space="preserve">General Foreman Bridge Maintenance &amp; Repair  </v>
      </c>
      <c r="AA61" s="367" t="str">
        <f t="shared" si="49"/>
        <v>E50</v>
      </c>
      <c r="AB61" s="368">
        <f t="shared" ca="1" si="59"/>
        <v>57.314999999999998</v>
      </c>
      <c r="AC61" s="368">
        <f t="shared" ca="1" si="60"/>
        <v>59.034999999999997</v>
      </c>
      <c r="AD61" s="368">
        <f t="shared" ca="1" si="61"/>
        <v>60.805999999999997</v>
      </c>
      <c r="AE61" s="368">
        <f t="shared" ca="1" si="62"/>
        <v>62.629999999999995</v>
      </c>
      <c r="AF61" s="368">
        <f t="shared" ca="1" si="63"/>
        <v>64.509</v>
      </c>
    </row>
    <row r="62" spans="1:32" s="19" customFormat="1">
      <c r="A62" s="3" t="s">
        <v>104</v>
      </c>
      <c r="B62" s="47" t="s">
        <v>12</v>
      </c>
      <c r="C62" s="4">
        <v>510</v>
      </c>
      <c r="D62" s="35" t="s">
        <v>105</v>
      </c>
      <c r="E62" s="47">
        <v>11</v>
      </c>
      <c r="F62" s="47" t="s">
        <v>13</v>
      </c>
      <c r="G62" s="306" t="s">
        <v>92</v>
      </c>
      <c r="H62" s="178">
        <f t="shared" ca="1" si="64"/>
        <v>119214.52696628506</v>
      </c>
      <c r="I62" s="178">
        <f t="shared" ca="1" si="64"/>
        <v>122790.9627752736</v>
      </c>
      <c r="J62" s="178">
        <f t="shared" ca="1" si="64"/>
        <v>126474.69165853181</v>
      </c>
      <c r="K62" s="178">
        <f t="shared" ca="1" si="64"/>
        <v>130268.93240828777</v>
      </c>
      <c r="L62" s="178">
        <f t="shared" ca="1" si="65"/>
        <v>134177.0003805364</v>
      </c>
      <c r="M62"/>
      <c r="N62"/>
      <c r="O62" s="343" t="s">
        <v>611</v>
      </c>
      <c r="P62" s="337" t="str">
        <f t="shared" si="55"/>
        <v>05180C</v>
      </c>
      <c r="Q62" s="339" t="str">
        <f t="shared" si="56"/>
        <v xml:space="preserve">General Foreman Paving Construction  </v>
      </c>
      <c r="R62" s="343" t="str">
        <f t="shared" si="57"/>
        <v>E50</v>
      </c>
      <c r="S62" s="345" cm="1">
        <f t="array" aca="1" ref="S62" ca="1">IF($O62="Y",VLOOKUP($P62,INDIRECT($P$3),S$5,0)*INDIRECT($O$2),VLOOKUP($P62,INDIRECT($P$3),S$5,0))</f>
        <v>119214.52696628506</v>
      </c>
      <c r="T62" s="345" cm="1">
        <f t="array" aca="1" ref="T62" ca="1">IF($O62="Y",VLOOKUP($P62,INDIRECT($P$3),T$5,0)*INDIRECT($O$2),VLOOKUP($P62,INDIRECT($P$3),T$5,0))</f>
        <v>122790.9627752736</v>
      </c>
      <c r="U62" s="345" cm="1">
        <f t="array" aca="1" ref="U62" ca="1">IF($O62="Y",VLOOKUP($P62,INDIRECT($P$3),U$5,0)*INDIRECT($O$2),VLOOKUP($P62,INDIRECT($P$3),U$5,0))</f>
        <v>126474.69165853181</v>
      </c>
      <c r="V62" s="345" cm="1">
        <f t="array" aca="1" ref="V62" ca="1">IF($O62="Y",VLOOKUP($P62,INDIRECT($P$3),V$5,0)*INDIRECT($O$2),VLOOKUP($P62,INDIRECT($P$3),V$5,0))</f>
        <v>130268.93240828777</v>
      </c>
      <c r="W62" s="345" cm="1">
        <f t="array" aca="1" ref="W62" ca="1">IF($O62="Y",VLOOKUP($P62,INDIRECT($P$3),W$5,0)*INDIRECT($O$2),VLOOKUP($P62,INDIRECT($P$3),W$5,0))</f>
        <v>134177.0003805364</v>
      </c>
      <c r="X62" s="218" t="str">
        <f t="shared" si="47"/>
        <v>Y</v>
      </c>
      <c r="Y62" s="366" t="str">
        <f t="shared" si="48"/>
        <v>05180C</v>
      </c>
      <c r="Z62" s="218" t="str">
        <f t="shared" si="58"/>
        <v xml:space="preserve">General Foreman Paving Construction  </v>
      </c>
      <c r="AA62" s="367" t="str">
        <f t="shared" si="49"/>
        <v>E50</v>
      </c>
      <c r="AB62" s="368">
        <f t="shared" ca="1" si="59"/>
        <v>57.314999999999998</v>
      </c>
      <c r="AC62" s="368">
        <f t="shared" ca="1" si="60"/>
        <v>59.034999999999997</v>
      </c>
      <c r="AD62" s="368">
        <f t="shared" ca="1" si="61"/>
        <v>60.805999999999997</v>
      </c>
      <c r="AE62" s="368">
        <f t="shared" ca="1" si="62"/>
        <v>62.629999999999995</v>
      </c>
      <c r="AF62" s="368">
        <f t="shared" ca="1" si="63"/>
        <v>64.509</v>
      </c>
    </row>
    <row r="63" spans="1:32" s="19" customFormat="1">
      <c r="A63" s="3" t="s">
        <v>106</v>
      </c>
      <c r="B63" s="47" t="s">
        <v>12</v>
      </c>
      <c r="C63" s="4">
        <v>520</v>
      </c>
      <c r="D63" s="35" t="s">
        <v>107</v>
      </c>
      <c r="E63" s="47">
        <v>11</v>
      </c>
      <c r="F63" s="47" t="s">
        <v>13</v>
      </c>
      <c r="G63" s="306" t="s">
        <v>92</v>
      </c>
      <c r="H63" s="178">
        <f t="shared" ca="1" si="64"/>
        <v>119214.52696628506</v>
      </c>
      <c r="I63" s="178">
        <f t="shared" ca="1" si="64"/>
        <v>122790.9627752736</v>
      </c>
      <c r="J63" s="178">
        <f t="shared" ca="1" si="64"/>
        <v>126474.69165853181</v>
      </c>
      <c r="K63" s="178">
        <f t="shared" ca="1" si="64"/>
        <v>130268.93240828777</v>
      </c>
      <c r="L63" s="178">
        <f t="shared" ca="1" si="65"/>
        <v>134177.0003805364</v>
      </c>
      <c r="M63"/>
      <c r="N63"/>
      <c r="O63" s="343" t="s">
        <v>611</v>
      </c>
      <c r="P63" s="337" t="str">
        <f t="shared" si="55"/>
        <v>05200C</v>
      </c>
      <c r="Q63" s="339" t="str">
        <f t="shared" si="56"/>
        <v xml:space="preserve">General Foreman Plant Maintenance &amp; New Construction </v>
      </c>
      <c r="R63" s="343" t="str">
        <f t="shared" si="57"/>
        <v>E50</v>
      </c>
      <c r="S63" s="345" cm="1">
        <f t="array" aca="1" ref="S63" ca="1">IF($O63="Y",VLOOKUP($P63,INDIRECT($P$3),S$5,0)*INDIRECT($O$2),VLOOKUP($P63,INDIRECT($P$3),S$5,0))</f>
        <v>119214.52696628506</v>
      </c>
      <c r="T63" s="345" cm="1">
        <f t="array" aca="1" ref="T63" ca="1">IF($O63="Y",VLOOKUP($P63,INDIRECT($P$3),T$5,0)*INDIRECT($O$2),VLOOKUP($P63,INDIRECT($P$3),T$5,0))</f>
        <v>122790.9627752736</v>
      </c>
      <c r="U63" s="345" cm="1">
        <f t="array" aca="1" ref="U63" ca="1">IF($O63="Y",VLOOKUP($P63,INDIRECT($P$3),U$5,0)*INDIRECT($O$2),VLOOKUP($P63,INDIRECT($P$3),U$5,0))</f>
        <v>126474.69165853181</v>
      </c>
      <c r="V63" s="345" cm="1">
        <f t="array" aca="1" ref="V63" ca="1">IF($O63="Y",VLOOKUP($P63,INDIRECT($P$3),V$5,0)*INDIRECT($O$2),VLOOKUP($P63,INDIRECT($P$3),V$5,0))</f>
        <v>130268.93240828777</v>
      </c>
      <c r="W63" s="345" cm="1">
        <f t="array" aca="1" ref="W63" ca="1">IF($O63="Y",VLOOKUP($P63,INDIRECT($P$3),W$5,0)*INDIRECT($O$2),VLOOKUP($P63,INDIRECT($P$3),W$5,0))</f>
        <v>134177.0003805364</v>
      </c>
      <c r="X63" s="218" t="str">
        <f t="shared" si="47"/>
        <v>Y</v>
      </c>
      <c r="Y63" s="366" t="str">
        <f t="shared" si="48"/>
        <v>05200C</v>
      </c>
      <c r="Z63" s="218" t="str">
        <f t="shared" si="58"/>
        <v xml:space="preserve">General Foreman Plant Maintenance &amp; New Construction </v>
      </c>
      <c r="AA63" s="367" t="str">
        <f t="shared" si="49"/>
        <v>E50</v>
      </c>
      <c r="AB63" s="368">
        <f t="shared" ca="1" si="59"/>
        <v>57.314999999999998</v>
      </c>
      <c r="AC63" s="368">
        <f t="shared" ca="1" si="60"/>
        <v>59.034999999999997</v>
      </c>
      <c r="AD63" s="368">
        <f t="shared" ca="1" si="61"/>
        <v>60.805999999999997</v>
      </c>
      <c r="AE63" s="368">
        <f t="shared" ca="1" si="62"/>
        <v>62.629999999999995</v>
      </c>
      <c r="AF63" s="368">
        <f t="shared" ca="1" si="63"/>
        <v>64.509</v>
      </c>
    </row>
    <row r="64" spans="1:32" s="19" customFormat="1">
      <c r="A64" s="3" t="s">
        <v>108</v>
      </c>
      <c r="B64" s="47" t="s">
        <v>12</v>
      </c>
      <c r="C64" s="4">
        <v>505</v>
      </c>
      <c r="D64" s="35" t="s">
        <v>109</v>
      </c>
      <c r="E64" s="47">
        <v>11</v>
      </c>
      <c r="F64" s="47" t="s">
        <v>13</v>
      </c>
      <c r="G64" s="306" t="s">
        <v>92</v>
      </c>
      <c r="H64" s="178">
        <f t="shared" ca="1" si="64"/>
        <v>119214.52696628506</v>
      </c>
      <c r="I64" s="178">
        <f t="shared" ca="1" si="64"/>
        <v>122790.9627752736</v>
      </c>
      <c r="J64" s="178">
        <f t="shared" ca="1" si="64"/>
        <v>126474.69165853181</v>
      </c>
      <c r="K64" s="178">
        <f t="shared" ca="1" si="64"/>
        <v>130268.93240828777</v>
      </c>
      <c r="L64" s="178">
        <f t="shared" ca="1" si="65"/>
        <v>134177.0003805364</v>
      </c>
      <c r="M64"/>
      <c r="N64"/>
      <c r="O64" s="343" t="s">
        <v>611</v>
      </c>
      <c r="P64" s="337" t="str">
        <f t="shared" si="55"/>
        <v>05220C</v>
      </c>
      <c r="Q64" s="339" t="str">
        <f t="shared" si="56"/>
        <v xml:space="preserve">General Foreman Sewer Construction  </v>
      </c>
      <c r="R64" s="343" t="str">
        <f t="shared" si="57"/>
        <v>E50</v>
      </c>
      <c r="S64" s="345" cm="1">
        <f t="array" aca="1" ref="S64" ca="1">IF($O64="Y",VLOOKUP($P64,INDIRECT($P$3),S$5,0)*INDIRECT($O$2),VLOOKUP($P64,INDIRECT($P$3),S$5,0))</f>
        <v>119214.52696628506</v>
      </c>
      <c r="T64" s="345" cm="1">
        <f t="array" aca="1" ref="T64" ca="1">IF($O64="Y",VLOOKUP($P64,INDIRECT($P$3),T$5,0)*INDIRECT($O$2),VLOOKUP($P64,INDIRECT($P$3),T$5,0))</f>
        <v>122790.9627752736</v>
      </c>
      <c r="U64" s="345" cm="1">
        <f t="array" aca="1" ref="U64" ca="1">IF($O64="Y",VLOOKUP($P64,INDIRECT($P$3),U$5,0)*INDIRECT($O$2),VLOOKUP($P64,INDIRECT($P$3),U$5,0))</f>
        <v>126474.69165853181</v>
      </c>
      <c r="V64" s="345" cm="1">
        <f t="array" aca="1" ref="V64" ca="1">IF($O64="Y",VLOOKUP($P64,INDIRECT($P$3),V$5,0)*INDIRECT($O$2),VLOOKUP($P64,INDIRECT($P$3),V$5,0))</f>
        <v>130268.93240828777</v>
      </c>
      <c r="W64" s="345" cm="1">
        <f t="array" aca="1" ref="W64" ca="1">IF($O64="Y",VLOOKUP($P64,INDIRECT($P$3),W$5,0)*INDIRECT($O$2),VLOOKUP($P64,INDIRECT($P$3),W$5,0))</f>
        <v>134177.0003805364</v>
      </c>
      <c r="X64" s="218" t="str">
        <f t="shared" si="47"/>
        <v>Y</v>
      </c>
      <c r="Y64" s="366" t="str">
        <f t="shared" si="48"/>
        <v>05220C</v>
      </c>
      <c r="Z64" s="218" t="str">
        <f t="shared" si="58"/>
        <v xml:space="preserve">General Foreman Sewer Construction  </v>
      </c>
      <c r="AA64" s="367" t="str">
        <f t="shared" si="49"/>
        <v>E50</v>
      </c>
      <c r="AB64" s="368">
        <f t="shared" ca="1" si="59"/>
        <v>57.314999999999998</v>
      </c>
      <c r="AC64" s="368">
        <f t="shared" ca="1" si="60"/>
        <v>59.034999999999997</v>
      </c>
      <c r="AD64" s="368">
        <f t="shared" ca="1" si="61"/>
        <v>60.805999999999997</v>
      </c>
      <c r="AE64" s="368">
        <f t="shared" ca="1" si="62"/>
        <v>62.629999999999995</v>
      </c>
      <c r="AF64" s="368">
        <f t="shared" ca="1" si="63"/>
        <v>64.509</v>
      </c>
    </row>
    <row r="65" spans="1:32" s="19" customFormat="1">
      <c r="A65" s="3" t="s">
        <v>110</v>
      </c>
      <c r="B65" s="47" t="s">
        <v>12</v>
      </c>
      <c r="C65" s="4">
        <v>520</v>
      </c>
      <c r="D65" s="35" t="s">
        <v>111</v>
      </c>
      <c r="E65" s="47">
        <v>11</v>
      </c>
      <c r="F65" s="47" t="s">
        <v>13</v>
      </c>
      <c r="G65" s="306" t="s">
        <v>92</v>
      </c>
      <c r="H65" s="178">
        <f t="shared" ca="1" si="64"/>
        <v>119214.52696628506</v>
      </c>
      <c r="I65" s="178">
        <f t="shared" ca="1" si="64"/>
        <v>122790.9627752736</v>
      </c>
      <c r="J65" s="178">
        <f t="shared" ca="1" si="64"/>
        <v>126474.69165853181</v>
      </c>
      <c r="K65" s="178">
        <f t="shared" ca="1" si="64"/>
        <v>130268.93240828777</v>
      </c>
      <c r="L65" s="178">
        <f t="shared" ca="1" si="65"/>
        <v>134177.0003805364</v>
      </c>
      <c r="M65"/>
      <c r="N65"/>
      <c r="O65" s="343" t="s">
        <v>611</v>
      </c>
      <c r="P65" s="337" t="str">
        <f t="shared" si="55"/>
        <v>05250C</v>
      </c>
      <c r="Q65" s="339" t="str">
        <f t="shared" si="56"/>
        <v xml:space="preserve">General Foreman Water Service Maintenance </v>
      </c>
      <c r="R65" s="343" t="str">
        <f t="shared" si="57"/>
        <v>E50</v>
      </c>
      <c r="S65" s="345" cm="1">
        <f t="array" aca="1" ref="S65" ca="1">IF($O65="Y",VLOOKUP($P65,INDIRECT($P$3),S$5,0)*INDIRECT($O$2),VLOOKUP($P65,INDIRECT($P$3),S$5,0))</f>
        <v>119214.52696628506</v>
      </c>
      <c r="T65" s="345" cm="1">
        <f t="array" aca="1" ref="T65" ca="1">IF($O65="Y",VLOOKUP($P65,INDIRECT($P$3),T$5,0)*INDIRECT($O$2),VLOOKUP($P65,INDIRECT($P$3),T$5,0))</f>
        <v>122790.9627752736</v>
      </c>
      <c r="U65" s="345" cm="1">
        <f t="array" aca="1" ref="U65" ca="1">IF($O65="Y",VLOOKUP($P65,INDIRECT($P$3),U$5,0)*INDIRECT($O$2),VLOOKUP($P65,INDIRECT($P$3),U$5,0))</f>
        <v>126474.69165853181</v>
      </c>
      <c r="V65" s="345" cm="1">
        <f t="array" aca="1" ref="V65" ca="1">IF($O65="Y",VLOOKUP($P65,INDIRECT($P$3),V$5,0)*INDIRECT($O$2),VLOOKUP($P65,INDIRECT($P$3),V$5,0))</f>
        <v>130268.93240828777</v>
      </c>
      <c r="W65" s="345" cm="1">
        <f t="array" aca="1" ref="W65" ca="1">IF($O65="Y",VLOOKUP($P65,INDIRECT($P$3),W$5,0)*INDIRECT($O$2),VLOOKUP($P65,INDIRECT($P$3),W$5,0))</f>
        <v>134177.0003805364</v>
      </c>
      <c r="X65" s="218" t="str">
        <f t="shared" si="47"/>
        <v>Y</v>
      </c>
      <c r="Y65" s="366" t="str">
        <f t="shared" si="48"/>
        <v>05250C</v>
      </c>
      <c r="Z65" s="218" t="str">
        <f t="shared" si="58"/>
        <v xml:space="preserve">General Foreman Water Service Maintenance </v>
      </c>
      <c r="AA65" s="367" t="str">
        <f t="shared" si="49"/>
        <v>E50</v>
      </c>
      <c r="AB65" s="368">
        <f t="shared" ca="1" si="59"/>
        <v>57.314999999999998</v>
      </c>
      <c r="AC65" s="368">
        <f t="shared" ca="1" si="60"/>
        <v>59.034999999999997</v>
      </c>
      <c r="AD65" s="368">
        <f t="shared" ca="1" si="61"/>
        <v>60.805999999999997</v>
      </c>
      <c r="AE65" s="368">
        <f t="shared" ca="1" si="62"/>
        <v>62.629999999999995</v>
      </c>
      <c r="AF65" s="368">
        <f t="shared" ca="1" si="63"/>
        <v>64.509</v>
      </c>
    </row>
    <row r="66" spans="1:32" s="19" customFormat="1">
      <c r="A66" s="111" t="s">
        <v>112</v>
      </c>
      <c r="B66" s="47" t="s">
        <v>12</v>
      </c>
      <c r="C66" s="4">
        <v>510</v>
      </c>
      <c r="D66" s="112" t="s">
        <v>113</v>
      </c>
      <c r="E66" s="47">
        <v>11</v>
      </c>
      <c r="F66" s="47" t="s">
        <v>13</v>
      </c>
      <c r="G66" s="306" t="s">
        <v>92</v>
      </c>
      <c r="H66" s="178">
        <f t="shared" ca="1" si="64"/>
        <v>119214.52696628506</v>
      </c>
      <c r="I66" s="178">
        <f t="shared" ca="1" si="64"/>
        <v>122790.9627752736</v>
      </c>
      <c r="J66" s="178">
        <f t="shared" ca="1" si="64"/>
        <v>126474.69165853181</v>
      </c>
      <c r="K66" s="178">
        <f t="shared" ca="1" si="64"/>
        <v>130268.93240828777</v>
      </c>
      <c r="L66" s="178">
        <f t="shared" ca="1" si="65"/>
        <v>134177.0003805364</v>
      </c>
      <c r="M66"/>
      <c r="N66"/>
      <c r="O66" s="343" t="s">
        <v>611</v>
      </c>
      <c r="P66" s="337" t="str">
        <f t="shared" si="55"/>
        <v>05235C</v>
      </c>
      <c r="Q66" s="339" t="str">
        <f t="shared" si="56"/>
        <v>General Foreman, Solid Waste &amp; Recycling</v>
      </c>
      <c r="R66" s="343" t="str">
        <f t="shared" si="57"/>
        <v>E50</v>
      </c>
      <c r="S66" s="345" cm="1">
        <f t="array" aca="1" ref="S66" ca="1">IF($O66="Y",VLOOKUP($P66,INDIRECT($P$3),S$5,0)*INDIRECT($O$2),VLOOKUP($P66,INDIRECT($P$3),S$5,0))</f>
        <v>119214.52696628506</v>
      </c>
      <c r="T66" s="345" cm="1">
        <f t="array" aca="1" ref="T66" ca="1">IF($O66="Y",VLOOKUP($P66,INDIRECT($P$3),T$5,0)*INDIRECT($O$2),VLOOKUP($P66,INDIRECT($P$3),T$5,0))</f>
        <v>122790.9627752736</v>
      </c>
      <c r="U66" s="345" cm="1">
        <f t="array" aca="1" ref="U66" ca="1">IF($O66="Y",VLOOKUP($P66,INDIRECT($P$3),U$5,0)*INDIRECT($O$2),VLOOKUP($P66,INDIRECT($P$3),U$5,0))</f>
        <v>126474.69165853181</v>
      </c>
      <c r="V66" s="345" cm="1">
        <f t="array" aca="1" ref="V66" ca="1">IF($O66="Y",VLOOKUP($P66,INDIRECT($P$3),V$5,0)*INDIRECT($O$2),VLOOKUP($P66,INDIRECT($P$3),V$5,0))</f>
        <v>130268.93240828777</v>
      </c>
      <c r="W66" s="345" cm="1">
        <f t="array" aca="1" ref="W66" ca="1">IF($O66="Y",VLOOKUP($P66,INDIRECT($P$3),W$5,0)*INDIRECT($O$2),VLOOKUP($P66,INDIRECT($P$3),W$5,0))</f>
        <v>134177.0003805364</v>
      </c>
      <c r="X66" s="218" t="str">
        <f t="shared" si="47"/>
        <v>Y</v>
      </c>
      <c r="Y66" s="366" t="str">
        <f t="shared" si="48"/>
        <v>05235C</v>
      </c>
      <c r="Z66" s="218" t="str">
        <f t="shared" si="58"/>
        <v>General Foreman, Solid Waste &amp; Recycling</v>
      </c>
      <c r="AA66" s="367" t="str">
        <f t="shared" si="49"/>
        <v>E50</v>
      </c>
      <c r="AB66" s="368">
        <f t="shared" ca="1" si="59"/>
        <v>57.314999999999998</v>
      </c>
      <c r="AC66" s="368">
        <f t="shared" ca="1" si="60"/>
        <v>59.034999999999997</v>
      </c>
      <c r="AD66" s="368">
        <f t="shared" ca="1" si="61"/>
        <v>60.805999999999997</v>
      </c>
      <c r="AE66" s="368">
        <f t="shared" ca="1" si="62"/>
        <v>62.629999999999995</v>
      </c>
      <c r="AF66" s="368">
        <f t="shared" ca="1" si="63"/>
        <v>64.509</v>
      </c>
    </row>
    <row r="67" spans="1:32" s="19" customFormat="1">
      <c r="A67" s="111" t="s">
        <v>600</v>
      </c>
      <c r="B67" s="47" t="s">
        <v>12</v>
      </c>
      <c r="C67" s="4">
        <v>498</v>
      </c>
      <c r="D67" s="112" t="s">
        <v>599</v>
      </c>
      <c r="E67" s="47">
        <v>11</v>
      </c>
      <c r="F67" s="47" t="s">
        <v>13</v>
      </c>
      <c r="G67" s="306" t="s">
        <v>92</v>
      </c>
      <c r="H67" s="178">
        <f t="shared" ca="1" si="64"/>
        <v>119214.52696628506</v>
      </c>
      <c r="I67" s="178">
        <f t="shared" ca="1" si="64"/>
        <v>122790.9627752736</v>
      </c>
      <c r="J67" s="178">
        <f t="shared" ca="1" si="64"/>
        <v>126474.69165853181</v>
      </c>
      <c r="K67" s="178">
        <f t="shared" ca="1" si="64"/>
        <v>130268.93240828777</v>
      </c>
      <c r="L67" s="178">
        <f t="shared" ca="1" si="65"/>
        <v>134177.0003805364</v>
      </c>
      <c r="M67"/>
      <c r="N67"/>
      <c r="O67" s="343" t="s">
        <v>611</v>
      </c>
      <c r="P67" s="337" t="str">
        <f t="shared" si="55"/>
        <v>52998C</v>
      </c>
      <c r="Q67" s="339" t="str">
        <f t="shared" si="56"/>
        <v>Housing Liaisons Manager</v>
      </c>
      <c r="R67" s="343" t="str">
        <f t="shared" si="57"/>
        <v>E50</v>
      </c>
      <c r="S67" s="345" cm="1">
        <f t="array" aca="1" ref="S67" ca="1">IF($O67="Y",VLOOKUP($P67,INDIRECT($P$3),S$5,0)*INDIRECT($O$2),VLOOKUP($P67,INDIRECT($P$3),S$5,0))</f>
        <v>119214.52696628506</v>
      </c>
      <c r="T67" s="345" cm="1">
        <f t="array" aca="1" ref="T67" ca="1">IF($O67="Y",VLOOKUP($P67,INDIRECT($P$3),T$5,0)*INDIRECT($O$2),VLOOKUP($P67,INDIRECT($P$3),T$5,0))</f>
        <v>122790.9627752736</v>
      </c>
      <c r="U67" s="345" cm="1">
        <f t="array" aca="1" ref="U67" ca="1">IF($O67="Y",VLOOKUP($P67,INDIRECT($P$3),U$5,0)*INDIRECT($O$2),VLOOKUP($P67,INDIRECT($P$3),U$5,0))</f>
        <v>126474.69165853181</v>
      </c>
      <c r="V67" s="345" cm="1">
        <f t="array" aca="1" ref="V67" ca="1">IF($O67="Y",VLOOKUP($P67,INDIRECT($P$3),V$5,0)*INDIRECT($O$2),VLOOKUP($P67,INDIRECT($P$3),V$5,0))</f>
        <v>130268.93240828777</v>
      </c>
      <c r="W67" s="345" cm="1">
        <f t="array" aca="1" ref="W67" ca="1">IF($O67="Y",VLOOKUP($P67,INDIRECT($P$3),W$5,0)*INDIRECT($O$2),VLOOKUP($P67,INDIRECT($P$3),W$5,0))</f>
        <v>134177.0003805364</v>
      </c>
      <c r="X67" s="218" t="str">
        <f t="shared" si="47"/>
        <v>Y</v>
      </c>
      <c r="Y67" s="366" t="str">
        <f t="shared" si="48"/>
        <v>52998C</v>
      </c>
      <c r="Z67" s="218" t="str">
        <f t="shared" si="58"/>
        <v>Housing Liaisons Manager</v>
      </c>
      <c r="AA67" s="367" t="str">
        <f t="shared" si="49"/>
        <v>E50</v>
      </c>
      <c r="AB67" s="368">
        <f t="shared" ca="1" si="59"/>
        <v>57.314999999999998</v>
      </c>
      <c r="AC67" s="368">
        <f t="shared" ca="1" si="60"/>
        <v>59.034999999999997</v>
      </c>
      <c r="AD67" s="368">
        <f t="shared" ca="1" si="61"/>
        <v>60.805999999999997</v>
      </c>
      <c r="AE67" s="368">
        <f t="shared" ca="1" si="62"/>
        <v>62.629999999999995</v>
      </c>
      <c r="AF67" s="368">
        <f t="shared" ca="1" si="63"/>
        <v>64.509</v>
      </c>
    </row>
    <row r="68" spans="1:32" s="19" customFormat="1">
      <c r="A68" s="111" t="s">
        <v>733</v>
      </c>
      <c r="B68" s="47" t="s">
        <v>12</v>
      </c>
      <c r="C68" s="4">
        <v>508</v>
      </c>
      <c r="D68" s="112" t="s">
        <v>735</v>
      </c>
      <c r="E68" s="47">
        <v>11</v>
      </c>
      <c r="F68" s="47" t="s">
        <v>13</v>
      </c>
      <c r="G68" s="306" t="s">
        <v>92</v>
      </c>
      <c r="H68" s="178">
        <f t="shared" ca="1" si="64"/>
        <v>119214.52696628506</v>
      </c>
      <c r="I68" s="178">
        <f t="shared" ca="1" si="64"/>
        <v>122790.9627752736</v>
      </c>
      <c r="J68" s="178">
        <f t="shared" ca="1" si="64"/>
        <v>126474.69165853181</v>
      </c>
      <c r="K68" s="178">
        <f t="shared" ca="1" si="64"/>
        <v>130268.93240828777</v>
      </c>
      <c r="L68" s="178">
        <f t="shared" ca="1" si="64"/>
        <v>134177.0003805364</v>
      </c>
      <c r="M68"/>
      <c r="N68"/>
      <c r="O68" s="343" t="s">
        <v>611</v>
      </c>
      <c r="P68" s="337" t="str">
        <f t="shared" si="55"/>
        <v>59484C</v>
      </c>
      <c r="Q68" s="339" t="str">
        <f t="shared" si="56"/>
        <v>Manager Environmenatl Health - Food, Lodging &amp; Pools</v>
      </c>
      <c r="R68" s="343" t="str">
        <f t="shared" si="57"/>
        <v>E50</v>
      </c>
      <c r="S68" s="345" cm="1">
        <f t="array" aca="1" ref="S68" ca="1">IF($O68="Y",VLOOKUP($P68,INDIRECT($P$3),S$5,0)*INDIRECT($O$2),VLOOKUP($P68,INDIRECT($P$3),S$5,0))</f>
        <v>119214.52696628506</v>
      </c>
      <c r="T68" s="345" cm="1">
        <f t="array" aca="1" ref="T68" ca="1">IF($O68="Y",VLOOKUP($P68,INDIRECT($P$3),T$5,0)*INDIRECT($O$2),VLOOKUP($P68,INDIRECT($P$3),T$5,0))</f>
        <v>122790.9627752736</v>
      </c>
      <c r="U68" s="345" cm="1">
        <f t="array" aca="1" ref="U68" ca="1">IF($O68="Y",VLOOKUP($P68,INDIRECT($P$3),U$5,0)*INDIRECT($O$2),VLOOKUP($P68,INDIRECT($P$3),U$5,0))</f>
        <v>126474.69165853181</v>
      </c>
      <c r="V68" s="345" cm="1">
        <f t="array" aca="1" ref="V68" ca="1">IF($O68="Y",VLOOKUP($P68,INDIRECT($P$3),V$5,0)*INDIRECT($O$2),VLOOKUP($P68,INDIRECT($P$3),V$5,0))</f>
        <v>130268.93240828777</v>
      </c>
      <c r="W68" s="345" cm="1">
        <f t="array" aca="1" ref="W68" ca="1">IF($O68="Y",VLOOKUP($P68,INDIRECT($P$3),W$5,0)*INDIRECT($O$2),VLOOKUP($P68,INDIRECT($P$3),W$5,0))</f>
        <v>134177.0003805364</v>
      </c>
      <c r="X68" s="218" t="str">
        <f t="shared" si="47"/>
        <v>Y</v>
      </c>
      <c r="Y68" s="366" t="str">
        <f t="shared" si="48"/>
        <v>59484C</v>
      </c>
      <c r="Z68" s="218" t="str">
        <f t="shared" si="58"/>
        <v>Manager Environmenatl Health - Food, Lodging &amp; Pools</v>
      </c>
      <c r="AA68" s="367" t="str">
        <f t="shared" si="49"/>
        <v>E50</v>
      </c>
      <c r="AB68" s="368">
        <f t="shared" ca="1" si="59"/>
        <v>57.314999999999998</v>
      </c>
      <c r="AC68" s="368">
        <f t="shared" ca="1" si="60"/>
        <v>59.034999999999997</v>
      </c>
      <c r="AD68" s="368">
        <f t="shared" ca="1" si="61"/>
        <v>60.805999999999997</v>
      </c>
      <c r="AE68" s="368">
        <f t="shared" ca="1" si="62"/>
        <v>62.629999999999995</v>
      </c>
      <c r="AF68" s="368">
        <f t="shared" ca="1" si="63"/>
        <v>64.509</v>
      </c>
    </row>
    <row r="69" spans="1:32" s="19" customFormat="1">
      <c r="A69" s="3" t="s">
        <v>114</v>
      </c>
      <c r="B69" s="47" t="s">
        <v>12</v>
      </c>
      <c r="C69" s="4">
        <v>523</v>
      </c>
      <c r="D69" s="35" t="s">
        <v>115</v>
      </c>
      <c r="E69" s="47">
        <v>11</v>
      </c>
      <c r="F69" s="47" t="s">
        <v>13</v>
      </c>
      <c r="G69" s="306" t="s">
        <v>92</v>
      </c>
      <c r="H69" s="178">
        <f t="shared" ca="1" si="64"/>
        <v>119214.52696628506</v>
      </c>
      <c r="I69" s="178">
        <f t="shared" ca="1" si="64"/>
        <v>122790.9627752736</v>
      </c>
      <c r="J69" s="178">
        <f t="shared" ca="1" si="64"/>
        <v>126474.69165853181</v>
      </c>
      <c r="K69" s="178">
        <f t="shared" ca="1" si="64"/>
        <v>130268.93240828777</v>
      </c>
      <c r="L69" s="178">
        <f t="shared" ca="1" si="64"/>
        <v>134177.0003805364</v>
      </c>
      <c r="M69"/>
      <c r="N69"/>
      <c r="O69" s="343" t="s">
        <v>611</v>
      </c>
      <c r="P69" s="337" t="str">
        <f t="shared" si="55"/>
        <v>06657C</v>
      </c>
      <c r="Q69" s="339" t="str">
        <f t="shared" si="56"/>
        <v>Manager Environmental Initiatives</v>
      </c>
      <c r="R69" s="343" t="str">
        <f t="shared" si="57"/>
        <v>E50</v>
      </c>
      <c r="S69" s="345" cm="1">
        <f t="array" aca="1" ref="S69" ca="1">IF($O69="Y",VLOOKUP($P69,INDIRECT($P$3),S$5,0)*INDIRECT($O$2),VLOOKUP($P69,INDIRECT($P$3),S$5,0))</f>
        <v>119214.52696628506</v>
      </c>
      <c r="T69" s="345" cm="1">
        <f t="array" aca="1" ref="T69" ca="1">IF($O69="Y",VLOOKUP($P69,INDIRECT($P$3),T$5,0)*INDIRECT($O$2),VLOOKUP($P69,INDIRECT($P$3),T$5,0))</f>
        <v>122790.9627752736</v>
      </c>
      <c r="U69" s="345" cm="1">
        <f t="array" aca="1" ref="U69" ca="1">IF($O69="Y",VLOOKUP($P69,INDIRECT($P$3),U$5,0)*INDIRECT($O$2),VLOOKUP($P69,INDIRECT($P$3),U$5,0))</f>
        <v>126474.69165853181</v>
      </c>
      <c r="V69" s="345" cm="1">
        <f t="array" aca="1" ref="V69" ca="1">IF($O69="Y",VLOOKUP($P69,INDIRECT($P$3),V$5,0)*INDIRECT($O$2),VLOOKUP($P69,INDIRECT($P$3),V$5,0))</f>
        <v>130268.93240828777</v>
      </c>
      <c r="W69" s="345" cm="1">
        <f t="array" aca="1" ref="W69" ca="1">IF($O69="Y",VLOOKUP($P69,INDIRECT($P$3),W$5,0)*INDIRECT($O$2),VLOOKUP($P69,INDIRECT($P$3),W$5,0))</f>
        <v>134177.0003805364</v>
      </c>
      <c r="X69" s="218" t="str">
        <f t="shared" si="47"/>
        <v>Y</v>
      </c>
      <c r="Y69" s="366" t="str">
        <f t="shared" si="48"/>
        <v>06657C</v>
      </c>
      <c r="Z69" s="218" t="str">
        <f t="shared" si="58"/>
        <v>Manager Environmental Initiatives</v>
      </c>
      <c r="AA69" s="367" t="str">
        <f t="shared" si="49"/>
        <v>E50</v>
      </c>
      <c r="AB69" s="368">
        <f t="shared" ca="1" si="59"/>
        <v>57.314999999999998</v>
      </c>
      <c r="AC69" s="368">
        <f t="shared" ca="1" si="60"/>
        <v>59.034999999999997</v>
      </c>
      <c r="AD69" s="368">
        <f t="shared" ca="1" si="61"/>
        <v>60.805999999999997</v>
      </c>
      <c r="AE69" s="368">
        <f t="shared" ca="1" si="62"/>
        <v>62.629999999999995</v>
      </c>
      <c r="AF69" s="368">
        <f t="shared" ca="1" si="63"/>
        <v>64.509</v>
      </c>
    </row>
    <row r="70" spans="1:32" s="19" customFormat="1">
      <c r="A70" s="3" t="s">
        <v>116</v>
      </c>
      <c r="B70" s="47" t="s">
        <v>12</v>
      </c>
      <c r="C70" s="4">
        <v>508</v>
      </c>
      <c r="D70" s="35" t="s">
        <v>117</v>
      </c>
      <c r="E70" s="47">
        <v>11</v>
      </c>
      <c r="F70" s="47" t="s">
        <v>13</v>
      </c>
      <c r="G70" s="306" t="s">
        <v>92</v>
      </c>
      <c r="H70" s="178">
        <f t="shared" ca="1" si="64"/>
        <v>119214.52696628506</v>
      </c>
      <c r="I70" s="178">
        <f t="shared" ca="1" si="64"/>
        <v>122790.9627752736</v>
      </c>
      <c r="J70" s="178">
        <f t="shared" ca="1" si="64"/>
        <v>126474.69165853181</v>
      </c>
      <c r="K70" s="178">
        <f t="shared" ca="1" si="64"/>
        <v>130268.93240828777</v>
      </c>
      <c r="L70" s="178">
        <f t="shared" ca="1" si="64"/>
        <v>134177.0003805364</v>
      </c>
      <c r="M70"/>
      <c r="N70"/>
      <c r="O70" s="343" t="s">
        <v>611</v>
      </c>
      <c r="P70" s="337" t="str">
        <f t="shared" si="55"/>
        <v>06675C</v>
      </c>
      <c r="Q70" s="339" t="str">
        <f t="shared" si="56"/>
        <v>Manager Environmental Services</v>
      </c>
      <c r="R70" s="343" t="str">
        <f t="shared" si="57"/>
        <v>E50</v>
      </c>
      <c r="S70" s="345" cm="1">
        <f t="array" aca="1" ref="S70" ca="1">IF($O70="Y",VLOOKUP($P70,INDIRECT($P$3),S$5,0)*INDIRECT($O$2),VLOOKUP($P70,INDIRECT($P$3),S$5,0))</f>
        <v>119214.52696628506</v>
      </c>
      <c r="T70" s="345" cm="1">
        <f t="array" aca="1" ref="T70" ca="1">IF($O70="Y",VLOOKUP($P70,INDIRECT($P$3),T$5,0)*INDIRECT($O$2),VLOOKUP($P70,INDIRECT($P$3),T$5,0))</f>
        <v>122790.9627752736</v>
      </c>
      <c r="U70" s="345" cm="1">
        <f t="array" aca="1" ref="U70" ca="1">IF($O70="Y",VLOOKUP($P70,INDIRECT($P$3),U$5,0)*INDIRECT($O$2),VLOOKUP($P70,INDIRECT($P$3),U$5,0))</f>
        <v>126474.69165853181</v>
      </c>
      <c r="V70" s="345" cm="1">
        <f t="array" aca="1" ref="V70" ca="1">IF($O70="Y",VLOOKUP($P70,INDIRECT($P$3),V$5,0)*INDIRECT($O$2),VLOOKUP($P70,INDIRECT($P$3),V$5,0))</f>
        <v>130268.93240828777</v>
      </c>
      <c r="W70" s="345" cm="1">
        <f t="array" aca="1" ref="W70" ca="1">IF($O70="Y",VLOOKUP($P70,INDIRECT($P$3),W$5,0)*INDIRECT($O$2),VLOOKUP($P70,INDIRECT($P$3),W$5,0))</f>
        <v>134177.0003805364</v>
      </c>
      <c r="X70" s="218" t="str">
        <f t="shared" si="47"/>
        <v>Y</v>
      </c>
      <c r="Y70" s="366" t="str">
        <f t="shared" si="48"/>
        <v>06675C</v>
      </c>
      <c r="Z70" s="218" t="str">
        <f t="shared" si="58"/>
        <v>Manager Environmental Services</v>
      </c>
      <c r="AA70" s="367" t="str">
        <f t="shared" si="49"/>
        <v>E50</v>
      </c>
      <c r="AB70" s="368">
        <f t="shared" ca="1" si="59"/>
        <v>57.314999999999998</v>
      </c>
      <c r="AC70" s="368">
        <f t="shared" ca="1" si="60"/>
        <v>59.034999999999997</v>
      </c>
      <c r="AD70" s="368">
        <f t="shared" ca="1" si="61"/>
        <v>60.805999999999997</v>
      </c>
      <c r="AE70" s="368">
        <f t="shared" ca="1" si="62"/>
        <v>62.629999999999995</v>
      </c>
      <c r="AF70" s="368">
        <f t="shared" ca="1" si="63"/>
        <v>64.509</v>
      </c>
    </row>
    <row r="71" spans="1:32" s="19" customFormat="1">
      <c r="A71" s="3" t="s">
        <v>575</v>
      </c>
      <c r="B71" s="2" t="s">
        <v>12</v>
      </c>
      <c r="C71" s="2">
        <v>503</v>
      </c>
      <c r="D71" s="35" t="s">
        <v>571</v>
      </c>
      <c r="E71" s="47">
        <v>11</v>
      </c>
      <c r="F71" s="47" t="s">
        <v>13</v>
      </c>
      <c r="G71" s="306" t="s">
        <v>92</v>
      </c>
      <c r="H71" s="178">
        <f t="shared" ca="1" si="64"/>
        <v>119214.52696628506</v>
      </c>
      <c r="I71" s="178">
        <f t="shared" ca="1" si="64"/>
        <v>122790.9627752736</v>
      </c>
      <c r="J71" s="178">
        <f t="shared" ca="1" si="64"/>
        <v>126474.69165853181</v>
      </c>
      <c r="K71" s="178">
        <f t="shared" ca="1" si="64"/>
        <v>130268.93240828777</v>
      </c>
      <c r="L71" s="178">
        <f t="shared" ca="1" si="64"/>
        <v>134177.0003805364</v>
      </c>
      <c r="M71"/>
      <c r="N71"/>
      <c r="O71" s="343" t="s">
        <v>611</v>
      </c>
      <c r="P71" s="337" t="str">
        <f t="shared" si="55"/>
        <v>52987C</v>
      </c>
      <c r="Q71" s="339" t="str">
        <f t="shared" si="56"/>
        <v>Manager Field Operations Inspections</v>
      </c>
      <c r="R71" s="343" t="str">
        <f t="shared" si="57"/>
        <v>E50</v>
      </c>
      <c r="S71" s="345" cm="1">
        <f t="array" aca="1" ref="S71" ca="1">IF($O71="Y",VLOOKUP($P71,INDIRECT($P$3),S$5,0)*INDIRECT($O$2),VLOOKUP($P71,INDIRECT($P$3),S$5,0))</f>
        <v>119214.52696628506</v>
      </c>
      <c r="T71" s="345" cm="1">
        <f t="array" aca="1" ref="T71" ca="1">IF($O71="Y",VLOOKUP($P71,INDIRECT($P$3),T$5,0)*INDIRECT($O$2),VLOOKUP($P71,INDIRECT($P$3),T$5,0))</f>
        <v>122790.9627752736</v>
      </c>
      <c r="U71" s="345" cm="1">
        <f t="array" aca="1" ref="U71" ca="1">IF($O71="Y",VLOOKUP($P71,INDIRECT($P$3),U$5,0)*INDIRECT($O$2),VLOOKUP($P71,INDIRECT($P$3),U$5,0))</f>
        <v>126474.69165853181</v>
      </c>
      <c r="V71" s="345" cm="1">
        <f t="array" aca="1" ref="V71" ca="1">IF($O71="Y",VLOOKUP($P71,INDIRECT($P$3),V$5,0)*INDIRECT($O$2),VLOOKUP($P71,INDIRECT($P$3),V$5,0))</f>
        <v>130268.93240828777</v>
      </c>
      <c r="W71" s="345" cm="1">
        <f t="array" aca="1" ref="W71" ca="1">IF($O71="Y",VLOOKUP($P71,INDIRECT($P$3),W$5,0)*INDIRECT($O$2),VLOOKUP($P71,INDIRECT($P$3),W$5,0))</f>
        <v>134177.0003805364</v>
      </c>
      <c r="X71" s="218" t="str">
        <f t="shared" si="47"/>
        <v>Y</v>
      </c>
      <c r="Y71" s="366" t="str">
        <f t="shared" si="48"/>
        <v>52987C</v>
      </c>
      <c r="Z71" s="218" t="str">
        <f t="shared" si="58"/>
        <v>Manager Field Operations Inspections</v>
      </c>
      <c r="AA71" s="367" t="str">
        <f t="shared" si="49"/>
        <v>E50</v>
      </c>
      <c r="AB71" s="368">
        <f t="shared" ca="1" si="59"/>
        <v>57.314999999999998</v>
      </c>
      <c r="AC71" s="368">
        <f t="shared" ca="1" si="60"/>
        <v>59.034999999999997</v>
      </c>
      <c r="AD71" s="368">
        <f t="shared" ca="1" si="61"/>
        <v>60.805999999999997</v>
      </c>
      <c r="AE71" s="368">
        <f t="shared" ca="1" si="62"/>
        <v>62.629999999999995</v>
      </c>
      <c r="AF71" s="368">
        <f t="shared" ca="1" si="63"/>
        <v>64.509</v>
      </c>
    </row>
    <row r="72" spans="1:32" s="19" customFormat="1">
      <c r="A72" s="3" t="s">
        <v>118</v>
      </c>
      <c r="B72" s="47" t="s">
        <v>12</v>
      </c>
      <c r="C72" s="4">
        <v>513</v>
      </c>
      <c r="D72" s="35" t="s">
        <v>119</v>
      </c>
      <c r="E72" s="47">
        <v>11</v>
      </c>
      <c r="F72" s="47" t="s">
        <v>13</v>
      </c>
      <c r="G72" s="306" t="s">
        <v>92</v>
      </c>
      <c r="H72" s="178">
        <f t="shared" ca="1" si="64"/>
        <v>119214.52696628506</v>
      </c>
      <c r="I72" s="178">
        <f t="shared" ca="1" si="64"/>
        <v>122790.9627752736</v>
      </c>
      <c r="J72" s="178">
        <f t="shared" ca="1" si="64"/>
        <v>126474.69165853181</v>
      </c>
      <c r="K72" s="178">
        <f t="shared" ca="1" si="64"/>
        <v>130268.93240828777</v>
      </c>
      <c r="L72" s="178">
        <f t="shared" ca="1" si="64"/>
        <v>134177.0003805364</v>
      </c>
      <c r="M72"/>
      <c r="N72"/>
      <c r="O72" s="343" t="s">
        <v>611</v>
      </c>
      <c r="P72" s="337" t="str">
        <f t="shared" si="55"/>
        <v>06685C</v>
      </c>
      <c r="Q72" s="339" t="str">
        <f t="shared" si="56"/>
        <v>Manager Field Operations Housing Inspections</v>
      </c>
      <c r="R72" s="343" t="str">
        <f t="shared" si="57"/>
        <v>E50</v>
      </c>
      <c r="S72" s="345" cm="1">
        <f t="array" aca="1" ref="S72" ca="1">IF($O72="Y",VLOOKUP($P72,INDIRECT($P$3),S$5,0)*INDIRECT($O$2),VLOOKUP($P72,INDIRECT($P$3),S$5,0))</f>
        <v>119214.52696628506</v>
      </c>
      <c r="T72" s="345" cm="1">
        <f t="array" aca="1" ref="T72" ca="1">IF($O72="Y",VLOOKUP($P72,INDIRECT($P$3),T$5,0)*INDIRECT($O$2),VLOOKUP($P72,INDIRECT($P$3),T$5,0))</f>
        <v>122790.9627752736</v>
      </c>
      <c r="U72" s="345" cm="1">
        <f t="array" aca="1" ref="U72" ca="1">IF($O72="Y",VLOOKUP($P72,INDIRECT($P$3),U$5,0)*INDIRECT($O$2),VLOOKUP($P72,INDIRECT($P$3),U$5,0))</f>
        <v>126474.69165853181</v>
      </c>
      <c r="V72" s="345" cm="1">
        <f t="array" aca="1" ref="V72" ca="1">IF($O72="Y",VLOOKUP($P72,INDIRECT($P$3),V$5,0)*INDIRECT($O$2),VLOOKUP($P72,INDIRECT($P$3),V$5,0))</f>
        <v>130268.93240828777</v>
      </c>
      <c r="W72" s="345" cm="1">
        <f t="array" aca="1" ref="W72" ca="1">IF($O72="Y",VLOOKUP($P72,INDIRECT($P$3),W$5,0)*INDIRECT($O$2),VLOOKUP($P72,INDIRECT($P$3),W$5,0))</f>
        <v>134177.0003805364</v>
      </c>
      <c r="X72" s="218" t="str">
        <f t="shared" si="47"/>
        <v>Y</v>
      </c>
      <c r="Y72" s="366" t="str">
        <f t="shared" si="48"/>
        <v>06685C</v>
      </c>
      <c r="Z72" s="218" t="str">
        <f t="shared" si="58"/>
        <v>Manager Field Operations Housing Inspections</v>
      </c>
      <c r="AA72" s="367" t="str">
        <f t="shared" si="49"/>
        <v>E50</v>
      </c>
      <c r="AB72" s="368">
        <f t="shared" ca="1" si="59"/>
        <v>57.314999999999998</v>
      </c>
      <c r="AC72" s="368">
        <f t="shared" ca="1" si="60"/>
        <v>59.034999999999997</v>
      </c>
      <c r="AD72" s="368">
        <f t="shared" ca="1" si="61"/>
        <v>60.805999999999997</v>
      </c>
      <c r="AE72" s="368">
        <f t="shared" ca="1" si="62"/>
        <v>62.629999999999995</v>
      </c>
      <c r="AF72" s="368">
        <f t="shared" ca="1" si="63"/>
        <v>64.509</v>
      </c>
    </row>
    <row r="73" spans="1:32" s="19" customFormat="1">
      <c r="A73" s="3" t="s">
        <v>127</v>
      </c>
      <c r="B73" s="47" t="s">
        <v>12</v>
      </c>
      <c r="C73" s="4">
        <v>500</v>
      </c>
      <c r="D73" s="35" t="s">
        <v>128</v>
      </c>
      <c r="E73" s="47">
        <v>11</v>
      </c>
      <c r="F73" s="47" t="s">
        <v>13</v>
      </c>
      <c r="G73" s="306" t="s">
        <v>92</v>
      </c>
      <c r="H73" s="178">
        <f t="shared" ca="1" si="64"/>
        <v>119214.52696628506</v>
      </c>
      <c r="I73" s="178">
        <f t="shared" ca="1" si="64"/>
        <v>122790.9627752736</v>
      </c>
      <c r="J73" s="178">
        <f t="shared" ca="1" si="64"/>
        <v>126474.69165853181</v>
      </c>
      <c r="K73" s="178">
        <f t="shared" ca="1" si="64"/>
        <v>130268.93240828777</v>
      </c>
      <c r="L73" s="178">
        <f t="shared" ca="1" si="64"/>
        <v>134177.0003805364</v>
      </c>
      <c r="M73"/>
      <c r="N73"/>
      <c r="O73" s="343" t="s">
        <v>611</v>
      </c>
      <c r="P73" s="337" t="str">
        <f t="shared" si="55"/>
        <v>10360C</v>
      </c>
      <c r="Q73" s="339" t="str">
        <f t="shared" si="56"/>
        <v>Manager Water Quality and Lab Operations</v>
      </c>
      <c r="R73" s="343" t="str">
        <f t="shared" si="57"/>
        <v>E50</v>
      </c>
      <c r="S73" s="345" cm="1">
        <f t="array" aca="1" ref="S73" ca="1">IF($O73="Y",VLOOKUP($P73,INDIRECT($P$3),S$5,0)*INDIRECT($O$2),VLOOKUP($P73,INDIRECT($P$3),S$5,0))</f>
        <v>119214.52696628506</v>
      </c>
      <c r="T73" s="345" cm="1">
        <f t="array" aca="1" ref="T73" ca="1">IF($O73="Y",VLOOKUP($P73,INDIRECT($P$3),T$5,0)*INDIRECT($O$2),VLOOKUP($P73,INDIRECT($P$3),T$5,0))</f>
        <v>122790.9627752736</v>
      </c>
      <c r="U73" s="345" cm="1">
        <f t="array" aca="1" ref="U73" ca="1">IF($O73="Y",VLOOKUP($P73,INDIRECT($P$3),U$5,0)*INDIRECT($O$2),VLOOKUP($P73,INDIRECT($P$3),U$5,0))</f>
        <v>126474.69165853181</v>
      </c>
      <c r="V73" s="345" cm="1">
        <f t="array" aca="1" ref="V73" ca="1">IF($O73="Y",VLOOKUP($P73,INDIRECT($P$3),V$5,0)*INDIRECT($O$2),VLOOKUP($P73,INDIRECT($P$3),V$5,0))</f>
        <v>130268.93240828777</v>
      </c>
      <c r="W73" s="345" cm="1">
        <f t="array" aca="1" ref="W73" ca="1">IF($O73="Y",VLOOKUP($P73,INDIRECT($P$3),W$5,0)*INDIRECT($O$2),VLOOKUP($P73,INDIRECT($P$3),W$5,0))</f>
        <v>134177.0003805364</v>
      </c>
      <c r="X73" s="218" t="str">
        <f t="shared" si="47"/>
        <v>Y</v>
      </c>
      <c r="Y73" s="366" t="str">
        <f t="shared" si="48"/>
        <v>10360C</v>
      </c>
      <c r="Z73" s="218" t="str">
        <f t="shared" si="58"/>
        <v>Manager Water Quality and Lab Operations</v>
      </c>
      <c r="AA73" s="367" t="str">
        <f t="shared" si="49"/>
        <v>E50</v>
      </c>
      <c r="AB73" s="368">
        <f t="shared" ca="1" si="59"/>
        <v>57.314999999999998</v>
      </c>
      <c r="AC73" s="368">
        <f t="shared" ca="1" si="60"/>
        <v>59.034999999999997</v>
      </c>
      <c r="AD73" s="368">
        <f t="shared" ca="1" si="61"/>
        <v>60.805999999999997</v>
      </c>
      <c r="AE73" s="368">
        <f t="shared" ca="1" si="62"/>
        <v>62.629999999999995</v>
      </c>
      <c r="AF73" s="368">
        <f t="shared" ca="1" si="63"/>
        <v>64.509</v>
      </c>
    </row>
    <row r="74" spans="1:32" s="19" customFormat="1">
      <c r="A74" s="3" t="s">
        <v>129</v>
      </c>
      <c r="B74" s="47" t="s">
        <v>12</v>
      </c>
      <c r="C74" s="4">
        <v>511</v>
      </c>
      <c r="D74" s="35" t="s">
        <v>130</v>
      </c>
      <c r="E74" s="47">
        <v>11</v>
      </c>
      <c r="F74" s="47" t="s">
        <v>13</v>
      </c>
      <c r="G74" s="306" t="s">
        <v>92</v>
      </c>
      <c r="H74" s="178">
        <f t="shared" ca="1" si="64"/>
        <v>119214.52696628506</v>
      </c>
      <c r="I74" s="178">
        <f t="shared" ca="1" si="64"/>
        <v>122790.9627752736</v>
      </c>
      <c r="J74" s="178">
        <f t="shared" ca="1" si="64"/>
        <v>126474.69165853181</v>
      </c>
      <c r="K74" s="178">
        <f t="shared" ca="1" si="64"/>
        <v>130268.93240828777</v>
      </c>
      <c r="L74" s="178">
        <f t="shared" ca="1" si="64"/>
        <v>134177.0003805364</v>
      </c>
      <c r="M74"/>
      <c r="N74"/>
      <c r="O74" s="343" t="s">
        <v>611</v>
      </c>
      <c r="P74" s="337" t="str">
        <f t="shared" si="55"/>
        <v>09145C</v>
      </c>
      <c r="Q74" s="339" t="str">
        <f t="shared" si="56"/>
        <v>Security Manager</v>
      </c>
      <c r="R74" s="343" t="str">
        <f t="shared" si="57"/>
        <v>E50</v>
      </c>
      <c r="S74" s="345" cm="1">
        <f t="array" aca="1" ref="S74" ca="1">IF($O74="Y",VLOOKUP($P74,INDIRECT($P$3),S$5,0)*INDIRECT($O$2),VLOOKUP($P74,INDIRECT($P$3),S$5,0))</f>
        <v>119214.52696628506</v>
      </c>
      <c r="T74" s="345" cm="1">
        <f t="array" aca="1" ref="T74" ca="1">IF($O74="Y",VLOOKUP($P74,INDIRECT($P$3),T$5,0)*INDIRECT($O$2),VLOOKUP($P74,INDIRECT($P$3),T$5,0))</f>
        <v>122790.9627752736</v>
      </c>
      <c r="U74" s="345" cm="1">
        <f t="array" aca="1" ref="U74" ca="1">IF($O74="Y",VLOOKUP($P74,INDIRECT($P$3),U$5,0)*INDIRECT($O$2),VLOOKUP($P74,INDIRECT($P$3),U$5,0))</f>
        <v>126474.69165853181</v>
      </c>
      <c r="V74" s="345" cm="1">
        <f t="array" aca="1" ref="V74" ca="1">IF($O74="Y",VLOOKUP($P74,INDIRECT($P$3),V$5,0)*INDIRECT($O$2),VLOOKUP($P74,INDIRECT($P$3),V$5,0))</f>
        <v>130268.93240828777</v>
      </c>
      <c r="W74" s="345" cm="1">
        <f t="array" aca="1" ref="W74" ca="1">IF($O74="Y",VLOOKUP($P74,INDIRECT($P$3),W$5,0)*INDIRECT($O$2),VLOOKUP($P74,INDIRECT($P$3),W$5,0))</f>
        <v>134177.0003805364</v>
      </c>
      <c r="X74" s="218" t="str">
        <f t="shared" si="47"/>
        <v>Y</v>
      </c>
      <c r="Y74" s="366" t="str">
        <f t="shared" si="48"/>
        <v>09145C</v>
      </c>
      <c r="Z74" s="218" t="str">
        <f t="shared" si="58"/>
        <v>Security Manager</v>
      </c>
      <c r="AA74" s="367" t="str">
        <f t="shared" si="49"/>
        <v>E50</v>
      </c>
      <c r="AB74" s="368">
        <f t="shared" ca="1" si="59"/>
        <v>57.314999999999998</v>
      </c>
      <c r="AC74" s="368">
        <f t="shared" ca="1" si="60"/>
        <v>59.034999999999997</v>
      </c>
      <c r="AD74" s="368">
        <f t="shared" ca="1" si="61"/>
        <v>60.805999999999997</v>
      </c>
      <c r="AE74" s="368">
        <f t="shared" ca="1" si="62"/>
        <v>62.629999999999995</v>
      </c>
      <c r="AF74" s="368">
        <f t="shared" ca="1" si="63"/>
        <v>64.509</v>
      </c>
    </row>
    <row r="75" spans="1:32" s="19" customFormat="1">
      <c r="A75" s="3" t="s">
        <v>131</v>
      </c>
      <c r="B75" s="47" t="s">
        <v>12</v>
      </c>
      <c r="C75" s="4">
        <v>535</v>
      </c>
      <c r="D75" s="35" t="s">
        <v>132</v>
      </c>
      <c r="E75" s="47">
        <v>11</v>
      </c>
      <c r="F75" s="47" t="s">
        <v>13</v>
      </c>
      <c r="G75" s="306" t="s">
        <v>92</v>
      </c>
      <c r="H75" s="178">
        <f t="shared" ca="1" si="64"/>
        <v>119214.52696628506</v>
      </c>
      <c r="I75" s="178">
        <f t="shared" ca="1" si="64"/>
        <v>122790.9627752736</v>
      </c>
      <c r="J75" s="178">
        <f t="shared" ca="1" si="64"/>
        <v>126474.69165853181</v>
      </c>
      <c r="K75" s="178">
        <f t="shared" ca="1" si="64"/>
        <v>130268.93240828777</v>
      </c>
      <c r="L75" s="178">
        <f t="shared" ca="1" si="64"/>
        <v>134177.0003805364</v>
      </c>
      <c r="M75"/>
      <c r="N75"/>
      <c r="O75" s="343" t="s">
        <v>611</v>
      </c>
      <c r="P75" s="337" t="str">
        <f t="shared" si="55"/>
        <v>10000C</v>
      </c>
      <c r="Q75" s="339" t="str">
        <f t="shared" si="56"/>
        <v xml:space="preserve">Supervisor Equipment </v>
      </c>
      <c r="R75" s="343" t="str">
        <f t="shared" si="57"/>
        <v>E50</v>
      </c>
      <c r="S75" s="345" cm="1">
        <f t="array" aca="1" ref="S75" ca="1">IF($O75="Y",VLOOKUP($P75,INDIRECT($P$3),S$5,0)*INDIRECT($O$2),VLOOKUP($P75,INDIRECT($P$3),S$5,0))</f>
        <v>119214.52696628506</v>
      </c>
      <c r="T75" s="345" cm="1">
        <f t="array" aca="1" ref="T75" ca="1">IF($O75="Y",VLOOKUP($P75,INDIRECT($P$3),T$5,0)*INDIRECT($O$2),VLOOKUP($P75,INDIRECT($P$3),T$5,0))</f>
        <v>122790.9627752736</v>
      </c>
      <c r="U75" s="345" cm="1">
        <f t="array" aca="1" ref="U75" ca="1">IF($O75="Y",VLOOKUP($P75,INDIRECT($P$3),U$5,0)*INDIRECT($O$2),VLOOKUP($P75,INDIRECT($P$3),U$5,0))</f>
        <v>126474.69165853181</v>
      </c>
      <c r="V75" s="345" cm="1">
        <f t="array" aca="1" ref="V75" ca="1">IF($O75="Y",VLOOKUP($P75,INDIRECT($P$3),V$5,0)*INDIRECT($O$2),VLOOKUP($P75,INDIRECT($P$3),V$5,0))</f>
        <v>130268.93240828777</v>
      </c>
      <c r="W75" s="345" cm="1">
        <f t="array" aca="1" ref="W75" ca="1">IF($O75="Y",VLOOKUP($P75,INDIRECT($P$3),W$5,0)*INDIRECT($O$2),VLOOKUP($P75,INDIRECT($P$3),W$5,0))</f>
        <v>134177.0003805364</v>
      </c>
      <c r="X75" s="218" t="str">
        <f t="shared" si="47"/>
        <v>Y</v>
      </c>
      <c r="Y75" s="366" t="str">
        <f t="shared" si="48"/>
        <v>10000C</v>
      </c>
      <c r="Z75" s="218" t="str">
        <f t="shared" si="58"/>
        <v xml:space="preserve">Supervisor Equipment </v>
      </c>
      <c r="AA75" s="367" t="str">
        <f t="shared" si="49"/>
        <v>E50</v>
      </c>
      <c r="AB75" s="368">
        <f t="shared" ca="1" si="59"/>
        <v>57.314999999999998</v>
      </c>
      <c r="AC75" s="368">
        <f t="shared" ca="1" si="60"/>
        <v>59.034999999999997</v>
      </c>
      <c r="AD75" s="368">
        <f t="shared" ca="1" si="61"/>
        <v>60.805999999999997</v>
      </c>
      <c r="AE75" s="368">
        <f t="shared" ca="1" si="62"/>
        <v>62.629999999999995</v>
      </c>
      <c r="AF75" s="368">
        <f t="shared" ca="1" si="63"/>
        <v>64.509</v>
      </c>
    </row>
    <row r="76" spans="1:32" s="19" customFormat="1">
      <c r="A76" s="3" t="s">
        <v>133</v>
      </c>
      <c r="B76" s="47" t="s">
        <v>12</v>
      </c>
      <c r="C76" s="4">
        <v>503</v>
      </c>
      <c r="D76" s="35" t="s">
        <v>134</v>
      </c>
      <c r="E76" s="47">
        <v>11</v>
      </c>
      <c r="F76" s="47" t="s">
        <v>13</v>
      </c>
      <c r="G76" s="306" t="s">
        <v>92</v>
      </c>
      <c r="H76" s="178">
        <f t="shared" ca="1" si="64"/>
        <v>119214.52696628506</v>
      </c>
      <c r="I76" s="178">
        <f t="shared" ca="1" si="64"/>
        <v>122790.9627752736</v>
      </c>
      <c r="J76" s="178">
        <f t="shared" ca="1" si="64"/>
        <v>126474.69165853181</v>
      </c>
      <c r="K76" s="178">
        <f t="shared" ca="1" si="64"/>
        <v>130268.93240828777</v>
      </c>
      <c r="L76" s="178">
        <f t="shared" ca="1" si="64"/>
        <v>134177.0003805364</v>
      </c>
      <c r="M76"/>
      <c r="N76"/>
      <c r="O76" s="343" t="s">
        <v>611</v>
      </c>
      <c r="P76" s="337" t="str">
        <f t="shared" si="55"/>
        <v>10230C</v>
      </c>
      <c r="Q76" s="339" t="str">
        <f t="shared" si="56"/>
        <v>Supervisor Ramp Repair and Restoration</v>
      </c>
      <c r="R76" s="343" t="str">
        <f t="shared" si="57"/>
        <v>E50</v>
      </c>
      <c r="S76" s="345" cm="1">
        <f t="array" aca="1" ref="S76" ca="1">IF($O76="Y",VLOOKUP($P76,INDIRECT($P$3),S$5,0)*INDIRECT($O$2),VLOOKUP($P76,INDIRECT($P$3),S$5,0))</f>
        <v>119214.52696628506</v>
      </c>
      <c r="T76" s="345" cm="1">
        <f t="array" aca="1" ref="T76" ca="1">IF($O76="Y",VLOOKUP($P76,INDIRECT($P$3),T$5,0)*INDIRECT($O$2),VLOOKUP($P76,INDIRECT($P$3),T$5,0))</f>
        <v>122790.9627752736</v>
      </c>
      <c r="U76" s="345" cm="1">
        <f t="array" aca="1" ref="U76" ca="1">IF($O76="Y",VLOOKUP($P76,INDIRECT($P$3),U$5,0)*INDIRECT($O$2),VLOOKUP($P76,INDIRECT($P$3),U$5,0))</f>
        <v>126474.69165853181</v>
      </c>
      <c r="V76" s="345" cm="1">
        <f t="array" aca="1" ref="V76" ca="1">IF($O76="Y",VLOOKUP($P76,INDIRECT($P$3),V$5,0)*INDIRECT($O$2),VLOOKUP($P76,INDIRECT($P$3),V$5,0))</f>
        <v>130268.93240828777</v>
      </c>
      <c r="W76" s="345" cm="1">
        <f t="array" aca="1" ref="W76" ca="1">IF($O76="Y",VLOOKUP($P76,INDIRECT($P$3),W$5,0)*INDIRECT($O$2),VLOOKUP($P76,INDIRECT($P$3),W$5,0))</f>
        <v>134177.0003805364</v>
      </c>
      <c r="X76" s="218" t="str">
        <f t="shared" si="47"/>
        <v>Y</v>
      </c>
      <c r="Y76" s="366" t="str">
        <f t="shared" si="48"/>
        <v>10230C</v>
      </c>
      <c r="Z76" s="218" t="str">
        <f t="shared" si="58"/>
        <v>Supervisor Ramp Repair and Restoration</v>
      </c>
      <c r="AA76" s="367" t="str">
        <f t="shared" si="49"/>
        <v>E50</v>
      </c>
      <c r="AB76" s="368">
        <f t="shared" ca="1" si="59"/>
        <v>57.314999999999998</v>
      </c>
      <c r="AC76" s="368">
        <f t="shared" ca="1" si="60"/>
        <v>59.034999999999997</v>
      </c>
      <c r="AD76" s="368">
        <f t="shared" ca="1" si="61"/>
        <v>60.805999999999997</v>
      </c>
      <c r="AE76" s="368">
        <f t="shared" ca="1" si="62"/>
        <v>62.629999999999995</v>
      </c>
      <c r="AF76" s="368">
        <f t="shared" ca="1" si="63"/>
        <v>64.509</v>
      </c>
    </row>
    <row r="77" spans="1:32" s="19" customFormat="1">
      <c r="A77" s="3" t="s">
        <v>781</v>
      </c>
      <c r="B77" s="47" t="s">
        <v>12</v>
      </c>
      <c r="C77" s="4">
        <v>528</v>
      </c>
      <c r="D77" s="35" t="s">
        <v>782</v>
      </c>
      <c r="E77" s="47">
        <v>11</v>
      </c>
      <c r="F77" s="47" t="s">
        <v>13</v>
      </c>
      <c r="G77" s="306" t="s">
        <v>92</v>
      </c>
      <c r="H77" s="178">
        <f t="shared" ref="H77" ca="1" si="66">S77</f>
        <v>119214.52696628506</v>
      </c>
      <c r="I77" s="178">
        <f t="shared" ref="I77" ca="1" si="67">T77</f>
        <v>122790.9627752736</v>
      </c>
      <c r="J77" s="178">
        <f t="shared" ref="J77" ca="1" si="68">U77</f>
        <v>126474.69165853181</v>
      </c>
      <c r="K77" s="178">
        <f t="shared" ref="K77" ca="1" si="69">V77</f>
        <v>130268.93240828777</v>
      </c>
      <c r="L77" s="178">
        <f t="shared" ref="L77" ca="1" si="70">W77</f>
        <v>134177.0003805364</v>
      </c>
      <c r="M77"/>
      <c r="N77"/>
      <c r="O77" s="343" t="s">
        <v>611</v>
      </c>
      <c r="P77" s="337" t="str">
        <f>A77</f>
        <v>53120C</v>
      </c>
      <c r="Q77" s="339" t="str">
        <f t="shared" si="56"/>
        <v>Supervisor Traffic Operations</v>
      </c>
      <c r="R77" s="343" t="str">
        <f t="shared" ref="R77" si="71">G77</f>
        <v>E50</v>
      </c>
      <c r="S77" s="345" cm="1">
        <f t="array" aca="1" ref="S77" ca="1">IF($O77="Y",VLOOKUP($P77,INDIRECT($P$3),S$5,0)*INDIRECT($O$2),VLOOKUP($P77,INDIRECT($P$3),S$5,0))</f>
        <v>119214.52696628506</v>
      </c>
      <c r="T77" s="345" cm="1">
        <f t="array" aca="1" ref="T77" ca="1">IF($O77="Y",VLOOKUP($P77,INDIRECT($P$3),T$5,0)*INDIRECT($O$2),VLOOKUP($P77,INDIRECT($P$3),T$5,0))</f>
        <v>122790.9627752736</v>
      </c>
      <c r="U77" s="345" cm="1">
        <f t="array" aca="1" ref="U77" ca="1">IF($O77="Y",VLOOKUP($P77,INDIRECT($P$3),U$5,0)*INDIRECT($O$2),VLOOKUP($P77,INDIRECT($P$3),U$5,0))</f>
        <v>126474.69165853181</v>
      </c>
      <c r="V77" s="345" cm="1">
        <f t="array" aca="1" ref="V77" ca="1">IF($O77="Y",VLOOKUP($P77,INDIRECT($P$3),V$5,0)*INDIRECT($O$2),VLOOKUP($P77,INDIRECT($P$3),V$5,0))</f>
        <v>130268.93240828777</v>
      </c>
      <c r="W77" s="345" cm="1">
        <f t="array" aca="1" ref="W77" ca="1">IF($O77="Y",VLOOKUP($P77,INDIRECT($P$3),W$5,0)*INDIRECT($O$2),VLOOKUP($P77,INDIRECT($P$3),W$5,0))</f>
        <v>134177.0003805364</v>
      </c>
      <c r="X77" s="218" t="str">
        <f t="shared" si="47"/>
        <v>Y</v>
      </c>
      <c r="Y77" s="366" t="str">
        <f t="shared" si="48"/>
        <v>53120C</v>
      </c>
      <c r="Z77" s="218" t="str">
        <f t="shared" si="58"/>
        <v>Supervisor Traffic Operations</v>
      </c>
      <c r="AA77" s="367" t="str">
        <f t="shared" si="49"/>
        <v>E50</v>
      </c>
      <c r="AB77" s="368">
        <f t="shared" ref="AB77" ca="1" si="72">ROUNDUP(S77/2080,3)</f>
        <v>57.314999999999998</v>
      </c>
      <c r="AC77" s="368">
        <f t="shared" ref="AC77" ca="1" si="73">ROUNDUP(T77/2080,3)</f>
        <v>59.034999999999997</v>
      </c>
      <c r="AD77" s="368">
        <f t="shared" ref="AD77" ca="1" si="74">ROUNDUP(U77/2080,3)</f>
        <v>60.805999999999997</v>
      </c>
      <c r="AE77" s="368">
        <f t="shared" ref="AE77" ca="1" si="75">ROUNDUP(V77/2080,3)</f>
        <v>62.629999999999995</v>
      </c>
      <c r="AF77" s="368">
        <f t="shared" ref="AF77" ca="1" si="76">ROUNDUP(W77/2080,3)</f>
        <v>64.509</v>
      </c>
    </row>
    <row r="78" spans="1:32" s="19" customFormat="1">
      <c r="A78" s="3" t="s">
        <v>141</v>
      </c>
      <c r="B78" s="47" t="s">
        <v>12</v>
      </c>
      <c r="C78" s="4">
        <v>498</v>
      </c>
      <c r="D78" s="35" t="s">
        <v>142</v>
      </c>
      <c r="E78" s="47">
        <v>11</v>
      </c>
      <c r="F78" s="47" t="s">
        <v>13</v>
      </c>
      <c r="G78" s="306" t="s">
        <v>92</v>
      </c>
      <c r="H78" s="178">
        <f ca="1">S78</f>
        <v>119214.52696628506</v>
      </c>
      <c r="I78" s="178">
        <f ca="1">T78</f>
        <v>122790.9627752736</v>
      </c>
      <c r="J78" s="178">
        <f ca="1">U78</f>
        <v>126474.69165853181</v>
      </c>
      <c r="K78" s="178">
        <f ca="1">V78</f>
        <v>130268.93240828777</v>
      </c>
      <c r="L78" s="178">
        <f ca="1">W78</f>
        <v>134177.0003805364</v>
      </c>
      <c r="M78"/>
      <c r="N78"/>
      <c r="O78" s="343" t="s">
        <v>611</v>
      </c>
      <c r="P78" s="337" t="str">
        <f t="shared" si="55"/>
        <v>10907C</v>
      </c>
      <c r="Q78" s="339" t="str">
        <f t="shared" si="56"/>
        <v>Water Resources Regulatory Coordinator</v>
      </c>
      <c r="R78" s="343" t="str">
        <f t="shared" si="57"/>
        <v>E50</v>
      </c>
      <c r="S78" s="345" cm="1">
        <f t="array" aca="1" ref="S78" ca="1">IF($O78="Y",VLOOKUP($P78,INDIRECT($P$3),S$5,0)*INDIRECT($O$2),VLOOKUP($P78,INDIRECT($P$3),S$5,0))</f>
        <v>119214.52696628506</v>
      </c>
      <c r="T78" s="345" cm="1">
        <f t="array" aca="1" ref="T78" ca="1">IF($O78="Y",VLOOKUP($P78,INDIRECT($P$3),T$5,0)*INDIRECT($O$2),VLOOKUP($P78,INDIRECT($P$3),T$5,0))</f>
        <v>122790.9627752736</v>
      </c>
      <c r="U78" s="345" cm="1">
        <f t="array" aca="1" ref="U78" ca="1">IF($O78="Y",VLOOKUP($P78,INDIRECT($P$3),U$5,0)*INDIRECT($O$2),VLOOKUP($P78,INDIRECT($P$3),U$5,0))</f>
        <v>126474.69165853181</v>
      </c>
      <c r="V78" s="345" cm="1">
        <f t="array" aca="1" ref="V78" ca="1">IF($O78="Y",VLOOKUP($P78,INDIRECT($P$3),V$5,0)*INDIRECT($O$2),VLOOKUP($P78,INDIRECT($P$3),V$5,0))</f>
        <v>130268.93240828777</v>
      </c>
      <c r="W78" s="345" cm="1">
        <f t="array" aca="1" ref="W78" ca="1">IF($O78="Y",VLOOKUP($P78,INDIRECT($P$3),W$5,0)*INDIRECT($O$2),VLOOKUP($P78,INDIRECT($P$3),W$5,0))</f>
        <v>134177.0003805364</v>
      </c>
      <c r="X78" s="218" t="str">
        <f t="shared" si="47"/>
        <v>Y</v>
      </c>
      <c r="Y78" s="366" t="str">
        <f t="shared" si="48"/>
        <v>10907C</v>
      </c>
      <c r="Z78" s="218" t="str">
        <f t="shared" si="58"/>
        <v>Water Resources Regulatory Coordinator</v>
      </c>
      <c r="AA78" s="367" t="str">
        <f t="shared" si="49"/>
        <v>E50</v>
      </c>
      <c r="AB78" s="368">
        <f t="shared" ca="1" si="59"/>
        <v>57.314999999999998</v>
      </c>
      <c r="AC78" s="368">
        <f t="shared" ca="1" si="60"/>
        <v>59.034999999999997</v>
      </c>
      <c r="AD78" s="368">
        <f t="shared" ca="1" si="61"/>
        <v>60.805999999999997</v>
      </c>
      <c r="AE78" s="368">
        <f t="shared" ca="1" si="62"/>
        <v>62.629999999999995</v>
      </c>
      <c r="AF78" s="368">
        <f t="shared" ca="1" si="63"/>
        <v>64.509</v>
      </c>
    </row>
    <row r="79" spans="1:32" s="19" customFormat="1">
      <c r="A79" s="3"/>
      <c r="B79" s="4"/>
      <c r="C79" s="4"/>
      <c r="D79" s="35"/>
      <c r="E79" s="4"/>
      <c r="F79" s="4"/>
      <c r="G79" s="30"/>
      <c r="H79" s="179"/>
      <c r="I79" s="179"/>
      <c r="J79" s="179"/>
      <c r="K79" s="179"/>
      <c r="L79" s="179"/>
      <c r="M79"/>
      <c r="N79"/>
      <c r="O79" s="347"/>
      <c r="P79" s="347"/>
      <c r="Q79" s="346"/>
      <c r="R79" s="347"/>
      <c r="S79" s="346"/>
      <c r="T79" s="346"/>
      <c r="U79" s="346"/>
      <c r="V79" s="346"/>
      <c r="W79" s="346"/>
      <c r="X79" s="214"/>
      <c r="Y79" s="214"/>
      <c r="Z79" s="214"/>
      <c r="AA79" s="214"/>
      <c r="AB79" s="249"/>
      <c r="AC79" s="249"/>
      <c r="AD79" s="249"/>
      <c r="AE79" s="249"/>
      <c r="AF79" s="249"/>
    </row>
    <row r="80" spans="1:32" s="19" customFormat="1" ht="26.25" thickBot="1">
      <c r="A80" s="280" t="s">
        <v>2</v>
      </c>
      <c r="B80" s="280" t="s">
        <v>3</v>
      </c>
      <c r="C80" s="280" t="s">
        <v>519</v>
      </c>
      <c r="D80" s="24" t="s">
        <v>626</v>
      </c>
      <c r="E80" s="280" t="s">
        <v>617</v>
      </c>
      <c r="F80" s="280" t="s">
        <v>6</v>
      </c>
      <c r="G80" s="280" t="s">
        <v>7</v>
      </c>
      <c r="H80" s="26" t="s">
        <v>8</v>
      </c>
      <c r="I80" s="26" t="s">
        <v>9</v>
      </c>
      <c r="J80" s="26" t="s">
        <v>10</v>
      </c>
      <c r="K80" s="27" t="s">
        <v>11</v>
      </c>
      <c r="L80" s="27" t="s">
        <v>744</v>
      </c>
      <c r="M80"/>
      <c r="N80"/>
      <c r="O80" s="340" t="s">
        <v>610</v>
      </c>
      <c r="P80" s="340" t="s">
        <v>2</v>
      </c>
      <c r="Q80" s="341" t="s">
        <v>612</v>
      </c>
      <c r="R80" s="340" t="s">
        <v>606</v>
      </c>
      <c r="S80" s="342" t="s">
        <v>8</v>
      </c>
      <c r="T80" s="342" t="s">
        <v>9</v>
      </c>
      <c r="U80" s="342" t="s">
        <v>10</v>
      </c>
      <c r="V80" s="340" t="s">
        <v>11</v>
      </c>
      <c r="W80" s="341" t="s">
        <v>744</v>
      </c>
      <c r="X80" s="358" t="str">
        <f>O80</f>
        <v>Update</v>
      </c>
      <c r="Y80" s="359" t="str">
        <f>A80</f>
        <v>Job Code</v>
      </c>
      <c r="Z80" s="358" t="s">
        <v>612</v>
      </c>
      <c r="AA80" s="360" t="str">
        <f>G80</f>
        <v>Salary Grade</v>
      </c>
      <c r="AB80" s="361" t="str">
        <f>S80</f>
        <v>Step 1</v>
      </c>
      <c r="AC80" s="361" t="str">
        <f>T80</f>
        <v>Step 2</v>
      </c>
      <c r="AD80" s="361" t="str">
        <f>U80</f>
        <v>Step 3</v>
      </c>
      <c r="AE80" s="361" t="str">
        <f>V80</f>
        <v>Step 4</v>
      </c>
      <c r="AF80" s="404" t="s">
        <v>744</v>
      </c>
    </row>
    <row r="81" spans="1:32" s="19" customFormat="1">
      <c r="A81" s="3" t="s">
        <v>93</v>
      </c>
      <c r="B81" s="47" t="s">
        <v>12</v>
      </c>
      <c r="C81" s="4">
        <v>506</v>
      </c>
      <c r="D81" s="35" t="s">
        <v>94</v>
      </c>
      <c r="E81" s="47">
        <v>11</v>
      </c>
      <c r="F81" s="47" t="s">
        <v>13</v>
      </c>
      <c r="G81" s="306">
        <v>48</v>
      </c>
      <c r="H81" s="178">
        <f t="shared" ref="H81:L85" ca="1" si="77">S81</f>
        <v>138335.12641078551</v>
      </c>
      <c r="I81" s="178">
        <f t="shared" ca="1" si="77"/>
        <v>142485.28980249443</v>
      </c>
      <c r="J81" s="178">
        <f t="shared" ca="1" si="77"/>
        <v>146759.66583092703</v>
      </c>
      <c r="K81" s="178">
        <f t="shared" ca="1" si="77"/>
        <v>151163.12557987636</v>
      </c>
      <c r="L81" s="178">
        <f t="shared" ca="1" si="77"/>
        <v>155698.01934727267</v>
      </c>
      <c r="M81"/>
      <c r="N81"/>
      <c r="O81" s="343" t="s">
        <v>611</v>
      </c>
      <c r="P81" s="337" t="str">
        <f>A81</f>
        <v>00484C</v>
      </c>
      <c r="Q81" s="339" t="str">
        <f>D81</f>
        <v>Appraisal Supervisor</v>
      </c>
      <c r="R81" s="343">
        <f>G81</f>
        <v>48</v>
      </c>
      <c r="S81" s="345" cm="1">
        <f t="array" aca="1" ref="S81" ca="1">IF($O81="Y",VLOOKUP($P81,INDIRECT($P$3),S$5,0)*INDIRECT($O$2),VLOOKUP($P81,INDIRECT($P$3),S$5,0))</f>
        <v>138335.12641078551</v>
      </c>
      <c r="T81" s="345" cm="1">
        <f t="array" aca="1" ref="T81" ca="1">IF($O81="Y",VLOOKUP($P81,INDIRECT($P$3),T$5,0)*INDIRECT($O$2),VLOOKUP($P81,INDIRECT($P$3),T$5,0))</f>
        <v>142485.28980249443</v>
      </c>
      <c r="U81" s="345" cm="1">
        <f t="array" aca="1" ref="U81" ca="1">IF($O81="Y",VLOOKUP($P81,INDIRECT($P$3),U$5,0)*INDIRECT($O$2),VLOOKUP($P81,INDIRECT($P$3),U$5,0))</f>
        <v>146759.66583092703</v>
      </c>
      <c r="V81" s="345" cm="1">
        <f t="array" aca="1" ref="V81" ca="1">IF($O81="Y",VLOOKUP($P81,INDIRECT($P$3),V$5,0)*INDIRECT($O$2),VLOOKUP($P81,INDIRECT($P$3),V$5,0))</f>
        <v>151163.12557987636</v>
      </c>
      <c r="W81" s="345" cm="1">
        <f t="array" aca="1" ref="W81" ca="1">IF($O81="Y",VLOOKUP($P81,INDIRECT($P$3),W$5,0)*INDIRECT($O$2),VLOOKUP($P81,INDIRECT($P$3),W$5,0))</f>
        <v>155698.01934727267</v>
      </c>
      <c r="X81" s="218" t="str">
        <f>O81</f>
        <v>Y</v>
      </c>
      <c r="Y81" s="366" t="str">
        <f>A81</f>
        <v>00484C</v>
      </c>
      <c r="Z81" s="218" t="str">
        <f>D81</f>
        <v>Appraisal Supervisor</v>
      </c>
      <c r="AA81" s="367">
        <f>G81</f>
        <v>48</v>
      </c>
      <c r="AB81" s="368">
        <f t="shared" ref="AB81:AF85" ca="1" si="78">ROUNDUP(S81/2080,3)</f>
        <v>66.50800000000001</v>
      </c>
      <c r="AC81" s="368">
        <f t="shared" ca="1" si="78"/>
        <v>68.503</v>
      </c>
      <c r="AD81" s="368">
        <f t="shared" ca="1" si="78"/>
        <v>70.558000000000007</v>
      </c>
      <c r="AE81" s="368">
        <f t="shared" ca="1" si="78"/>
        <v>72.675000000000011</v>
      </c>
      <c r="AF81" s="368">
        <f t="shared" ca="1" si="78"/>
        <v>74.855000000000004</v>
      </c>
    </row>
    <row r="82" spans="1:32" s="19" customFormat="1">
      <c r="A82" s="3"/>
      <c r="B82" s="47"/>
      <c r="C82" s="4"/>
      <c r="D82" s="35"/>
      <c r="E82" s="47"/>
      <c r="F82" s="47"/>
      <c r="G82" s="306"/>
      <c r="H82" s="178"/>
      <c r="I82" s="178"/>
      <c r="J82" s="178"/>
      <c r="K82" s="178"/>
      <c r="L82" s="178"/>
      <c r="M82"/>
      <c r="N82"/>
      <c r="O82" s="343"/>
      <c r="P82" s="337"/>
      <c r="Q82" s="339"/>
      <c r="R82" s="343"/>
      <c r="S82" s="345"/>
      <c r="T82" s="345"/>
      <c r="U82" s="345"/>
      <c r="V82" s="345"/>
      <c r="W82" s="345"/>
      <c r="X82" s="218"/>
      <c r="Y82" s="366"/>
      <c r="Z82" s="218"/>
      <c r="AA82" s="367"/>
      <c r="AB82" s="368"/>
      <c r="AC82" s="368"/>
      <c r="AD82" s="368"/>
      <c r="AE82" s="368"/>
      <c r="AF82" s="368"/>
    </row>
    <row r="83" spans="1:32" s="19" customFormat="1">
      <c r="A83" s="3"/>
      <c r="B83" s="47"/>
      <c r="C83" s="4"/>
      <c r="D83" s="35"/>
      <c r="E83" s="47"/>
      <c r="F83" s="47"/>
      <c r="G83" s="306"/>
      <c r="H83" s="178"/>
      <c r="I83" s="178"/>
      <c r="J83" s="178"/>
      <c r="K83" s="178"/>
      <c r="L83" s="178"/>
      <c r="M83"/>
      <c r="N83"/>
      <c r="O83" s="343"/>
      <c r="P83" s="337"/>
      <c r="Q83" s="339"/>
      <c r="R83" s="343"/>
      <c r="S83" s="345"/>
      <c r="T83" s="345"/>
      <c r="U83" s="345"/>
      <c r="V83" s="345"/>
      <c r="W83" s="345"/>
      <c r="X83" s="218"/>
      <c r="Y83" s="366"/>
      <c r="Z83" s="218"/>
      <c r="AA83" s="367"/>
      <c r="AB83" s="368"/>
      <c r="AC83" s="368"/>
      <c r="AD83" s="368"/>
      <c r="AE83" s="368"/>
      <c r="AF83" s="368"/>
    </row>
    <row r="84" spans="1:32" s="19" customFormat="1" ht="26.25" thickBot="1">
      <c r="A84" s="280" t="s">
        <v>2</v>
      </c>
      <c r="B84" s="280" t="s">
        <v>3</v>
      </c>
      <c r="C84" s="280" t="s">
        <v>519</v>
      </c>
      <c r="D84" s="24" t="s">
        <v>626</v>
      </c>
      <c r="E84" s="280" t="s">
        <v>617</v>
      </c>
      <c r="F84" s="280" t="s">
        <v>6</v>
      </c>
      <c r="G84" s="280" t="s">
        <v>7</v>
      </c>
      <c r="H84" s="26" t="s">
        <v>8</v>
      </c>
      <c r="I84" s="26" t="s">
        <v>9</v>
      </c>
      <c r="J84" s="26" t="s">
        <v>10</v>
      </c>
      <c r="K84" s="27" t="s">
        <v>11</v>
      </c>
      <c r="L84" s="27" t="s">
        <v>744</v>
      </c>
      <c r="M84"/>
      <c r="N84"/>
      <c r="O84" s="340" t="s">
        <v>610</v>
      </c>
      <c r="P84" s="340" t="s">
        <v>2</v>
      </c>
      <c r="Q84" s="341" t="s">
        <v>612</v>
      </c>
      <c r="R84" s="340" t="s">
        <v>606</v>
      </c>
      <c r="S84" s="342" t="s">
        <v>8</v>
      </c>
      <c r="T84" s="342" t="s">
        <v>9</v>
      </c>
      <c r="U84" s="342" t="s">
        <v>10</v>
      </c>
      <c r="V84" s="340" t="s">
        <v>11</v>
      </c>
      <c r="W84" s="341" t="s">
        <v>744</v>
      </c>
      <c r="X84" s="358" t="str">
        <f>O84</f>
        <v>Update</v>
      </c>
      <c r="Y84" s="359" t="str">
        <f>A84</f>
        <v>Job Code</v>
      </c>
      <c r="Z84" s="358" t="s">
        <v>612</v>
      </c>
      <c r="AA84" s="360" t="str">
        <f>G84</f>
        <v>Salary Grade</v>
      </c>
      <c r="AB84" s="361" t="str">
        <f>S84</f>
        <v>Step 1</v>
      </c>
      <c r="AC84" s="361" t="str">
        <f>T84</f>
        <v>Step 2</v>
      </c>
      <c r="AD84" s="361" t="str">
        <f>U84</f>
        <v>Step 3</v>
      </c>
      <c r="AE84" s="361" t="str">
        <f>V84</f>
        <v>Step 4</v>
      </c>
      <c r="AF84" s="404" t="s">
        <v>744</v>
      </c>
    </row>
    <row r="85" spans="1:32" s="19" customFormat="1">
      <c r="A85" s="3" t="s">
        <v>88</v>
      </c>
      <c r="B85" s="47" t="s">
        <v>12</v>
      </c>
      <c r="C85" s="4">
        <v>513</v>
      </c>
      <c r="D85" s="35" t="s">
        <v>265</v>
      </c>
      <c r="E85" s="47">
        <v>11</v>
      </c>
      <c r="F85" s="47" t="s">
        <v>13</v>
      </c>
      <c r="G85" s="306" t="s">
        <v>770</v>
      </c>
      <c r="H85" s="178">
        <f t="shared" ca="1" si="77"/>
        <v>121610.73895830738</v>
      </c>
      <c r="I85" s="178">
        <f t="shared" ca="1" si="77"/>
        <v>125259.0611270566</v>
      </c>
      <c r="J85" s="178">
        <f t="shared" ca="1" si="77"/>
        <v>129016.83296086831</v>
      </c>
      <c r="K85" s="178">
        <f t="shared" ca="1" si="77"/>
        <v>132887.33794969437</v>
      </c>
      <c r="L85" s="178">
        <f t="shared" ca="1" si="77"/>
        <v>136873.9580881852</v>
      </c>
      <c r="M85" s="411"/>
      <c r="N85" s="411"/>
      <c r="O85" s="343" t="s">
        <v>611</v>
      </c>
      <c r="P85" s="337" t="str">
        <f>A85</f>
        <v>03623C</v>
      </c>
      <c r="Q85" s="339" t="str">
        <f>D85</f>
        <v>District Supervisor Construction Code Services</v>
      </c>
      <c r="R85" s="343" t="str">
        <f>G85</f>
        <v>E52</v>
      </c>
      <c r="S85" s="345" cm="1">
        <f t="array" aca="1" ref="S85" ca="1">IF($O85="Y",VLOOKUP($P85,INDIRECT($P$3),S$5,0)*INDIRECT($O$2),VLOOKUP($P85,INDIRECT($P$3),S$5,0))*1.01</f>
        <v>121610.73895830738</v>
      </c>
      <c r="T85" s="345" cm="1">
        <f t="array" aca="1" ref="T85" ca="1">IF($O85="Y",VLOOKUP($P85,INDIRECT($P$3),T$5,0)*INDIRECT($O$2),VLOOKUP($P85,INDIRECT($P$3),T$5,0))*1.01</f>
        <v>125259.0611270566</v>
      </c>
      <c r="U85" s="345" cm="1">
        <f t="array" aca="1" ref="U85" ca="1">IF($O85="Y",VLOOKUP($P85,INDIRECT($P$3),U$5,0)*INDIRECT($O$2),VLOOKUP($P85,INDIRECT($P$3),U$5,0))*1.01</f>
        <v>129016.83296086831</v>
      </c>
      <c r="V85" s="345" cm="1">
        <f t="array" aca="1" ref="V85" ca="1">IF($O85="Y",VLOOKUP($P85,INDIRECT($P$3),V$5,0)*INDIRECT($O$2),VLOOKUP($P85,INDIRECT($P$3),V$5,0))*1.01</f>
        <v>132887.33794969437</v>
      </c>
      <c r="W85" s="345" cm="1">
        <f t="array" aca="1" ref="W85" ca="1">IF($O85="Y",VLOOKUP($P85,INDIRECT($P$3),W$5,0)*INDIRECT($O$2),VLOOKUP($P85,INDIRECT($P$3),W$5,0))*1.01</f>
        <v>136873.9580881852</v>
      </c>
      <c r="X85" s="218" t="str">
        <f>O85</f>
        <v>Y</v>
      </c>
      <c r="Y85" s="366" t="str">
        <f>A85</f>
        <v>03623C</v>
      </c>
      <c r="Z85" s="218" t="str">
        <f>D85</f>
        <v>District Supervisor Construction Code Services</v>
      </c>
      <c r="AA85" s="367" t="str">
        <f>G85</f>
        <v>E52</v>
      </c>
      <c r="AB85" s="368">
        <f t="shared" ca="1" si="78"/>
        <v>58.466999999999999</v>
      </c>
      <c r="AC85" s="368">
        <f t="shared" ca="1" si="78"/>
        <v>60.220999999999997</v>
      </c>
      <c r="AD85" s="368">
        <f t="shared" ca="1" si="78"/>
        <v>62.027999999999999</v>
      </c>
      <c r="AE85" s="368">
        <f t="shared" ca="1" si="78"/>
        <v>63.888999999999996</v>
      </c>
      <c r="AF85" s="368">
        <f t="shared" ca="1" si="78"/>
        <v>65.805000000000007</v>
      </c>
    </row>
    <row r="86" spans="1:32" s="19" customFormat="1">
      <c r="A86" s="3"/>
      <c r="B86" s="4"/>
      <c r="C86" s="4"/>
      <c r="D86" s="35"/>
      <c r="E86" s="4"/>
      <c r="F86" s="4"/>
      <c r="G86" s="30"/>
      <c r="H86" s="179"/>
      <c r="I86" s="179"/>
      <c r="J86" s="179"/>
      <c r="K86" s="179"/>
      <c r="L86" s="179"/>
      <c r="M86"/>
      <c r="N86"/>
      <c r="O86" s="347"/>
      <c r="P86" s="347"/>
      <c r="Q86" s="346"/>
      <c r="R86" s="347"/>
      <c r="S86" s="346"/>
      <c r="T86" s="346"/>
      <c r="U86" s="346"/>
      <c r="V86" s="346"/>
      <c r="W86" s="346"/>
      <c r="X86" s="214"/>
      <c r="Y86" s="214"/>
      <c r="Z86" s="214"/>
      <c r="AA86" s="214"/>
      <c r="AB86" s="249"/>
      <c r="AC86" s="249"/>
      <c r="AD86" s="249"/>
      <c r="AE86" s="249"/>
      <c r="AF86" s="249"/>
    </row>
    <row r="87" spans="1:32" s="19" customFormat="1">
      <c r="A87" s="3"/>
      <c r="B87" s="4"/>
      <c r="C87" s="4"/>
      <c r="D87" s="35"/>
      <c r="E87" s="4"/>
      <c r="F87" s="4"/>
      <c r="G87" s="30"/>
      <c r="H87" s="179"/>
      <c r="I87" s="179"/>
      <c r="J87" s="179"/>
      <c r="K87" s="179"/>
      <c r="L87" s="179"/>
      <c r="M87"/>
      <c r="N87"/>
      <c r="O87" s="347"/>
      <c r="P87" s="347"/>
      <c r="Q87" s="346"/>
      <c r="R87" s="347"/>
      <c r="S87" s="346"/>
      <c r="T87" s="346"/>
      <c r="U87" s="346"/>
      <c r="V87" s="346"/>
      <c r="W87" s="346"/>
      <c r="X87" s="214"/>
      <c r="Y87" s="214"/>
      <c r="Z87" s="214"/>
      <c r="AA87" s="214"/>
      <c r="AB87" s="249"/>
      <c r="AC87" s="249"/>
      <c r="AD87" s="249"/>
      <c r="AE87" s="249"/>
      <c r="AF87" s="249"/>
    </row>
    <row r="88" spans="1:32" s="19" customFormat="1" ht="26.25" thickBot="1">
      <c r="A88" s="280" t="s">
        <v>2</v>
      </c>
      <c r="B88" s="280" t="s">
        <v>3</v>
      </c>
      <c r="C88" s="280" t="s">
        <v>519</v>
      </c>
      <c r="D88" s="24" t="s">
        <v>627</v>
      </c>
      <c r="E88" s="280" t="s">
        <v>617</v>
      </c>
      <c r="F88" s="280" t="s">
        <v>6</v>
      </c>
      <c r="G88" s="280" t="s">
        <v>7</v>
      </c>
      <c r="H88" s="26" t="s">
        <v>8</v>
      </c>
      <c r="I88" s="26" t="s">
        <v>9</v>
      </c>
      <c r="J88" s="26" t="s">
        <v>10</v>
      </c>
      <c r="K88" s="27" t="s">
        <v>11</v>
      </c>
      <c r="L88" s="27" t="s">
        <v>744</v>
      </c>
      <c r="M88"/>
      <c r="N88"/>
      <c r="O88" s="340" t="s">
        <v>610</v>
      </c>
      <c r="P88" s="340" t="s">
        <v>2</v>
      </c>
      <c r="Q88" s="341" t="s">
        <v>612</v>
      </c>
      <c r="R88" s="340" t="s">
        <v>606</v>
      </c>
      <c r="S88" s="342" t="s">
        <v>8</v>
      </c>
      <c r="T88" s="342" t="s">
        <v>9</v>
      </c>
      <c r="U88" s="342" t="s">
        <v>10</v>
      </c>
      <c r="V88" s="340" t="s">
        <v>11</v>
      </c>
      <c r="W88" s="341" t="s">
        <v>744</v>
      </c>
      <c r="X88" s="358" t="str">
        <f t="shared" ref="X88:X95" si="79">O88</f>
        <v>Update</v>
      </c>
      <c r="Y88" s="359" t="str">
        <f t="shared" ref="Y88:Y95" si="80">A88</f>
        <v>Job Code</v>
      </c>
      <c r="Z88" s="358" t="s">
        <v>612</v>
      </c>
      <c r="AA88" s="360" t="str">
        <f t="shared" ref="AA88:AA95" si="81">G88</f>
        <v>Salary Grade</v>
      </c>
      <c r="AB88" s="361" t="str">
        <f>S88</f>
        <v>Step 1</v>
      </c>
      <c r="AC88" s="361" t="str">
        <f>T88</f>
        <v>Step 2</v>
      </c>
      <c r="AD88" s="361" t="str">
        <f>U88</f>
        <v>Step 3</v>
      </c>
      <c r="AE88" s="361" t="str">
        <f>V88</f>
        <v>Step 4</v>
      </c>
      <c r="AF88" s="404" t="s">
        <v>744</v>
      </c>
    </row>
    <row r="89" spans="1:32" s="19" customFormat="1">
      <c r="A89" s="3" t="s">
        <v>145</v>
      </c>
      <c r="B89" s="47" t="s">
        <v>12</v>
      </c>
      <c r="C89" s="4">
        <v>550</v>
      </c>
      <c r="D89" s="35" t="s">
        <v>146</v>
      </c>
      <c r="E89" s="47">
        <v>12</v>
      </c>
      <c r="F89" s="47" t="s">
        <v>13</v>
      </c>
      <c r="G89" s="306" t="s">
        <v>144</v>
      </c>
      <c r="H89" s="178">
        <f t="shared" ref="H89:L95" ca="1" si="82">S89</f>
        <v>127752.56783421086</v>
      </c>
      <c r="I89" s="178">
        <f t="shared" ca="1" si="82"/>
        <v>131585.14486923718</v>
      </c>
      <c r="J89" s="178">
        <f t="shared" ca="1" si="82"/>
        <v>135532.69921531432</v>
      </c>
      <c r="K89" s="178">
        <f t="shared" ca="1" si="82"/>
        <v>139598.68019177375</v>
      </c>
      <c r="L89" s="178">
        <f ca="1">W89</f>
        <v>143786.64059752697</v>
      </c>
      <c r="M89"/>
      <c r="N89"/>
      <c r="O89" s="343" t="s">
        <v>611</v>
      </c>
      <c r="P89" s="337" t="str">
        <f t="shared" ref="P89:P95" si="83">A89</f>
        <v>03620C</v>
      </c>
      <c r="Q89" s="339" t="str">
        <f t="shared" ref="Q89:Q95" si="84">D89</f>
        <v xml:space="preserve">District Street Supervisor III  </v>
      </c>
      <c r="R89" s="343" t="str">
        <f t="shared" ref="R89:R95" si="85">G89</f>
        <v>E60</v>
      </c>
      <c r="S89" s="345" cm="1">
        <f t="array" aca="1" ref="S89" ca="1">IF($O89="Y",VLOOKUP($P89,INDIRECT($P$3),S$5,0)*INDIRECT($O$2),VLOOKUP($P89,INDIRECT($P$3),S$5,0))</f>
        <v>127752.56783421086</v>
      </c>
      <c r="T89" s="345" cm="1">
        <f t="array" aca="1" ref="T89" ca="1">IF($O89="Y",VLOOKUP($P89,INDIRECT($P$3),T$5,0)*INDIRECT($O$2),VLOOKUP($P89,INDIRECT($P$3),T$5,0))</f>
        <v>131585.14486923718</v>
      </c>
      <c r="U89" s="345" cm="1">
        <f t="array" aca="1" ref="U89" ca="1">IF($O89="Y",VLOOKUP($P89,INDIRECT($P$3),U$5,0)*INDIRECT($O$2),VLOOKUP($P89,INDIRECT($P$3),U$5,0))</f>
        <v>135532.69921531432</v>
      </c>
      <c r="V89" s="345" cm="1">
        <f t="array" aca="1" ref="V89" ca="1">IF($O89="Y",VLOOKUP($P89,INDIRECT($P$3),V$5,0)*INDIRECT($O$2),VLOOKUP($P89,INDIRECT($P$3),V$5,0))</f>
        <v>139598.68019177375</v>
      </c>
      <c r="W89" s="345" cm="1">
        <f t="array" aca="1" ref="W89" ca="1">IF($O89="Y",VLOOKUP($P89,INDIRECT($P$3),W$5,0)*INDIRECT($O$2),VLOOKUP($P89,INDIRECT($P$3),W$5,0))</f>
        <v>143786.64059752697</v>
      </c>
      <c r="X89" s="218" t="str">
        <f t="shared" si="79"/>
        <v>Y</v>
      </c>
      <c r="Y89" s="366" t="str">
        <f t="shared" si="80"/>
        <v>03620C</v>
      </c>
      <c r="Z89" s="218" t="str">
        <f t="shared" ref="Z89:Z95" si="86">D89</f>
        <v xml:space="preserve">District Street Supervisor III  </v>
      </c>
      <c r="AA89" s="367" t="str">
        <f t="shared" si="81"/>
        <v>E60</v>
      </c>
      <c r="AB89" s="368">
        <f ca="1">ROUNDUP(S89/2080,3)</f>
        <v>61.419999999999995</v>
      </c>
      <c r="AC89" s="368">
        <f ca="1">ROUNDUP(T89/2080,3)</f>
        <v>63.262999999999998</v>
      </c>
      <c r="AD89" s="368">
        <f ca="1">ROUNDUP(U89/2080,3)</f>
        <v>65.160000000000011</v>
      </c>
      <c r="AE89" s="368">
        <f ca="1">ROUNDUP(V89/2080,3)</f>
        <v>67.115000000000009</v>
      </c>
      <c r="AF89" s="368">
        <f ca="1">ROUNDUP(W89/2080,3)</f>
        <v>69.129000000000005</v>
      </c>
    </row>
    <row r="90" spans="1:32">
      <c r="A90" s="3" t="s">
        <v>147</v>
      </c>
      <c r="B90" s="47" t="s">
        <v>12</v>
      </c>
      <c r="C90" s="4">
        <v>543</v>
      </c>
      <c r="D90" s="35" t="s">
        <v>148</v>
      </c>
      <c r="E90" s="47">
        <v>12</v>
      </c>
      <c r="F90" s="47" t="s">
        <v>13</v>
      </c>
      <c r="G90" s="306" t="s">
        <v>144</v>
      </c>
      <c r="H90" s="178">
        <f t="shared" ca="1" si="82"/>
        <v>127752.56783421086</v>
      </c>
      <c r="I90" s="178">
        <f t="shared" ca="1" si="82"/>
        <v>131585.14486923718</v>
      </c>
      <c r="J90" s="178">
        <f t="shared" ca="1" si="82"/>
        <v>135532.69921531432</v>
      </c>
      <c r="K90" s="178">
        <f t="shared" ca="1" si="82"/>
        <v>139598.68019177375</v>
      </c>
      <c r="L90" s="178">
        <f t="shared" ca="1" si="82"/>
        <v>143786.64059752697</v>
      </c>
      <c r="O90" s="343" t="s">
        <v>611</v>
      </c>
      <c r="P90" s="337" t="str">
        <f t="shared" si="83"/>
        <v>06637C</v>
      </c>
      <c r="Q90" s="339" t="str">
        <f t="shared" si="84"/>
        <v>Manager Crime Lab</v>
      </c>
      <c r="R90" s="343" t="str">
        <f t="shared" si="85"/>
        <v>E60</v>
      </c>
      <c r="S90" s="345" cm="1">
        <f t="array" aca="1" ref="S90" ca="1">IF($O90="Y",VLOOKUP($P90,INDIRECT($P$3),S$5,0)*INDIRECT($O$2),VLOOKUP($P90,INDIRECT($P$3),S$5,0))</f>
        <v>127752.56783421086</v>
      </c>
      <c r="T90" s="345" cm="1">
        <f t="array" aca="1" ref="T90" ca="1">IF($O90="Y",VLOOKUP($P90,INDIRECT($P$3),T$5,0)*INDIRECT($O$2),VLOOKUP($P90,INDIRECT($P$3),T$5,0))</f>
        <v>131585.14486923718</v>
      </c>
      <c r="U90" s="345" cm="1">
        <f t="array" aca="1" ref="U90" ca="1">IF($O90="Y",VLOOKUP($P90,INDIRECT($P$3),U$5,0)*INDIRECT($O$2),VLOOKUP($P90,INDIRECT($P$3),U$5,0))</f>
        <v>135532.69921531432</v>
      </c>
      <c r="V90" s="345" cm="1">
        <f t="array" aca="1" ref="V90" ca="1">IF($O90="Y",VLOOKUP($P90,INDIRECT($P$3),V$5,0)*INDIRECT($O$2),VLOOKUP($P90,INDIRECT($P$3),V$5,0))</f>
        <v>139598.68019177375</v>
      </c>
      <c r="W90" s="345" cm="1">
        <f t="array" aca="1" ref="W90" ca="1">IF($O90="Y",VLOOKUP($P90,INDIRECT($P$3),W$5,0)*INDIRECT($O$2),VLOOKUP($P90,INDIRECT($P$3),W$5,0))</f>
        <v>143786.64059752697</v>
      </c>
      <c r="X90" s="218" t="str">
        <f t="shared" si="79"/>
        <v>Y</v>
      </c>
      <c r="Y90" s="366" t="str">
        <f t="shared" si="80"/>
        <v>06637C</v>
      </c>
      <c r="Z90" s="218" t="str">
        <f t="shared" si="86"/>
        <v>Manager Crime Lab</v>
      </c>
      <c r="AA90" s="367" t="str">
        <f t="shared" si="81"/>
        <v>E60</v>
      </c>
      <c r="AB90" s="368">
        <f t="shared" ref="AB90:AE95" ca="1" si="87">ROUNDUP(S90/2080,3)</f>
        <v>61.419999999999995</v>
      </c>
      <c r="AC90" s="368">
        <f t="shared" ca="1" si="87"/>
        <v>63.262999999999998</v>
      </c>
      <c r="AD90" s="368">
        <f t="shared" ca="1" si="87"/>
        <v>65.160000000000011</v>
      </c>
      <c r="AE90" s="368">
        <f t="shared" ca="1" si="87"/>
        <v>67.115000000000009</v>
      </c>
      <c r="AF90" s="368">
        <f t="shared" ref="AF90:AF95" ca="1" si="88">ROUNDUP(W90/2080,3)</f>
        <v>69.129000000000005</v>
      </c>
    </row>
    <row r="91" spans="1:32">
      <c r="A91" s="3" t="s">
        <v>149</v>
      </c>
      <c r="B91" s="47" t="s">
        <v>12</v>
      </c>
      <c r="C91" s="4">
        <v>548</v>
      </c>
      <c r="D91" s="3" t="s">
        <v>150</v>
      </c>
      <c r="E91" s="47">
        <v>12</v>
      </c>
      <c r="F91" s="47" t="s">
        <v>13</v>
      </c>
      <c r="G91" s="306" t="s">
        <v>144</v>
      </c>
      <c r="H91" s="178">
        <f t="shared" ca="1" si="82"/>
        <v>127752.56783421086</v>
      </c>
      <c r="I91" s="178">
        <f t="shared" ca="1" si="82"/>
        <v>131585.14486923718</v>
      </c>
      <c r="J91" s="178">
        <f t="shared" ca="1" si="82"/>
        <v>135532.69921531432</v>
      </c>
      <c r="K91" s="178">
        <f t="shared" ca="1" si="82"/>
        <v>139598.68019177375</v>
      </c>
      <c r="L91" s="178">
        <f t="shared" ca="1" si="82"/>
        <v>143786.64059752697</v>
      </c>
      <c r="O91" s="343" t="s">
        <v>611</v>
      </c>
      <c r="P91" s="337" t="str">
        <f t="shared" si="83"/>
        <v>06641C</v>
      </c>
      <c r="Q91" s="339" t="str">
        <f t="shared" si="84"/>
        <v>Manager Construction Code Inspection Services</v>
      </c>
      <c r="R91" s="343" t="str">
        <f t="shared" si="85"/>
        <v>E60</v>
      </c>
      <c r="S91" s="345" cm="1">
        <f t="array" aca="1" ref="S91" ca="1">IF($O91="Y",VLOOKUP($P91,INDIRECT($P$3),S$5,0)*INDIRECT($O$2),VLOOKUP($P91,INDIRECT($P$3),S$5,0))</f>
        <v>127752.56783421086</v>
      </c>
      <c r="T91" s="345" cm="1">
        <f t="array" aca="1" ref="T91" ca="1">IF($O91="Y",VLOOKUP($P91,INDIRECT($P$3),T$5,0)*INDIRECT($O$2),VLOOKUP($P91,INDIRECT($P$3),T$5,0))</f>
        <v>131585.14486923718</v>
      </c>
      <c r="U91" s="345" cm="1">
        <f t="array" aca="1" ref="U91" ca="1">IF($O91="Y",VLOOKUP($P91,INDIRECT($P$3),U$5,0)*INDIRECT($O$2),VLOOKUP($P91,INDIRECT($P$3),U$5,0))</f>
        <v>135532.69921531432</v>
      </c>
      <c r="V91" s="345" cm="1">
        <f t="array" aca="1" ref="V91" ca="1">IF($O91="Y",VLOOKUP($P91,INDIRECT($P$3),V$5,0)*INDIRECT($O$2),VLOOKUP($P91,INDIRECT($P$3),V$5,0))</f>
        <v>139598.68019177375</v>
      </c>
      <c r="W91" s="345" cm="1">
        <f t="array" aca="1" ref="W91" ca="1">IF($O91="Y",VLOOKUP($P91,INDIRECT($P$3),W$5,0)*INDIRECT($O$2),VLOOKUP($P91,INDIRECT($P$3),W$5,0))</f>
        <v>143786.64059752697</v>
      </c>
      <c r="X91" s="218" t="str">
        <f t="shared" si="79"/>
        <v>Y</v>
      </c>
      <c r="Y91" s="366" t="str">
        <f t="shared" si="80"/>
        <v>06641C</v>
      </c>
      <c r="Z91" s="218" t="str">
        <f t="shared" si="86"/>
        <v>Manager Construction Code Inspection Services</v>
      </c>
      <c r="AA91" s="367" t="str">
        <f t="shared" si="81"/>
        <v>E60</v>
      </c>
      <c r="AB91" s="368">
        <f t="shared" ca="1" si="87"/>
        <v>61.419999999999995</v>
      </c>
      <c r="AC91" s="368">
        <f t="shared" ca="1" si="87"/>
        <v>63.262999999999998</v>
      </c>
      <c r="AD91" s="368">
        <f t="shared" ca="1" si="87"/>
        <v>65.160000000000011</v>
      </c>
      <c r="AE91" s="368">
        <f t="shared" ca="1" si="87"/>
        <v>67.115000000000009</v>
      </c>
      <c r="AF91" s="368">
        <f t="shared" ca="1" si="88"/>
        <v>69.129000000000005</v>
      </c>
    </row>
    <row r="92" spans="1:32" s="19" customFormat="1">
      <c r="A92" s="3" t="s">
        <v>121</v>
      </c>
      <c r="B92" s="47" t="s">
        <v>12</v>
      </c>
      <c r="C92" s="4">
        <v>545</v>
      </c>
      <c r="D92" s="35" t="s">
        <v>122</v>
      </c>
      <c r="E92" s="47">
        <v>12</v>
      </c>
      <c r="F92" s="47" t="s">
        <v>13</v>
      </c>
      <c r="G92" s="306" t="s">
        <v>144</v>
      </c>
      <c r="H92" s="178">
        <f t="shared" ca="1" si="82"/>
        <v>127752.56783421086</v>
      </c>
      <c r="I92" s="178">
        <f t="shared" ca="1" si="82"/>
        <v>131585.14486923718</v>
      </c>
      <c r="J92" s="178">
        <f t="shared" ca="1" si="82"/>
        <v>135532.69921531432</v>
      </c>
      <c r="K92" s="178">
        <f t="shared" ca="1" si="82"/>
        <v>139598.68019177375</v>
      </c>
      <c r="L92" s="178">
        <f t="shared" ca="1" si="82"/>
        <v>143786.64059752697</v>
      </c>
      <c r="M92"/>
      <c r="N92"/>
      <c r="O92" s="343" t="s">
        <v>611</v>
      </c>
      <c r="P92" s="337" t="str">
        <f t="shared" si="83"/>
        <v>00560C</v>
      </c>
      <c r="Q92" s="339" t="str">
        <f t="shared" si="84"/>
        <v>Manager Fire Inspection Services</v>
      </c>
      <c r="R92" s="343" t="str">
        <f t="shared" si="85"/>
        <v>E60</v>
      </c>
      <c r="S92" s="345" cm="1">
        <f t="array" aca="1" ref="S92" ca="1">IF($O92="Y",VLOOKUP($P92,INDIRECT($P$3),S$5,0)*INDIRECT($O$2),VLOOKUP($P92,INDIRECT($P$3),S$5,0))</f>
        <v>127752.56783421086</v>
      </c>
      <c r="T92" s="345" cm="1">
        <f t="array" aca="1" ref="T92" ca="1">IF($O92="Y",VLOOKUP($P92,INDIRECT($P$3),T$5,0)*INDIRECT($O$2),VLOOKUP($P92,INDIRECT($P$3),T$5,0))</f>
        <v>131585.14486923718</v>
      </c>
      <c r="U92" s="345" cm="1">
        <f t="array" aca="1" ref="U92" ca="1">IF($O92="Y",VLOOKUP($P92,INDIRECT($P$3),U$5,0)*INDIRECT($O$2),VLOOKUP($P92,INDIRECT($P$3),U$5,0))</f>
        <v>135532.69921531432</v>
      </c>
      <c r="V92" s="345" cm="1">
        <f t="array" aca="1" ref="V92" ca="1">IF($O92="Y",VLOOKUP($P92,INDIRECT($P$3),V$5,0)*INDIRECT($O$2),VLOOKUP($P92,INDIRECT($P$3),V$5,0))</f>
        <v>139598.68019177375</v>
      </c>
      <c r="W92" s="345" cm="1">
        <f t="array" aca="1" ref="W92" ca="1">IF($O92="Y",VLOOKUP($P92,INDIRECT($P$3),W$5,0)*INDIRECT($O$2),VLOOKUP($P92,INDIRECT($P$3),W$5,0))</f>
        <v>143786.64059752697</v>
      </c>
      <c r="X92" s="218" t="str">
        <f t="shared" si="79"/>
        <v>Y</v>
      </c>
      <c r="Y92" s="366" t="str">
        <f t="shared" si="80"/>
        <v>00560C</v>
      </c>
      <c r="Z92" s="218" t="str">
        <f t="shared" si="86"/>
        <v>Manager Fire Inspection Services</v>
      </c>
      <c r="AA92" s="367" t="str">
        <f t="shared" si="81"/>
        <v>E60</v>
      </c>
      <c r="AB92" s="368">
        <f t="shared" ca="1" si="87"/>
        <v>61.419999999999995</v>
      </c>
      <c r="AC92" s="368">
        <f t="shared" ca="1" si="87"/>
        <v>63.262999999999998</v>
      </c>
      <c r="AD92" s="368">
        <f t="shared" ca="1" si="87"/>
        <v>65.160000000000011</v>
      </c>
      <c r="AE92" s="368">
        <f t="shared" ca="1" si="87"/>
        <v>67.115000000000009</v>
      </c>
      <c r="AF92" s="368">
        <f t="shared" ca="1" si="88"/>
        <v>69.129000000000005</v>
      </c>
    </row>
    <row r="93" spans="1:32" s="19" customFormat="1">
      <c r="A93" s="3" t="s">
        <v>123</v>
      </c>
      <c r="B93" s="47" t="s">
        <v>12</v>
      </c>
      <c r="C93" s="4">
        <v>565</v>
      </c>
      <c r="D93" s="35" t="s">
        <v>124</v>
      </c>
      <c r="E93" s="47">
        <v>12</v>
      </c>
      <c r="F93" s="47" t="s">
        <v>13</v>
      </c>
      <c r="G93" s="306" t="s">
        <v>144</v>
      </c>
      <c r="H93" s="178">
        <f ca="1">S93</f>
        <v>127752.56783421086</v>
      </c>
      <c r="I93" s="178">
        <f ca="1">T93</f>
        <v>131585.14486923718</v>
      </c>
      <c r="J93" s="178">
        <f ca="1">U93</f>
        <v>135532.69921531432</v>
      </c>
      <c r="K93" s="178">
        <f ca="1">V93</f>
        <v>139598.68019177375</v>
      </c>
      <c r="L93" s="178">
        <f t="shared" ca="1" si="82"/>
        <v>143786.64059752697</v>
      </c>
      <c r="M93"/>
      <c r="N93"/>
      <c r="O93" s="343" t="s">
        <v>611</v>
      </c>
      <c r="P93" s="337" t="str">
        <f t="shared" si="83"/>
        <v>06931C</v>
      </c>
      <c r="Q93" s="339" t="str">
        <f t="shared" si="84"/>
        <v>Manager Radio Communications and Electronics</v>
      </c>
      <c r="R93" s="343" t="str">
        <f t="shared" si="85"/>
        <v>E60</v>
      </c>
      <c r="S93" s="345" cm="1">
        <f t="array" aca="1" ref="S93" ca="1">IF($O93="Y",VLOOKUP($P93,INDIRECT($P$3),S$5,0)*INDIRECT($O$2),VLOOKUP($P93,INDIRECT($P$3),S$5,0))</f>
        <v>127752.56783421086</v>
      </c>
      <c r="T93" s="345" cm="1">
        <f t="array" aca="1" ref="T93" ca="1">IF($O93="Y",VLOOKUP($P93,INDIRECT($P$3),T$5,0)*INDIRECT($O$2),VLOOKUP($P93,INDIRECT($P$3),T$5,0))</f>
        <v>131585.14486923718</v>
      </c>
      <c r="U93" s="345" cm="1">
        <f t="array" aca="1" ref="U93" ca="1">IF($O93="Y",VLOOKUP($P93,INDIRECT($P$3),U$5,0)*INDIRECT($O$2),VLOOKUP($P93,INDIRECT($P$3),U$5,0))</f>
        <v>135532.69921531432</v>
      </c>
      <c r="V93" s="345" cm="1">
        <f t="array" aca="1" ref="V93" ca="1">IF($O93="Y",VLOOKUP($P93,INDIRECT($P$3),V$5,0)*INDIRECT($O$2),VLOOKUP($P93,INDIRECT($P$3),V$5,0))</f>
        <v>139598.68019177375</v>
      </c>
      <c r="W93" s="345" cm="1">
        <f t="array" aca="1" ref="W93" ca="1">IF($O93="Y",VLOOKUP($P93,INDIRECT($P$3),W$5,0)*INDIRECT($O$2),VLOOKUP($P93,INDIRECT($P$3),W$5,0))</f>
        <v>143786.64059752697</v>
      </c>
      <c r="X93" s="218" t="str">
        <f t="shared" si="79"/>
        <v>Y</v>
      </c>
      <c r="Y93" s="366" t="str">
        <f t="shared" si="80"/>
        <v>06931C</v>
      </c>
      <c r="Z93" s="218" t="str">
        <f t="shared" si="86"/>
        <v>Manager Radio Communications and Electronics</v>
      </c>
      <c r="AA93" s="367" t="str">
        <f t="shared" si="81"/>
        <v>E60</v>
      </c>
      <c r="AB93" s="368">
        <f t="shared" ca="1" si="87"/>
        <v>61.419999999999995</v>
      </c>
      <c r="AC93" s="368">
        <f t="shared" ca="1" si="87"/>
        <v>63.262999999999998</v>
      </c>
      <c r="AD93" s="368">
        <f t="shared" ca="1" si="87"/>
        <v>65.160000000000011</v>
      </c>
      <c r="AE93" s="368">
        <f t="shared" ca="1" si="87"/>
        <v>67.115000000000009</v>
      </c>
      <c r="AF93" s="368">
        <f t="shared" ca="1" si="88"/>
        <v>69.129000000000005</v>
      </c>
    </row>
    <row r="94" spans="1:32" s="19" customFormat="1">
      <c r="A94" s="3" t="s">
        <v>706</v>
      </c>
      <c r="B94" s="47" t="s">
        <v>12</v>
      </c>
      <c r="C94" s="4">
        <v>550</v>
      </c>
      <c r="D94" s="35" t="s">
        <v>705</v>
      </c>
      <c r="E94" s="47">
        <v>12</v>
      </c>
      <c r="F94" s="47" t="s">
        <v>13</v>
      </c>
      <c r="G94" s="306" t="s">
        <v>144</v>
      </c>
      <c r="H94" s="178">
        <f t="shared" ref="H94:K95" ca="1" si="89">S94</f>
        <v>127752.56783421086</v>
      </c>
      <c r="I94" s="178">
        <f t="shared" ca="1" si="89"/>
        <v>131585.14486923718</v>
      </c>
      <c r="J94" s="178">
        <f t="shared" ca="1" si="89"/>
        <v>135532.69921531432</v>
      </c>
      <c r="K94" s="178">
        <f t="shared" ca="1" si="89"/>
        <v>139598.68019177375</v>
      </c>
      <c r="L94" s="178">
        <f t="shared" ca="1" si="82"/>
        <v>143786.64059752697</v>
      </c>
      <c r="M94"/>
      <c r="N94"/>
      <c r="O94" s="343" t="s">
        <v>611</v>
      </c>
      <c r="P94" s="337" t="str">
        <f t="shared" si="83"/>
        <v>53057C</v>
      </c>
      <c r="Q94" s="339" t="str">
        <f t="shared" si="84"/>
        <v>Senior Environmental Project Manager - Supervisory</v>
      </c>
      <c r="R94" s="343" t="str">
        <f t="shared" si="85"/>
        <v>E60</v>
      </c>
      <c r="S94" s="345" cm="1">
        <f t="array" aca="1" ref="S94" ca="1">IF($O94="Y",VLOOKUP($P94,INDIRECT($P$3),S$5,0)*INDIRECT($O$2),VLOOKUP($P94,INDIRECT($P$3),S$5,0))</f>
        <v>127752.56783421086</v>
      </c>
      <c r="T94" s="345" cm="1">
        <f t="array" aca="1" ref="T94" ca="1">IF($O94="Y",VLOOKUP($P94,INDIRECT($P$3),T$5,0)*INDIRECT($O$2),VLOOKUP($P94,INDIRECT($P$3),T$5,0))</f>
        <v>131585.14486923718</v>
      </c>
      <c r="U94" s="345" cm="1">
        <f t="array" aca="1" ref="U94" ca="1">IF($O94="Y",VLOOKUP($P94,INDIRECT($P$3),U$5,0)*INDIRECT($O$2),VLOOKUP($P94,INDIRECT($P$3),U$5,0))</f>
        <v>135532.69921531432</v>
      </c>
      <c r="V94" s="345" cm="1">
        <f t="array" aca="1" ref="V94" ca="1">IF($O94="Y",VLOOKUP($P94,INDIRECT($P$3),V$5,0)*INDIRECT($O$2),VLOOKUP($P94,INDIRECT($P$3),V$5,0))</f>
        <v>139598.68019177375</v>
      </c>
      <c r="W94" s="345" cm="1">
        <f t="array" aca="1" ref="W94" ca="1">IF($O94="Y",VLOOKUP($P94,INDIRECT($P$3),W$5,0)*INDIRECT($O$2),VLOOKUP($P94,INDIRECT($P$3),W$5,0))</f>
        <v>143786.64059752697</v>
      </c>
      <c r="X94" s="218" t="str">
        <f t="shared" si="79"/>
        <v>Y</v>
      </c>
      <c r="Y94" s="366" t="str">
        <f t="shared" si="80"/>
        <v>53057C</v>
      </c>
      <c r="Z94" s="218" t="str">
        <f t="shared" si="86"/>
        <v>Senior Environmental Project Manager - Supervisory</v>
      </c>
      <c r="AA94" s="367" t="str">
        <f t="shared" si="81"/>
        <v>E60</v>
      </c>
      <c r="AB94" s="368">
        <f t="shared" ca="1" si="87"/>
        <v>61.419999999999995</v>
      </c>
      <c r="AC94" s="368">
        <f t="shared" ca="1" si="87"/>
        <v>63.262999999999998</v>
      </c>
      <c r="AD94" s="368">
        <f t="shared" ca="1" si="87"/>
        <v>65.160000000000011</v>
      </c>
      <c r="AE94" s="368">
        <f t="shared" ca="1" si="87"/>
        <v>67.115000000000009</v>
      </c>
      <c r="AF94" s="368">
        <f t="shared" ca="1" si="88"/>
        <v>69.129000000000005</v>
      </c>
    </row>
    <row r="95" spans="1:32" s="19" customFormat="1">
      <c r="A95" s="3" t="s">
        <v>135</v>
      </c>
      <c r="B95" s="47" t="s">
        <v>12</v>
      </c>
      <c r="C95" s="4">
        <v>550</v>
      </c>
      <c r="D95" s="35" t="s">
        <v>136</v>
      </c>
      <c r="E95" s="47">
        <v>12</v>
      </c>
      <c r="F95" s="47" t="s">
        <v>13</v>
      </c>
      <c r="G95" s="306" t="s">
        <v>144</v>
      </c>
      <c r="H95" s="178">
        <f t="shared" ca="1" si="89"/>
        <v>127752.56783421086</v>
      </c>
      <c r="I95" s="178">
        <f t="shared" ca="1" si="89"/>
        <v>131585.14486923718</v>
      </c>
      <c r="J95" s="178">
        <f t="shared" ca="1" si="89"/>
        <v>135532.69921531432</v>
      </c>
      <c r="K95" s="178">
        <f t="shared" ca="1" si="89"/>
        <v>139598.68019177375</v>
      </c>
      <c r="L95" s="178">
        <f t="shared" ca="1" si="82"/>
        <v>143786.64059752697</v>
      </c>
      <c r="M95"/>
      <c r="N95"/>
      <c r="O95" s="343" t="s">
        <v>611</v>
      </c>
      <c r="P95" s="337" t="str">
        <f t="shared" si="83"/>
        <v>10270C</v>
      </c>
      <c r="Q95" s="339" t="str">
        <f t="shared" si="84"/>
        <v xml:space="preserve">Supervisor Sewer Maintenance </v>
      </c>
      <c r="R95" s="343" t="str">
        <f t="shared" si="85"/>
        <v>E60</v>
      </c>
      <c r="S95" s="345" cm="1">
        <f t="array" aca="1" ref="S95" ca="1">IF($O95="Y",VLOOKUP($P95,INDIRECT($P$3),S$5,0)*INDIRECT($O$2),VLOOKUP($P95,INDIRECT($P$3),S$5,0))</f>
        <v>127752.56783421086</v>
      </c>
      <c r="T95" s="345" cm="1">
        <f t="array" aca="1" ref="T95" ca="1">IF($O95="Y",VLOOKUP($P95,INDIRECT($P$3),T$5,0)*INDIRECT($O$2),VLOOKUP($P95,INDIRECT($P$3),T$5,0))</f>
        <v>131585.14486923718</v>
      </c>
      <c r="U95" s="345" cm="1">
        <f t="array" aca="1" ref="U95" ca="1">IF($O95="Y",VLOOKUP($P95,INDIRECT($P$3),U$5,0)*INDIRECT($O$2),VLOOKUP($P95,INDIRECT($P$3),U$5,0))</f>
        <v>135532.69921531432</v>
      </c>
      <c r="V95" s="345" cm="1">
        <f t="array" aca="1" ref="V95" ca="1">IF($O95="Y",VLOOKUP($P95,INDIRECT($P$3),V$5,0)*INDIRECT($O$2),VLOOKUP($P95,INDIRECT($P$3),V$5,0))</f>
        <v>139598.68019177375</v>
      </c>
      <c r="W95" s="345" cm="1">
        <f t="array" aca="1" ref="W95" ca="1">IF($O95="Y",VLOOKUP($P95,INDIRECT($P$3),W$5,0)*INDIRECT($O$2),VLOOKUP($P95,INDIRECT($P$3),W$5,0))</f>
        <v>143786.64059752697</v>
      </c>
      <c r="X95" s="218" t="str">
        <f t="shared" si="79"/>
        <v>Y</v>
      </c>
      <c r="Y95" s="366" t="str">
        <f t="shared" si="80"/>
        <v>10270C</v>
      </c>
      <c r="Z95" s="218" t="str">
        <f t="shared" si="86"/>
        <v xml:space="preserve">Supervisor Sewer Maintenance </v>
      </c>
      <c r="AA95" s="367" t="str">
        <f t="shared" si="81"/>
        <v>E60</v>
      </c>
      <c r="AB95" s="368">
        <f t="shared" ca="1" si="87"/>
        <v>61.419999999999995</v>
      </c>
      <c r="AC95" s="368">
        <f t="shared" ca="1" si="87"/>
        <v>63.262999999999998</v>
      </c>
      <c r="AD95" s="368">
        <f t="shared" ca="1" si="87"/>
        <v>65.160000000000011</v>
      </c>
      <c r="AE95" s="368">
        <f t="shared" ca="1" si="87"/>
        <v>67.115000000000009</v>
      </c>
      <c r="AF95" s="368">
        <f t="shared" ca="1" si="88"/>
        <v>69.129000000000005</v>
      </c>
    </row>
    <row r="96" spans="1:32" s="19" customFormat="1">
      <c r="A96" s="3"/>
      <c r="B96" s="4"/>
      <c r="C96" s="4"/>
      <c r="D96" s="35"/>
      <c r="E96" s="4"/>
      <c r="F96" s="4"/>
      <c r="G96" s="30"/>
      <c r="H96" s="179"/>
      <c r="I96" s="179"/>
      <c r="J96" s="179"/>
      <c r="K96" s="179"/>
      <c r="L96" s="179"/>
      <c r="M96"/>
      <c r="N96"/>
      <c r="O96" s="347"/>
      <c r="P96" s="347"/>
      <c r="Q96" s="346"/>
      <c r="R96" s="347"/>
      <c r="S96" s="346"/>
      <c r="T96" s="346"/>
      <c r="U96" s="346"/>
      <c r="V96" s="346"/>
      <c r="W96" s="346"/>
      <c r="X96" s="214"/>
      <c r="Y96" s="214"/>
      <c r="Z96" s="214"/>
      <c r="AA96" s="214"/>
      <c r="AB96" s="249"/>
      <c r="AC96" s="249"/>
      <c r="AD96" s="249"/>
      <c r="AE96" s="249"/>
      <c r="AF96" s="249"/>
    </row>
    <row r="97" spans="1:32" s="19" customFormat="1">
      <c r="A97" s="3"/>
      <c r="B97" s="4"/>
      <c r="C97" s="4"/>
      <c r="D97" s="35"/>
      <c r="E97" s="4"/>
      <c r="F97" s="4"/>
      <c r="G97" s="30"/>
      <c r="H97" s="179"/>
      <c r="I97" s="179"/>
      <c r="J97" s="179"/>
      <c r="K97" s="179"/>
      <c r="L97" s="179"/>
      <c r="M97"/>
      <c r="N97"/>
      <c r="O97" s="347"/>
      <c r="P97" s="347"/>
      <c r="Q97" s="346"/>
      <c r="R97" s="347"/>
      <c r="S97" s="346"/>
      <c r="T97" s="346"/>
      <c r="U97" s="346"/>
      <c r="V97" s="346"/>
      <c r="W97" s="346"/>
      <c r="X97" s="214"/>
      <c r="Y97" s="214"/>
      <c r="Z97" s="214"/>
      <c r="AA97" s="214"/>
      <c r="AB97" s="249"/>
      <c r="AC97" s="249"/>
      <c r="AD97" s="249"/>
      <c r="AE97" s="249"/>
      <c r="AF97" s="249"/>
    </row>
    <row r="98" spans="1:32">
      <c r="A98" s="7" t="s">
        <v>153</v>
      </c>
      <c r="B98" s="19"/>
      <c r="C98" s="19"/>
      <c r="D98" s="281"/>
      <c r="E98" s="19"/>
      <c r="F98" s="19"/>
      <c r="G98" s="19"/>
      <c r="H98" s="17"/>
      <c r="I98" s="17"/>
      <c r="J98" s="17"/>
      <c r="K98" s="18"/>
      <c r="L98" s="18"/>
    </row>
    <row r="99" spans="1:32" s="19" customFormat="1" ht="26.25" thickBot="1">
      <c r="A99" s="280" t="s">
        <v>2</v>
      </c>
      <c r="B99" s="280" t="s">
        <v>3</v>
      </c>
      <c r="C99" s="280"/>
      <c r="D99" s="24" t="s">
        <v>628</v>
      </c>
      <c r="E99" s="280" t="s">
        <v>617</v>
      </c>
      <c r="F99" s="280" t="s">
        <v>6</v>
      </c>
      <c r="G99" s="280" t="s">
        <v>7</v>
      </c>
      <c r="H99" s="26" t="s">
        <v>8</v>
      </c>
      <c r="I99" s="26" t="s">
        <v>9</v>
      </c>
      <c r="J99" s="26" t="s">
        <v>10</v>
      </c>
      <c r="K99" s="26" t="s">
        <v>11</v>
      </c>
      <c r="L99" s="27" t="s">
        <v>744</v>
      </c>
      <c r="M99"/>
      <c r="N99"/>
      <c r="O99" s="340" t="s">
        <v>610</v>
      </c>
      <c r="P99" s="340" t="s">
        <v>2</v>
      </c>
      <c r="Q99" s="341" t="s">
        <v>612</v>
      </c>
      <c r="R99" s="340" t="s">
        <v>606</v>
      </c>
      <c r="S99" s="342" t="s">
        <v>8</v>
      </c>
      <c r="T99" s="342" t="s">
        <v>9</v>
      </c>
      <c r="U99" s="342" t="s">
        <v>10</v>
      </c>
      <c r="V99" s="340" t="s">
        <v>11</v>
      </c>
      <c r="W99" s="341" t="s">
        <v>744</v>
      </c>
      <c r="X99" s="358" t="str">
        <f t="shared" ref="X99:X104" si="90">O99</f>
        <v>Update</v>
      </c>
      <c r="Y99" s="359" t="str">
        <f t="shared" ref="Y99:Y104" si="91">A99</f>
        <v>Job Code</v>
      </c>
      <c r="Z99" s="358" t="s">
        <v>612</v>
      </c>
      <c r="AA99" s="360" t="str">
        <f t="shared" ref="AA99:AA104" si="92">G99</f>
        <v>Salary Grade</v>
      </c>
      <c r="AB99" s="361" t="str">
        <f>S99</f>
        <v>Step 1</v>
      </c>
      <c r="AC99" s="361" t="str">
        <f>T99</f>
        <v>Step 2</v>
      </c>
      <c r="AD99" s="361" t="str">
        <f>U99</f>
        <v>Step 3</v>
      </c>
      <c r="AE99" s="361" t="str">
        <f>V99</f>
        <v>Step 4</v>
      </c>
      <c r="AF99" s="404" t="s">
        <v>744</v>
      </c>
    </row>
    <row r="100" spans="1:32">
      <c r="A100" s="34" t="s">
        <v>521</v>
      </c>
      <c r="B100" s="47" t="s">
        <v>155</v>
      </c>
      <c r="C100" s="4">
        <v>338</v>
      </c>
      <c r="D100" s="34" t="s">
        <v>323</v>
      </c>
      <c r="E100" s="47">
        <v>7</v>
      </c>
      <c r="F100" s="47" t="s">
        <v>156</v>
      </c>
      <c r="G100" s="247" t="s">
        <v>157</v>
      </c>
      <c r="H100" s="76">
        <f t="shared" ref="H100:L104" ca="1" si="93">S100</f>
        <v>39.765808455007665</v>
      </c>
      <c r="I100" s="76">
        <f t="shared" ca="1" si="93"/>
        <v>40.958782708657907</v>
      </c>
      <c r="J100" s="76">
        <f t="shared" ca="1" si="93"/>
        <v>42.187546189917626</v>
      </c>
      <c r="K100" s="76">
        <f t="shared" ca="1" si="93"/>
        <v>43.453172575615163</v>
      </c>
      <c r="L100" s="76">
        <f ca="1">W100</f>
        <v>44.756767752883626</v>
      </c>
      <c r="O100" s="343" t="s">
        <v>611</v>
      </c>
      <c r="P100" s="337" t="str">
        <f>A100</f>
        <v xml:space="preserve">52949C </v>
      </c>
      <c r="Q100" s="339" t="str">
        <f>D100</f>
        <v>Shop Repair Supervisor</v>
      </c>
      <c r="R100" s="343" t="str">
        <f>G100</f>
        <v>N10</v>
      </c>
      <c r="S100" s="350" cm="1">
        <f t="array" aca="1" ref="S100" ca="1">IF($O100="Y",VLOOKUP($P100,INDIRECT($P$3),S$5,0)*INDIRECT($O$2),VLOOKUP($P100,INDIRECT($P$3),S$5,0))</f>
        <v>39.765808455007665</v>
      </c>
      <c r="T100" s="350" cm="1">
        <f t="array" aca="1" ref="T100" ca="1">IF($O100="Y",VLOOKUP($P100,INDIRECT($P$3),T$5,0)*INDIRECT($O$2),VLOOKUP($P100,INDIRECT($P$3),T$5,0))</f>
        <v>40.958782708657907</v>
      </c>
      <c r="U100" s="350" cm="1">
        <f t="array" aca="1" ref="U100" ca="1">IF($O100="Y",VLOOKUP($P100,INDIRECT($P$3),U$5,0)*INDIRECT($O$2),VLOOKUP($P100,INDIRECT($P$3),U$5,0))</f>
        <v>42.187546189917626</v>
      </c>
      <c r="V100" s="350" cm="1">
        <f t="array" aca="1" ref="V100" ca="1">IF($O100="Y",VLOOKUP($P100,INDIRECT($P$3),V$5,0)*INDIRECT($O$2),VLOOKUP($P100,INDIRECT($P$3),V$5,0))</f>
        <v>43.453172575615163</v>
      </c>
      <c r="W100" s="350" cm="1">
        <f t="array" aca="1" ref="W100" ca="1">IF($O100="Y",VLOOKUP($P100,INDIRECT($P$3),W$5,0)*INDIRECT($O$2),VLOOKUP($P100,INDIRECT($P$3),W$5,0))</f>
        <v>44.756767752883626</v>
      </c>
      <c r="X100" s="218" t="str">
        <f t="shared" si="90"/>
        <v>Y</v>
      </c>
      <c r="Y100" s="366" t="str">
        <f t="shared" si="91"/>
        <v xml:space="preserve">52949C </v>
      </c>
      <c r="Z100" s="218" t="str">
        <f>D100</f>
        <v>Shop Repair Supervisor</v>
      </c>
      <c r="AA100" s="367" t="str">
        <f t="shared" si="92"/>
        <v>N10</v>
      </c>
      <c r="AB100" s="368">
        <f t="shared" ref="AB100:AE104" ca="1" si="94">ROUND(S100,3)</f>
        <v>39.765999999999998</v>
      </c>
      <c r="AC100" s="368">
        <f t="shared" ca="1" si="94"/>
        <v>40.959000000000003</v>
      </c>
      <c r="AD100" s="368">
        <f t="shared" ca="1" si="94"/>
        <v>42.188000000000002</v>
      </c>
      <c r="AE100" s="368">
        <f t="shared" ca="1" si="94"/>
        <v>43.453000000000003</v>
      </c>
      <c r="AF100" s="272">
        <f ca="1">W100</f>
        <v>44.756767752883626</v>
      </c>
    </row>
    <row r="101" spans="1:32" s="19" customFormat="1">
      <c r="A101" s="3" t="s">
        <v>160</v>
      </c>
      <c r="B101" s="47" t="s">
        <v>155</v>
      </c>
      <c r="C101" s="4">
        <v>328</v>
      </c>
      <c r="D101" s="35" t="s">
        <v>161</v>
      </c>
      <c r="E101" s="47">
        <v>7</v>
      </c>
      <c r="F101" s="47" t="s">
        <v>156</v>
      </c>
      <c r="G101" s="247" t="s">
        <v>157</v>
      </c>
      <c r="H101" s="76">
        <f t="shared" ca="1" si="93"/>
        <v>39.765808455007665</v>
      </c>
      <c r="I101" s="76">
        <f t="shared" ca="1" si="93"/>
        <v>40.958782708657907</v>
      </c>
      <c r="J101" s="76">
        <f t="shared" ca="1" si="93"/>
        <v>42.187546189917626</v>
      </c>
      <c r="K101" s="76">
        <f t="shared" ca="1" si="93"/>
        <v>43.453172575615163</v>
      </c>
      <c r="L101" s="76">
        <f t="shared" ca="1" si="93"/>
        <v>44.756767752883626</v>
      </c>
      <c r="M101"/>
      <c r="N101"/>
      <c r="O101" s="343" t="s">
        <v>611</v>
      </c>
      <c r="P101" s="337" t="str">
        <f>A101</f>
        <v>10200C</v>
      </c>
      <c r="Q101" s="339" t="str">
        <f>D101</f>
        <v xml:space="preserve">Supervisor Police Warehouse Facility  </v>
      </c>
      <c r="R101" s="343" t="str">
        <f>G101</f>
        <v>N10</v>
      </c>
      <c r="S101" s="350" cm="1">
        <f t="array" aca="1" ref="S101" ca="1">IF($O101="Y",VLOOKUP($P101,INDIRECT($P$3),S$5,0)*INDIRECT($O$2),VLOOKUP($P101,INDIRECT($P$3),S$5,0))</f>
        <v>39.765808455007665</v>
      </c>
      <c r="T101" s="350" cm="1">
        <f t="array" aca="1" ref="T101" ca="1">IF($O101="Y",VLOOKUP($P101,INDIRECT($P$3),T$5,0)*INDIRECT($O$2),VLOOKUP($P101,INDIRECT($P$3),T$5,0))</f>
        <v>40.958782708657907</v>
      </c>
      <c r="U101" s="350" cm="1">
        <f t="array" aca="1" ref="U101" ca="1">IF($O101="Y",VLOOKUP($P101,INDIRECT($P$3),U$5,0)*INDIRECT($O$2),VLOOKUP($P101,INDIRECT($P$3),U$5,0))</f>
        <v>42.187546189917626</v>
      </c>
      <c r="V101" s="350" cm="1">
        <f t="array" aca="1" ref="V101" ca="1">IF($O101="Y",VLOOKUP($P101,INDIRECT($P$3),V$5,0)*INDIRECT($O$2),VLOOKUP($P101,INDIRECT($P$3),V$5,0))</f>
        <v>43.453172575615163</v>
      </c>
      <c r="W101" s="350" cm="1">
        <f t="array" aca="1" ref="W101" ca="1">IF($O101="Y",VLOOKUP($P101,INDIRECT($P$3),W$5,0)*INDIRECT($O$2),VLOOKUP($P101,INDIRECT($P$3),W$5,0))</f>
        <v>44.756767752883626</v>
      </c>
      <c r="X101" s="218" t="str">
        <f t="shared" si="90"/>
        <v>Y</v>
      </c>
      <c r="Y101" s="366" t="str">
        <f t="shared" si="91"/>
        <v>10200C</v>
      </c>
      <c r="Z101" s="218" t="str">
        <f>D101</f>
        <v xml:space="preserve">Supervisor Police Warehouse Facility  </v>
      </c>
      <c r="AA101" s="367" t="str">
        <f t="shared" si="92"/>
        <v>N10</v>
      </c>
      <c r="AB101" s="368">
        <f t="shared" ca="1" si="94"/>
        <v>39.765999999999998</v>
      </c>
      <c r="AC101" s="368">
        <f t="shared" ca="1" si="94"/>
        <v>40.959000000000003</v>
      </c>
      <c r="AD101" s="368">
        <f t="shared" ca="1" si="94"/>
        <v>42.188000000000002</v>
      </c>
      <c r="AE101" s="368">
        <f t="shared" ca="1" si="94"/>
        <v>43.453000000000003</v>
      </c>
      <c r="AF101" s="272">
        <f ca="1">W101</f>
        <v>44.756767752883626</v>
      </c>
    </row>
    <row r="102" spans="1:32" s="19" customFormat="1">
      <c r="A102" s="3" t="s">
        <v>162</v>
      </c>
      <c r="B102" s="47" t="s">
        <v>155</v>
      </c>
      <c r="C102" s="4">
        <v>350</v>
      </c>
      <c r="D102" s="35" t="s">
        <v>163</v>
      </c>
      <c r="E102" s="47">
        <v>7</v>
      </c>
      <c r="F102" s="47" t="s">
        <v>156</v>
      </c>
      <c r="G102" s="247" t="s">
        <v>157</v>
      </c>
      <c r="H102" s="76">
        <f t="shared" ca="1" si="93"/>
        <v>39.765808455007665</v>
      </c>
      <c r="I102" s="76">
        <f t="shared" ca="1" si="93"/>
        <v>40.958782708657907</v>
      </c>
      <c r="J102" s="76">
        <f t="shared" ca="1" si="93"/>
        <v>42.187546189917626</v>
      </c>
      <c r="K102" s="76">
        <f t="shared" ca="1" si="93"/>
        <v>43.453172575615163</v>
      </c>
      <c r="L102" s="76">
        <f t="shared" ca="1" si="93"/>
        <v>44.756767752883626</v>
      </c>
      <c r="M102"/>
      <c r="N102"/>
      <c r="O102" s="343" t="s">
        <v>611</v>
      </c>
      <c r="P102" s="337" t="str">
        <f>A102</f>
        <v>00945C</v>
      </c>
      <c r="Q102" s="339" t="str">
        <f>D102</f>
        <v>Water Meter Operations Specialist</v>
      </c>
      <c r="R102" s="343" t="str">
        <f>G102</f>
        <v>N10</v>
      </c>
      <c r="S102" s="350" cm="1">
        <f t="array" aca="1" ref="S102" ca="1">IF($O102="Y",VLOOKUP($P102,INDIRECT($P$3),S$5,0)*INDIRECT($O$2),VLOOKUP($P102,INDIRECT($P$3),S$5,0))</f>
        <v>39.765808455007665</v>
      </c>
      <c r="T102" s="350" cm="1">
        <f t="array" aca="1" ref="T102" ca="1">IF($O102="Y",VLOOKUP($P102,INDIRECT($P$3),T$5,0)*INDIRECT($O$2),VLOOKUP($P102,INDIRECT($P$3),T$5,0))</f>
        <v>40.958782708657907</v>
      </c>
      <c r="U102" s="350" cm="1">
        <f t="array" aca="1" ref="U102" ca="1">IF($O102="Y",VLOOKUP($P102,INDIRECT($P$3),U$5,0)*INDIRECT($O$2),VLOOKUP($P102,INDIRECT($P$3),U$5,0))</f>
        <v>42.187546189917626</v>
      </c>
      <c r="V102" s="350" cm="1">
        <f t="array" aca="1" ref="V102" ca="1">IF($O102="Y",VLOOKUP($P102,INDIRECT($P$3),V$5,0)*INDIRECT($O$2),VLOOKUP($P102,INDIRECT($P$3),V$5,0))</f>
        <v>43.453172575615163</v>
      </c>
      <c r="W102" s="350" cm="1">
        <f t="array" aca="1" ref="W102" ca="1">IF($O102="Y",VLOOKUP($P102,INDIRECT($P$3),W$5,0)*INDIRECT($O$2),VLOOKUP($P102,INDIRECT($P$3),W$5,0))</f>
        <v>44.756767752883626</v>
      </c>
      <c r="X102" s="218" t="str">
        <f t="shared" si="90"/>
        <v>Y</v>
      </c>
      <c r="Y102" s="366" t="str">
        <f t="shared" si="91"/>
        <v>00945C</v>
      </c>
      <c r="Z102" s="218" t="str">
        <f>D102</f>
        <v>Water Meter Operations Specialist</v>
      </c>
      <c r="AA102" s="367" t="str">
        <f t="shared" si="92"/>
        <v>N10</v>
      </c>
      <c r="AB102" s="368">
        <f t="shared" ca="1" si="94"/>
        <v>39.765999999999998</v>
      </c>
      <c r="AC102" s="368">
        <f t="shared" ca="1" si="94"/>
        <v>40.959000000000003</v>
      </c>
      <c r="AD102" s="368">
        <f t="shared" ca="1" si="94"/>
        <v>42.188000000000002</v>
      </c>
      <c r="AE102" s="368">
        <f t="shared" ca="1" si="94"/>
        <v>43.453000000000003</v>
      </c>
      <c r="AF102" s="272">
        <f ca="1">W102</f>
        <v>44.756767752883626</v>
      </c>
    </row>
    <row r="103" spans="1:32" s="19" customFormat="1">
      <c r="A103" s="3" t="s">
        <v>164</v>
      </c>
      <c r="B103" s="47" t="s">
        <v>155</v>
      </c>
      <c r="C103" s="4">
        <v>318</v>
      </c>
      <c r="D103" s="43" t="s">
        <v>165</v>
      </c>
      <c r="E103" s="47">
        <v>7</v>
      </c>
      <c r="F103" s="47" t="s">
        <v>156</v>
      </c>
      <c r="G103" s="247" t="s">
        <v>157</v>
      </c>
      <c r="H103" s="76">
        <f t="shared" ca="1" si="93"/>
        <v>39.765808455007665</v>
      </c>
      <c r="I103" s="76">
        <f t="shared" ca="1" si="93"/>
        <v>40.958782708657907</v>
      </c>
      <c r="J103" s="76">
        <f t="shared" ca="1" si="93"/>
        <v>42.187546189917626</v>
      </c>
      <c r="K103" s="76">
        <f t="shared" ca="1" si="93"/>
        <v>43.453172575615163</v>
      </c>
      <c r="L103" s="76">
        <f t="shared" ca="1" si="93"/>
        <v>44.756767752883626</v>
      </c>
      <c r="M103"/>
      <c r="N103"/>
      <c r="O103" s="343" t="s">
        <v>611</v>
      </c>
      <c r="P103" s="337" t="str">
        <f>A103</f>
        <v>10905C</v>
      </c>
      <c r="Q103" s="339" t="str">
        <f>D103</f>
        <v>Water Service Maintenance Repair Coordinator</v>
      </c>
      <c r="R103" s="343" t="str">
        <f>G103</f>
        <v>N10</v>
      </c>
      <c r="S103" s="350" cm="1">
        <f t="array" aca="1" ref="S103" ca="1">IF($O103="Y",VLOOKUP($P103,INDIRECT($P$3),S$5,0)*INDIRECT($O$2),VLOOKUP($P103,INDIRECT($P$3),S$5,0))</f>
        <v>39.765808455007665</v>
      </c>
      <c r="T103" s="350" cm="1">
        <f t="array" aca="1" ref="T103" ca="1">IF($O103="Y",VLOOKUP($P103,INDIRECT($P$3),T$5,0)*INDIRECT($O$2),VLOOKUP($P103,INDIRECT($P$3),T$5,0))</f>
        <v>40.958782708657907</v>
      </c>
      <c r="U103" s="350" cm="1">
        <f t="array" aca="1" ref="U103" ca="1">IF($O103="Y",VLOOKUP($P103,INDIRECT($P$3),U$5,0)*INDIRECT($O$2),VLOOKUP($P103,INDIRECT($P$3),U$5,0))</f>
        <v>42.187546189917626</v>
      </c>
      <c r="V103" s="350" cm="1">
        <f t="array" aca="1" ref="V103" ca="1">IF($O103="Y",VLOOKUP($P103,INDIRECT($P$3),V$5,0)*INDIRECT($O$2),VLOOKUP($P103,INDIRECT($P$3),V$5,0))</f>
        <v>43.453172575615163</v>
      </c>
      <c r="W103" s="350" cm="1">
        <f t="array" aca="1" ref="W103" ca="1">IF($O103="Y",VLOOKUP($P103,INDIRECT($P$3),W$5,0)*INDIRECT($O$2),VLOOKUP($P103,INDIRECT($P$3),W$5,0))</f>
        <v>44.756767752883626</v>
      </c>
      <c r="X103" s="218" t="str">
        <f t="shared" si="90"/>
        <v>Y</v>
      </c>
      <c r="Y103" s="366" t="str">
        <f t="shared" si="91"/>
        <v>10905C</v>
      </c>
      <c r="Z103" s="218" t="str">
        <f>D103</f>
        <v>Water Service Maintenance Repair Coordinator</v>
      </c>
      <c r="AA103" s="367" t="str">
        <f t="shared" si="92"/>
        <v>N10</v>
      </c>
      <c r="AB103" s="368">
        <f t="shared" ca="1" si="94"/>
        <v>39.765999999999998</v>
      </c>
      <c r="AC103" s="368">
        <f t="shared" ca="1" si="94"/>
        <v>40.959000000000003</v>
      </c>
      <c r="AD103" s="368">
        <f t="shared" ca="1" si="94"/>
        <v>42.188000000000002</v>
      </c>
      <c r="AE103" s="368">
        <f t="shared" ca="1" si="94"/>
        <v>43.453000000000003</v>
      </c>
      <c r="AF103" s="272">
        <f ca="1">W103</f>
        <v>44.756767752883626</v>
      </c>
    </row>
    <row r="104" spans="1:32" s="19" customFormat="1">
      <c r="A104" s="3" t="s">
        <v>166</v>
      </c>
      <c r="B104" s="47" t="s">
        <v>155</v>
      </c>
      <c r="C104" s="4">
        <v>333</v>
      </c>
      <c r="D104" s="35" t="s">
        <v>167</v>
      </c>
      <c r="E104" s="47">
        <v>7</v>
      </c>
      <c r="F104" s="47" t="s">
        <v>156</v>
      </c>
      <c r="G104" s="247" t="s">
        <v>157</v>
      </c>
      <c r="H104" s="76">
        <f t="shared" ca="1" si="93"/>
        <v>39.765808455007665</v>
      </c>
      <c r="I104" s="76">
        <f t="shared" ca="1" si="93"/>
        <v>40.958782708657907</v>
      </c>
      <c r="J104" s="76">
        <f t="shared" ca="1" si="93"/>
        <v>42.187546189917626</v>
      </c>
      <c r="K104" s="76">
        <f t="shared" ca="1" si="93"/>
        <v>43.453172575615163</v>
      </c>
      <c r="L104" s="76">
        <f t="shared" ca="1" si="93"/>
        <v>44.756767752883626</v>
      </c>
      <c r="M104"/>
      <c r="N104"/>
      <c r="O104" s="343" t="s">
        <v>611</v>
      </c>
      <c r="P104" s="337" t="str">
        <f>A104</f>
        <v>11045C</v>
      </c>
      <c r="Q104" s="339" t="str">
        <f>D104</f>
        <v xml:space="preserve">Yard Supervisor Impound Lot  </v>
      </c>
      <c r="R104" s="343" t="str">
        <f>G104</f>
        <v>N10</v>
      </c>
      <c r="S104" s="350" cm="1">
        <f t="array" aca="1" ref="S104" ca="1">IF($O104="Y",VLOOKUP($P104,INDIRECT($P$3),S$5,0)*INDIRECT($O$2),VLOOKUP($P104,INDIRECT($P$3),S$5,0))</f>
        <v>39.765808455007665</v>
      </c>
      <c r="T104" s="350" cm="1">
        <f t="array" aca="1" ref="T104" ca="1">IF($O104="Y",VLOOKUP($P104,INDIRECT($P$3),T$5,0)*INDIRECT($O$2),VLOOKUP($P104,INDIRECT($P$3),T$5,0))</f>
        <v>40.958782708657907</v>
      </c>
      <c r="U104" s="350" cm="1">
        <f t="array" aca="1" ref="U104" ca="1">IF($O104="Y",VLOOKUP($P104,INDIRECT($P$3),U$5,0)*INDIRECT($O$2),VLOOKUP($P104,INDIRECT($P$3),U$5,0))</f>
        <v>42.187546189917626</v>
      </c>
      <c r="V104" s="350" cm="1">
        <f t="array" aca="1" ref="V104" ca="1">IF($O104="Y",VLOOKUP($P104,INDIRECT($P$3),V$5,0)*INDIRECT($O$2),VLOOKUP($P104,INDIRECT($P$3),V$5,0))</f>
        <v>43.453172575615163</v>
      </c>
      <c r="W104" s="350" cm="1">
        <f t="array" aca="1" ref="W104" ca="1">IF($O104="Y",VLOOKUP($P104,INDIRECT($P$3),W$5,0)*INDIRECT($O$2),VLOOKUP($P104,INDIRECT($P$3),W$5,0))</f>
        <v>44.756767752883626</v>
      </c>
      <c r="X104" s="218" t="str">
        <f t="shared" si="90"/>
        <v>Y</v>
      </c>
      <c r="Y104" s="366" t="str">
        <f t="shared" si="91"/>
        <v>11045C</v>
      </c>
      <c r="Z104" s="218" t="str">
        <f>D104</f>
        <v xml:space="preserve">Yard Supervisor Impound Lot  </v>
      </c>
      <c r="AA104" s="367" t="str">
        <f t="shared" si="92"/>
        <v>N10</v>
      </c>
      <c r="AB104" s="368">
        <f t="shared" ca="1" si="94"/>
        <v>39.765999999999998</v>
      </c>
      <c r="AC104" s="368">
        <f t="shared" ca="1" si="94"/>
        <v>40.959000000000003</v>
      </c>
      <c r="AD104" s="368">
        <f t="shared" ca="1" si="94"/>
        <v>42.188000000000002</v>
      </c>
      <c r="AE104" s="368">
        <f t="shared" ca="1" si="94"/>
        <v>43.453000000000003</v>
      </c>
      <c r="AF104" s="272">
        <f ca="1">W104</f>
        <v>44.756767752883626</v>
      </c>
    </row>
    <row r="105" spans="1:32" s="19" customFormat="1">
      <c r="A105" s="3"/>
      <c r="B105" s="4"/>
      <c r="C105" s="4"/>
      <c r="D105" s="35"/>
      <c r="E105" s="4"/>
      <c r="F105" s="15"/>
      <c r="G105" s="16"/>
      <c r="H105" s="39"/>
      <c r="I105" s="39"/>
      <c r="J105" s="39"/>
      <c r="M105"/>
      <c r="N105"/>
      <c r="O105" s="347"/>
      <c r="P105" s="347"/>
      <c r="Q105" s="346"/>
      <c r="R105" s="347"/>
      <c r="S105" s="346"/>
      <c r="T105" s="346"/>
      <c r="U105" s="346"/>
      <c r="V105" s="346"/>
      <c r="W105" s="346"/>
      <c r="X105" s="214"/>
      <c r="Y105" s="214"/>
      <c r="Z105" s="214"/>
      <c r="AA105" s="214"/>
      <c r="AB105" s="249"/>
      <c r="AC105" s="249"/>
      <c r="AD105" s="249"/>
      <c r="AE105" s="249"/>
      <c r="AF105" s="249"/>
    </row>
    <row r="106" spans="1:32">
      <c r="A106" s="19"/>
      <c r="B106" s="19"/>
      <c r="C106" s="19"/>
      <c r="D106" s="281"/>
      <c r="E106" s="19"/>
      <c r="F106" s="19"/>
      <c r="G106" s="19"/>
      <c r="H106" s="17"/>
      <c r="I106" s="17"/>
      <c r="J106" s="17"/>
      <c r="K106" s="18"/>
      <c r="L106" s="18"/>
    </row>
    <row r="107" spans="1:32" s="19" customFormat="1" ht="26.25" thickBot="1">
      <c r="A107" s="280" t="s">
        <v>2</v>
      </c>
      <c r="B107" s="280" t="s">
        <v>3</v>
      </c>
      <c r="C107" s="280"/>
      <c r="D107" s="24" t="s">
        <v>629</v>
      </c>
      <c r="E107" s="280" t="s">
        <v>617</v>
      </c>
      <c r="F107" s="280" t="s">
        <v>6</v>
      </c>
      <c r="G107" s="280" t="s">
        <v>7</v>
      </c>
      <c r="H107" s="26" t="s">
        <v>8</v>
      </c>
      <c r="I107" s="26" t="s">
        <v>9</v>
      </c>
      <c r="J107" s="26" t="s">
        <v>10</v>
      </c>
      <c r="K107" s="27" t="s">
        <v>11</v>
      </c>
      <c r="L107" s="27" t="s">
        <v>744</v>
      </c>
      <c r="M107"/>
      <c r="N107"/>
      <c r="O107" s="340" t="s">
        <v>610</v>
      </c>
      <c r="P107" s="340" t="s">
        <v>2</v>
      </c>
      <c r="Q107" s="341" t="s">
        <v>612</v>
      </c>
      <c r="R107" s="340" t="s">
        <v>606</v>
      </c>
      <c r="S107" s="342" t="s">
        <v>8</v>
      </c>
      <c r="T107" s="342" t="s">
        <v>9</v>
      </c>
      <c r="U107" s="342" t="s">
        <v>10</v>
      </c>
      <c r="V107" s="340" t="s">
        <v>11</v>
      </c>
      <c r="W107" s="341" t="s">
        <v>744</v>
      </c>
      <c r="X107" s="358" t="str">
        <f t="shared" ref="X107:X115" si="95">O107</f>
        <v>Update</v>
      </c>
      <c r="Y107" s="359" t="str">
        <f t="shared" ref="Y107:Y115" si="96">A107</f>
        <v>Job Code</v>
      </c>
      <c r="Z107" s="358" t="s">
        <v>612</v>
      </c>
      <c r="AA107" s="360" t="str">
        <f t="shared" ref="AA107:AA115" si="97">G107</f>
        <v>Salary Grade</v>
      </c>
      <c r="AB107" s="361" t="str">
        <f>S107</f>
        <v>Step 1</v>
      </c>
      <c r="AC107" s="361" t="str">
        <f>T107</f>
        <v>Step 2</v>
      </c>
      <c r="AD107" s="361" t="str">
        <f>U107</f>
        <v>Step 3</v>
      </c>
      <c r="AE107" s="361" t="str">
        <f>V107</f>
        <v>Step 4</v>
      </c>
      <c r="AF107" s="404" t="s">
        <v>744</v>
      </c>
    </row>
    <row r="108" spans="1:32" s="19" customFormat="1">
      <c r="A108" s="3" t="s">
        <v>158</v>
      </c>
      <c r="B108" s="47" t="s">
        <v>155</v>
      </c>
      <c r="C108" s="4">
        <v>365</v>
      </c>
      <c r="D108" s="35" t="s">
        <v>708</v>
      </c>
      <c r="E108" s="47">
        <v>8</v>
      </c>
      <c r="F108" s="47" t="s">
        <v>156</v>
      </c>
      <c r="G108" s="247" t="s">
        <v>169</v>
      </c>
      <c r="H108" s="76">
        <f t="shared" ref="H108:L115" ca="1" si="98">S108</f>
        <v>43.828033351256657</v>
      </c>
      <c r="I108" s="76">
        <f t="shared" ca="1" si="98"/>
        <v>45.142874351794376</v>
      </c>
      <c r="J108" s="76">
        <f t="shared" ca="1" si="98"/>
        <v>46.497160582348208</v>
      </c>
      <c r="K108" s="76">
        <f t="shared" ca="1" si="98"/>
        <v>47.892075399818651</v>
      </c>
      <c r="L108" s="76">
        <f ca="1">W108</f>
        <v>49.328837661813203</v>
      </c>
      <c r="M108"/>
      <c r="N108"/>
      <c r="O108" s="343" t="s">
        <v>611</v>
      </c>
      <c r="P108" s="337" t="str">
        <f t="shared" ref="P108:P115" si="99">A108</f>
        <v>09932C</v>
      </c>
      <c r="Q108" s="339" t="str">
        <f t="shared" ref="Q108:Q115" si="100">D108</f>
        <v>Customer Service Field Supervisor</v>
      </c>
      <c r="R108" s="343" t="str">
        <f t="shared" ref="R108:R115" si="101">G108</f>
        <v>N20</v>
      </c>
      <c r="S108" s="350" cm="1">
        <f t="array" aca="1" ref="S108" ca="1">IF($O108="Y",VLOOKUP($P108,INDIRECT($P$3),S$5,0)*INDIRECT($O$2),VLOOKUP($P108,INDIRECT($P$3),S$5,0))</f>
        <v>43.828033351256657</v>
      </c>
      <c r="T108" s="350" cm="1">
        <f t="array" aca="1" ref="T108" ca="1">IF($O108="Y",VLOOKUP($P108,INDIRECT($P$3),T$5,0)*INDIRECT($O$2),VLOOKUP($P108,INDIRECT($P$3),T$5,0))</f>
        <v>45.142874351794376</v>
      </c>
      <c r="U108" s="350" cm="1">
        <f t="array" aca="1" ref="U108" ca="1">IF($O108="Y",VLOOKUP($P108,INDIRECT($P$3),U$5,0)*INDIRECT($O$2),VLOOKUP($P108,INDIRECT($P$3),U$5,0))</f>
        <v>46.497160582348208</v>
      </c>
      <c r="V108" s="350" cm="1">
        <f t="array" aca="1" ref="V108" ca="1">IF($O108="Y",VLOOKUP($P108,INDIRECT($P$3),V$5,0)*INDIRECT($O$2),VLOOKUP($P108,INDIRECT($P$3),V$5,0))</f>
        <v>47.892075399818651</v>
      </c>
      <c r="W108" s="350" cm="1">
        <f t="array" aca="1" ref="W108" ca="1">IF($O108="Y",VLOOKUP($P108,INDIRECT($P$3),W$5,0)*INDIRECT($O$2),VLOOKUP($P108,INDIRECT($P$3),W$5,0))</f>
        <v>49.328837661813203</v>
      </c>
      <c r="X108" s="218" t="str">
        <f t="shared" si="95"/>
        <v>Y</v>
      </c>
      <c r="Y108" s="366" t="str">
        <f t="shared" si="96"/>
        <v>09932C</v>
      </c>
      <c r="Z108" s="218" t="str">
        <f t="shared" ref="Z108:Z115" si="102">D108</f>
        <v>Customer Service Field Supervisor</v>
      </c>
      <c r="AA108" s="367" t="str">
        <f t="shared" si="97"/>
        <v>N20</v>
      </c>
      <c r="AB108" s="368">
        <f t="shared" ref="AB108:AB115" ca="1" si="103">ROUND(S108,3)</f>
        <v>43.828000000000003</v>
      </c>
      <c r="AC108" s="368">
        <f t="shared" ref="AC108:AC115" ca="1" si="104">ROUND(T108,3)</f>
        <v>45.143000000000001</v>
      </c>
      <c r="AD108" s="368">
        <f t="shared" ref="AD108:AD115" ca="1" si="105">ROUND(U108,3)</f>
        <v>46.497</v>
      </c>
      <c r="AE108" s="368">
        <f t="shared" ref="AE108:AE115" ca="1" si="106">ROUND(V108,3)</f>
        <v>47.892000000000003</v>
      </c>
      <c r="AF108" s="272">
        <f ca="1">W108</f>
        <v>49.328837661813203</v>
      </c>
    </row>
    <row r="109" spans="1:32" s="19" customFormat="1">
      <c r="A109" s="3" t="s">
        <v>170</v>
      </c>
      <c r="B109" s="47" t="s">
        <v>155</v>
      </c>
      <c r="C109" s="4">
        <v>370</v>
      </c>
      <c r="D109" s="35" t="s">
        <v>737</v>
      </c>
      <c r="E109" s="47">
        <v>8</v>
      </c>
      <c r="F109" s="47" t="s">
        <v>156</v>
      </c>
      <c r="G109" s="247" t="s">
        <v>169</v>
      </c>
      <c r="H109" s="76">
        <f t="shared" ca="1" si="98"/>
        <v>43.828033351256657</v>
      </c>
      <c r="I109" s="76">
        <f t="shared" ca="1" si="98"/>
        <v>45.142874351794376</v>
      </c>
      <c r="J109" s="76">
        <f t="shared" ca="1" si="98"/>
        <v>46.497160582348208</v>
      </c>
      <c r="K109" s="76">
        <f t="shared" ca="1" si="98"/>
        <v>47.892075399818651</v>
      </c>
      <c r="L109" s="76">
        <f t="shared" ca="1" si="98"/>
        <v>49.328837661813203</v>
      </c>
      <c r="M109"/>
      <c r="N109"/>
      <c r="O109" s="343" t="s">
        <v>611</v>
      </c>
      <c r="P109" s="337" t="str">
        <f t="shared" si="99"/>
        <v>04150C</v>
      </c>
      <c r="Q109" s="339" t="str">
        <f t="shared" si="100"/>
        <v>Equipment Dispatcher</v>
      </c>
      <c r="R109" s="343" t="str">
        <f t="shared" si="101"/>
        <v>N20</v>
      </c>
      <c r="S109" s="350" cm="1">
        <f t="array" aca="1" ref="S109" ca="1">IF($O109="Y",VLOOKUP($P109,INDIRECT($P$3),S$5,0)*INDIRECT($O$2),VLOOKUP($P109,INDIRECT($P$3),S$5,0))</f>
        <v>43.828033351256657</v>
      </c>
      <c r="T109" s="350" cm="1">
        <f t="array" aca="1" ref="T109" ca="1">IF($O109="Y",VLOOKUP($P109,INDIRECT($P$3),T$5,0)*INDIRECT($O$2),VLOOKUP($P109,INDIRECT($P$3),T$5,0))</f>
        <v>45.142874351794376</v>
      </c>
      <c r="U109" s="350" cm="1">
        <f t="array" aca="1" ref="U109" ca="1">IF($O109="Y",VLOOKUP($P109,INDIRECT($P$3),U$5,0)*INDIRECT($O$2),VLOOKUP($P109,INDIRECT($P$3),U$5,0))</f>
        <v>46.497160582348208</v>
      </c>
      <c r="V109" s="350" cm="1">
        <f t="array" aca="1" ref="V109" ca="1">IF($O109="Y",VLOOKUP($P109,INDIRECT($P$3),V$5,0)*INDIRECT($O$2),VLOOKUP($P109,INDIRECT($P$3),V$5,0))</f>
        <v>47.892075399818651</v>
      </c>
      <c r="W109" s="350" cm="1">
        <f t="array" aca="1" ref="W109" ca="1">IF($O109="Y",VLOOKUP($P109,INDIRECT($P$3),W$5,0)*INDIRECT($O$2),VLOOKUP($P109,INDIRECT($P$3),W$5,0))</f>
        <v>49.328837661813203</v>
      </c>
      <c r="X109" s="218" t="str">
        <f t="shared" si="95"/>
        <v>Y</v>
      </c>
      <c r="Y109" s="366" t="str">
        <f t="shared" si="96"/>
        <v>04150C</v>
      </c>
      <c r="Z109" s="218" t="str">
        <f t="shared" si="102"/>
        <v>Equipment Dispatcher</v>
      </c>
      <c r="AA109" s="367" t="str">
        <f t="shared" si="97"/>
        <v>N20</v>
      </c>
      <c r="AB109" s="368">
        <f t="shared" ca="1" si="103"/>
        <v>43.828000000000003</v>
      </c>
      <c r="AC109" s="368">
        <f t="shared" ca="1" si="104"/>
        <v>45.143000000000001</v>
      </c>
      <c r="AD109" s="368">
        <f t="shared" ca="1" si="105"/>
        <v>46.497</v>
      </c>
      <c r="AE109" s="368">
        <f t="shared" ca="1" si="106"/>
        <v>47.892000000000003</v>
      </c>
      <c r="AF109" s="272">
        <f t="shared" ref="AF109:AF115" ca="1" si="107">W109</f>
        <v>49.328837661813203</v>
      </c>
    </row>
    <row r="110" spans="1:32" s="19" customFormat="1">
      <c r="A110" s="3" t="s">
        <v>172</v>
      </c>
      <c r="B110" s="47" t="s">
        <v>155</v>
      </c>
      <c r="C110" s="4">
        <v>393</v>
      </c>
      <c r="D110" s="35" t="s">
        <v>173</v>
      </c>
      <c r="E110" s="47">
        <v>8</v>
      </c>
      <c r="F110" s="47" t="s">
        <v>156</v>
      </c>
      <c r="G110" s="247" t="s">
        <v>169</v>
      </c>
      <c r="H110" s="76">
        <f t="shared" ca="1" si="98"/>
        <v>43.828033351256657</v>
      </c>
      <c r="I110" s="76">
        <f t="shared" ca="1" si="98"/>
        <v>45.142874351794376</v>
      </c>
      <c r="J110" s="76">
        <f t="shared" ca="1" si="98"/>
        <v>46.497160582348208</v>
      </c>
      <c r="K110" s="76">
        <f t="shared" ca="1" si="98"/>
        <v>47.892075399818651</v>
      </c>
      <c r="L110" s="76">
        <f t="shared" ca="1" si="98"/>
        <v>49.328837661813203</v>
      </c>
      <c r="M110"/>
      <c r="N110"/>
      <c r="O110" s="343" t="s">
        <v>611</v>
      </c>
      <c r="P110" s="337" t="str">
        <f t="shared" si="99"/>
        <v>04315C</v>
      </c>
      <c r="Q110" s="339" t="str">
        <f t="shared" si="100"/>
        <v>Field Supervisor Code Compliance (Traffic)</v>
      </c>
      <c r="R110" s="343" t="str">
        <f t="shared" si="101"/>
        <v>N20</v>
      </c>
      <c r="S110" s="350" cm="1">
        <f t="array" aca="1" ref="S110" ca="1">IF($O110="Y",VLOOKUP($P110,INDIRECT($P$3),S$5,0)*INDIRECT($O$2),VLOOKUP($P110,INDIRECT($P$3),S$5,0))</f>
        <v>43.828033351256657</v>
      </c>
      <c r="T110" s="350" cm="1">
        <f t="array" aca="1" ref="T110" ca="1">IF($O110="Y",VLOOKUP($P110,INDIRECT($P$3),T$5,0)*INDIRECT($O$2),VLOOKUP($P110,INDIRECT($P$3),T$5,0))</f>
        <v>45.142874351794376</v>
      </c>
      <c r="U110" s="350" cm="1">
        <f t="array" aca="1" ref="U110" ca="1">IF($O110="Y",VLOOKUP($P110,INDIRECT($P$3),U$5,0)*INDIRECT($O$2),VLOOKUP($P110,INDIRECT($P$3),U$5,0))</f>
        <v>46.497160582348208</v>
      </c>
      <c r="V110" s="350" cm="1">
        <f t="array" aca="1" ref="V110" ca="1">IF($O110="Y",VLOOKUP($P110,INDIRECT($P$3),V$5,0)*INDIRECT($O$2),VLOOKUP($P110,INDIRECT($P$3),V$5,0))</f>
        <v>47.892075399818651</v>
      </c>
      <c r="W110" s="350" cm="1">
        <f t="array" aca="1" ref="W110" ca="1">IF($O110="Y",VLOOKUP($P110,INDIRECT($P$3),W$5,0)*INDIRECT($O$2),VLOOKUP($P110,INDIRECT($P$3),W$5,0))</f>
        <v>49.328837661813203</v>
      </c>
      <c r="X110" s="218" t="str">
        <f t="shared" si="95"/>
        <v>Y</v>
      </c>
      <c r="Y110" s="366" t="str">
        <f t="shared" si="96"/>
        <v>04315C</v>
      </c>
      <c r="Z110" s="218" t="str">
        <f t="shared" si="102"/>
        <v>Field Supervisor Code Compliance (Traffic)</v>
      </c>
      <c r="AA110" s="367" t="str">
        <f t="shared" si="97"/>
        <v>N20</v>
      </c>
      <c r="AB110" s="368">
        <f t="shared" ca="1" si="103"/>
        <v>43.828000000000003</v>
      </c>
      <c r="AC110" s="368">
        <f t="shared" ca="1" si="104"/>
        <v>45.143000000000001</v>
      </c>
      <c r="AD110" s="368">
        <f t="shared" ca="1" si="105"/>
        <v>46.497</v>
      </c>
      <c r="AE110" s="368">
        <f t="shared" ca="1" si="106"/>
        <v>47.892000000000003</v>
      </c>
      <c r="AF110" s="272">
        <f t="shared" ca="1" si="107"/>
        <v>49.328837661813203</v>
      </c>
    </row>
    <row r="111" spans="1:32" s="19" customFormat="1">
      <c r="A111" s="3" t="s">
        <v>729</v>
      </c>
      <c r="B111" s="47" t="s">
        <v>155</v>
      </c>
      <c r="C111" s="4">
        <v>370</v>
      </c>
      <c r="D111" s="35" t="s">
        <v>730</v>
      </c>
      <c r="E111" s="47">
        <v>8</v>
      </c>
      <c r="F111" s="47" t="s">
        <v>156</v>
      </c>
      <c r="G111" s="247" t="s">
        <v>169</v>
      </c>
      <c r="H111" s="76">
        <f t="shared" ca="1" si="98"/>
        <v>43.828033351256657</v>
      </c>
      <c r="I111" s="76">
        <f t="shared" ca="1" si="98"/>
        <v>45.142874351794376</v>
      </c>
      <c r="J111" s="76">
        <f t="shared" ca="1" si="98"/>
        <v>46.497160582348208</v>
      </c>
      <c r="K111" s="76">
        <f t="shared" ca="1" si="98"/>
        <v>47.892075399818651</v>
      </c>
      <c r="L111" s="76">
        <f t="shared" ca="1" si="98"/>
        <v>49.328837661813203</v>
      </c>
      <c r="M111"/>
      <c r="N111"/>
      <c r="O111" s="343" t="s">
        <v>611</v>
      </c>
      <c r="P111" s="337" t="str">
        <f t="shared" si="99"/>
        <v>53064C</v>
      </c>
      <c r="Q111" s="339" t="str">
        <f t="shared" si="100"/>
        <v>Police Equipment Specialist Supervisor</v>
      </c>
      <c r="R111" s="343" t="str">
        <f t="shared" si="101"/>
        <v>N20</v>
      </c>
      <c r="S111" s="350" cm="1">
        <f t="array" aca="1" ref="S111" ca="1">IF($O111="Y",VLOOKUP($P111,INDIRECT($P$3),S$5,0)*INDIRECT($O$2),VLOOKUP($P111,INDIRECT($P$3),S$5,0))</f>
        <v>43.828033351256657</v>
      </c>
      <c r="T111" s="350" cm="1">
        <f t="array" aca="1" ref="T111" ca="1">IF($O111="Y",VLOOKUP($P111,INDIRECT($P$3),T$5,0)*INDIRECT($O$2),VLOOKUP($P111,INDIRECT($P$3),T$5,0))</f>
        <v>45.142874351794376</v>
      </c>
      <c r="U111" s="350" cm="1">
        <f t="array" aca="1" ref="U111" ca="1">IF($O111="Y",VLOOKUP($P111,INDIRECT($P$3),U$5,0)*INDIRECT($O$2),VLOOKUP($P111,INDIRECT($P$3),U$5,0))</f>
        <v>46.497160582348208</v>
      </c>
      <c r="V111" s="350" cm="1">
        <f t="array" aca="1" ref="V111" ca="1">IF($O111="Y",VLOOKUP($P111,INDIRECT($P$3),V$5,0)*INDIRECT($O$2),VLOOKUP($P111,INDIRECT($P$3),V$5,0))</f>
        <v>47.892075399818651</v>
      </c>
      <c r="W111" s="350" cm="1">
        <f t="array" aca="1" ref="W111" ca="1">IF($O111="Y",VLOOKUP($P111,INDIRECT($P$3),W$5,0)*INDIRECT($O$2),VLOOKUP($P111,INDIRECT($P$3),W$5,0))</f>
        <v>49.328837661813203</v>
      </c>
      <c r="X111" s="218" t="str">
        <f t="shared" si="95"/>
        <v>Y</v>
      </c>
      <c r="Y111" s="366" t="str">
        <f t="shared" si="96"/>
        <v>53064C</v>
      </c>
      <c r="Z111" s="218" t="str">
        <f t="shared" si="102"/>
        <v>Police Equipment Specialist Supervisor</v>
      </c>
      <c r="AA111" s="367" t="str">
        <f t="shared" si="97"/>
        <v>N20</v>
      </c>
      <c r="AB111" s="368">
        <f t="shared" ca="1" si="103"/>
        <v>43.828000000000003</v>
      </c>
      <c r="AC111" s="368">
        <f t="shared" ca="1" si="104"/>
        <v>45.143000000000001</v>
      </c>
      <c r="AD111" s="368">
        <f t="shared" ca="1" si="105"/>
        <v>46.497</v>
      </c>
      <c r="AE111" s="368">
        <f t="shared" ca="1" si="106"/>
        <v>47.892000000000003</v>
      </c>
      <c r="AF111" s="272">
        <f t="shared" ca="1" si="107"/>
        <v>49.328837661813203</v>
      </c>
    </row>
    <row r="112" spans="1:32" s="19" customFormat="1">
      <c r="A112" s="34" t="s">
        <v>679</v>
      </c>
      <c r="B112" s="47" t="s">
        <v>155</v>
      </c>
      <c r="C112" s="4">
        <v>388</v>
      </c>
      <c r="D112" s="35" t="s">
        <v>680</v>
      </c>
      <c r="E112" s="47">
        <v>8</v>
      </c>
      <c r="F112" s="47" t="s">
        <v>156</v>
      </c>
      <c r="G112" s="247" t="s">
        <v>169</v>
      </c>
      <c r="H112" s="76">
        <f t="shared" ca="1" si="98"/>
        <v>43.828033351256657</v>
      </c>
      <c r="I112" s="76">
        <f t="shared" ca="1" si="98"/>
        <v>45.142874351794376</v>
      </c>
      <c r="J112" s="76">
        <f t="shared" ca="1" si="98"/>
        <v>46.497160582348208</v>
      </c>
      <c r="K112" s="76">
        <f t="shared" ca="1" si="98"/>
        <v>47.892075399818651</v>
      </c>
      <c r="L112" s="76">
        <f t="shared" ca="1" si="98"/>
        <v>49.328837661813203</v>
      </c>
      <c r="M112"/>
      <c r="N112"/>
      <c r="O112" s="343" t="s">
        <v>611</v>
      </c>
      <c r="P112" s="337" t="str">
        <f t="shared" si="99"/>
        <v>53024C</v>
      </c>
      <c r="Q112" s="339" t="str">
        <f t="shared" si="100"/>
        <v>Property &amp; Evidence Shift Supervisor</v>
      </c>
      <c r="R112" s="343" t="str">
        <f t="shared" si="101"/>
        <v>N20</v>
      </c>
      <c r="S112" s="350" cm="1">
        <f t="array" aca="1" ref="S112" ca="1">IF($O112="Y",VLOOKUP($P112,INDIRECT($P$3),S$5,0)*INDIRECT($O$2),VLOOKUP($P112,INDIRECT($P$3),S$5,0))</f>
        <v>43.828033351256657</v>
      </c>
      <c r="T112" s="350" cm="1">
        <f t="array" aca="1" ref="T112" ca="1">IF($O112="Y",VLOOKUP($P112,INDIRECT($P$3),T$5,0)*INDIRECT($O$2),VLOOKUP($P112,INDIRECT($P$3),T$5,0))</f>
        <v>45.142874351794376</v>
      </c>
      <c r="U112" s="350" cm="1">
        <f t="array" aca="1" ref="U112" ca="1">IF($O112="Y",VLOOKUP($P112,INDIRECT($P$3),U$5,0)*INDIRECT($O$2),VLOOKUP($P112,INDIRECT($P$3),U$5,0))</f>
        <v>46.497160582348208</v>
      </c>
      <c r="V112" s="350" cm="1">
        <f t="array" aca="1" ref="V112" ca="1">IF($O112="Y",VLOOKUP($P112,INDIRECT($P$3),V$5,0)*INDIRECT($O$2),VLOOKUP($P112,INDIRECT($P$3),V$5,0))</f>
        <v>47.892075399818651</v>
      </c>
      <c r="W112" s="350" cm="1">
        <f t="array" aca="1" ref="W112" ca="1">IF($O112="Y",VLOOKUP($P112,INDIRECT($P$3),W$5,0)*INDIRECT($O$2),VLOOKUP($P112,INDIRECT($P$3),W$5,0))</f>
        <v>49.328837661813203</v>
      </c>
      <c r="X112" s="218" t="str">
        <f t="shared" si="95"/>
        <v>Y</v>
      </c>
      <c r="Y112" s="366" t="str">
        <f t="shared" si="96"/>
        <v>53024C</v>
      </c>
      <c r="Z112" s="218" t="str">
        <f t="shared" si="102"/>
        <v>Property &amp; Evidence Shift Supervisor</v>
      </c>
      <c r="AA112" s="367" t="str">
        <f t="shared" si="97"/>
        <v>N20</v>
      </c>
      <c r="AB112" s="368">
        <f t="shared" ca="1" si="103"/>
        <v>43.828000000000003</v>
      </c>
      <c r="AC112" s="368">
        <f t="shared" ca="1" si="104"/>
        <v>45.143000000000001</v>
      </c>
      <c r="AD112" s="368">
        <f t="shared" ca="1" si="105"/>
        <v>46.497</v>
      </c>
      <c r="AE112" s="368">
        <f t="shared" ca="1" si="106"/>
        <v>47.892000000000003</v>
      </c>
      <c r="AF112" s="272">
        <f t="shared" ca="1" si="107"/>
        <v>49.328837661813203</v>
      </c>
    </row>
    <row r="113" spans="1:32" s="19" customFormat="1">
      <c r="A113" s="3" t="s">
        <v>180</v>
      </c>
      <c r="B113" s="47" t="s">
        <v>155</v>
      </c>
      <c r="C113" s="4">
        <v>390</v>
      </c>
      <c r="D113" s="35" t="s">
        <v>181</v>
      </c>
      <c r="E113" s="47">
        <v>8</v>
      </c>
      <c r="F113" s="47" t="s">
        <v>156</v>
      </c>
      <c r="G113" s="247" t="s">
        <v>169</v>
      </c>
      <c r="H113" s="76">
        <f t="shared" ca="1" si="98"/>
        <v>43.828033351256657</v>
      </c>
      <c r="I113" s="76">
        <f t="shared" ca="1" si="98"/>
        <v>45.142874351794376</v>
      </c>
      <c r="J113" s="76">
        <f t="shared" ca="1" si="98"/>
        <v>46.497160582348208</v>
      </c>
      <c r="K113" s="76">
        <f t="shared" ca="1" si="98"/>
        <v>47.892075399818651</v>
      </c>
      <c r="L113" s="76">
        <f t="shared" ca="1" si="98"/>
        <v>49.328837661813203</v>
      </c>
      <c r="M113"/>
      <c r="N113"/>
      <c r="O113" s="343" t="s">
        <v>611</v>
      </c>
      <c r="P113" s="337" t="str">
        <f t="shared" si="99"/>
        <v>09983C</v>
      </c>
      <c r="Q113" s="339" t="str">
        <f t="shared" si="100"/>
        <v xml:space="preserve">Supervisor Engineering Technician I   </v>
      </c>
      <c r="R113" s="343" t="str">
        <f t="shared" si="101"/>
        <v>N20</v>
      </c>
      <c r="S113" s="350" cm="1">
        <f t="array" aca="1" ref="S113" ca="1">IF($O113="Y",VLOOKUP($P113,INDIRECT($P$3),S$5,0)*INDIRECT($O$2),VLOOKUP($P113,INDIRECT($P$3),S$5,0))</f>
        <v>43.828033351256657</v>
      </c>
      <c r="T113" s="350" cm="1">
        <f t="array" aca="1" ref="T113" ca="1">IF($O113="Y",VLOOKUP($P113,INDIRECT($P$3),T$5,0)*INDIRECT($O$2),VLOOKUP($P113,INDIRECT($P$3),T$5,0))</f>
        <v>45.142874351794376</v>
      </c>
      <c r="U113" s="350" cm="1">
        <f t="array" aca="1" ref="U113" ca="1">IF($O113="Y",VLOOKUP($P113,INDIRECT($P$3),U$5,0)*INDIRECT($O$2),VLOOKUP($P113,INDIRECT($P$3),U$5,0))</f>
        <v>46.497160582348208</v>
      </c>
      <c r="V113" s="350" cm="1">
        <f t="array" aca="1" ref="V113" ca="1">IF($O113="Y",VLOOKUP($P113,INDIRECT($P$3),V$5,0)*INDIRECT($O$2),VLOOKUP($P113,INDIRECT($P$3),V$5,0))</f>
        <v>47.892075399818651</v>
      </c>
      <c r="W113" s="350" cm="1">
        <f t="array" aca="1" ref="W113" ca="1">IF($O113="Y",VLOOKUP($P113,INDIRECT($P$3),W$5,0)*INDIRECT($O$2),VLOOKUP($P113,INDIRECT($P$3),W$5,0))</f>
        <v>49.328837661813203</v>
      </c>
      <c r="X113" s="218" t="str">
        <f t="shared" si="95"/>
        <v>Y</v>
      </c>
      <c r="Y113" s="366" t="str">
        <f t="shared" si="96"/>
        <v>09983C</v>
      </c>
      <c r="Z113" s="218" t="str">
        <f t="shared" si="102"/>
        <v xml:space="preserve">Supervisor Engineering Technician I   </v>
      </c>
      <c r="AA113" s="367" t="str">
        <f t="shared" si="97"/>
        <v>N20</v>
      </c>
      <c r="AB113" s="368">
        <f t="shared" ca="1" si="103"/>
        <v>43.828000000000003</v>
      </c>
      <c r="AC113" s="368">
        <f t="shared" ca="1" si="104"/>
        <v>45.143000000000001</v>
      </c>
      <c r="AD113" s="368">
        <f t="shared" ca="1" si="105"/>
        <v>46.497</v>
      </c>
      <c r="AE113" s="368">
        <f t="shared" ca="1" si="106"/>
        <v>47.892000000000003</v>
      </c>
      <c r="AF113" s="272">
        <f t="shared" ca="1" si="107"/>
        <v>49.328837661813203</v>
      </c>
    </row>
    <row r="114" spans="1:32" s="19" customFormat="1">
      <c r="A114" s="3" t="s">
        <v>182</v>
      </c>
      <c r="B114" s="47" t="s">
        <v>155</v>
      </c>
      <c r="C114" s="4">
        <v>390</v>
      </c>
      <c r="D114" s="35" t="s">
        <v>183</v>
      </c>
      <c r="E114" s="47">
        <v>8</v>
      </c>
      <c r="F114" s="47" t="s">
        <v>156</v>
      </c>
      <c r="G114" s="247" t="s">
        <v>169</v>
      </c>
      <c r="H114" s="76">
        <f t="shared" ca="1" si="98"/>
        <v>43.828033351256657</v>
      </c>
      <c r="I114" s="76">
        <f t="shared" ca="1" si="98"/>
        <v>45.142874351794376</v>
      </c>
      <c r="J114" s="76">
        <f t="shared" ca="1" si="98"/>
        <v>46.497160582348208</v>
      </c>
      <c r="K114" s="76">
        <f t="shared" ca="1" si="98"/>
        <v>47.892075399818651</v>
      </c>
      <c r="L114" s="76">
        <f t="shared" ca="1" si="98"/>
        <v>49.328837661813203</v>
      </c>
      <c r="M114"/>
      <c r="N114"/>
      <c r="O114" s="343" t="s">
        <v>611</v>
      </c>
      <c r="P114" s="337" t="str">
        <f t="shared" si="99"/>
        <v>09984C</v>
      </c>
      <c r="Q114" s="339" t="str">
        <f t="shared" si="100"/>
        <v>Supervisor Engineering Technician I - Laboratory</v>
      </c>
      <c r="R114" s="343" t="str">
        <f t="shared" si="101"/>
        <v>N20</v>
      </c>
      <c r="S114" s="350" cm="1">
        <f t="array" aca="1" ref="S114" ca="1">IF($O114="Y",VLOOKUP($P114,INDIRECT($P$3),S$5,0)*INDIRECT($O$2),VLOOKUP($P114,INDIRECT($P$3),S$5,0))</f>
        <v>43.828033351256657</v>
      </c>
      <c r="T114" s="350" cm="1">
        <f t="array" aca="1" ref="T114" ca="1">IF($O114="Y",VLOOKUP($P114,INDIRECT($P$3),T$5,0)*INDIRECT($O$2),VLOOKUP($P114,INDIRECT($P$3),T$5,0))</f>
        <v>45.142874351794376</v>
      </c>
      <c r="U114" s="350" cm="1">
        <f t="array" aca="1" ref="U114" ca="1">IF($O114="Y",VLOOKUP($P114,INDIRECT($P$3),U$5,0)*INDIRECT($O$2),VLOOKUP($P114,INDIRECT($P$3),U$5,0))</f>
        <v>46.497160582348208</v>
      </c>
      <c r="V114" s="350" cm="1">
        <f t="array" aca="1" ref="V114" ca="1">IF($O114="Y",VLOOKUP($P114,INDIRECT($P$3),V$5,0)*INDIRECT($O$2),VLOOKUP($P114,INDIRECT($P$3),V$5,0))</f>
        <v>47.892075399818651</v>
      </c>
      <c r="W114" s="350" cm="1">
        <f t="array" aca="1" ref="W114" ca="1">IF($O114="Y",VLOOKUP($P114,INDIRECT($P$3),W$5,0)*INDIRECT($O$2),VLOOKUP($P114,INDIRECT($P$3),W$5,0))</f>
        <v>49.328837661813203</v>
      </c>
      <c r="X114" s="218" t="str">
        <f t="shared" si="95"/>
        <v>Y</v>
      </c>
      <c r="Y114" s="366" t="str">
        <f t="shared" si="96"/>
        <v>09984C</v>
      </c>
      <c r="Z114" s="218" t="str">
        <f t="shared" si="102"/>
        <v>Supervisor Engineering Technician I - Laboratory</v>
      </c>
      <c r="AA114" s="367" t="str">
        <f t="shared" si="97"/>
        <v>N20</v>
      </c>
      <c r="AB114" s="368">
        <f t="shared" ca="1" si="103"/>
        <v>43.828000000000003</v>
      </c>
      <c r="AC114" s="368">
        <f t="shared" ca="1" si="104"/>
        <v>45.143000000000001</v>
      </c>
      <c r="AD114" s="368">
        <f t="shared" ca="1" si="105"/>
        <v>46.497</v>
      </c>
      <c r="AE114" s="368">
        <f t="shared" ca="1" si="106"/>
        <v>47.892000000000003</v>
      </c>
      <c r="AF114" s="272">
        <f t="shared" ca="1" si="107"/>
        <v>49.328837661813203</v>
      </c>
    </row>
    <row r="115" spans="1:32" s="19" customFormat="1">
      <c r="A115" s="3" t="s">
        <v>186</v>
      </c>
      <c r="B115" s="47" t="s">
        <v>155</v>
      </c>
      <c r="C115" s="4">
        <v>370</v>
      </c>
      <c r="D115" s="35" t="s">
        <v>187</v>
      </c>
      <c r="E115" s="47">
        <v>8</v>
      </c>
      <c r="F115" s="47" t="s">
        <v>156</v>
      </c>
      <c r="G115" s="247" t="s">
        <v>169</v>
      </c>
      <c r="H115" s="76">
        <f t="shared" ca="1" si="98"/>
        <v>43.828033351256657</v>
      </c>
      <c r="I115" s="76">
        <f t="shared" ca="1" si="98"/>
        <v>45.142874351794376</v>
      </c>
      <c r="J115" s="76">
        <f t="shared" ca="1" si="98"/>
        <v>46.497160582348208</v>
      </c>
      <c r="K115" s="76">
        <f t="shared" ca="1" si="98"/>
        <v>47.892075399818651</v>
      </c>
      <c r="L115" s="76">
        <f t="shared" ca="1" si="98"/>
        <v>49.328837661813203</v>
      </c>
      <c r="M115"/>
      <c r="N115"/>
      <c r="O115" s="343" t="s">
        <v>611</v>
      </c>
      <c r="P115" s="337" t="str">
        <f t="shared" si="99"/>
        <v>10081C</v>
      </c>
      <c r="Q115" s="339" t="str">
        <f t="shared" si="100"/>
        <v xml:space="preserve">Supervisor Meter Service Workers  </v>
      </c>
      <c r="R115" s="343" t="str">
        <f t="shared" si="101"/>
        <v>N20</v>
      </c>
      <c r="S115" s="350" cm="1">
        <f t="array" aca="1" ref="S115" ca="1">IF($O115="Y",VLOOKUP($P115,INDIRECT($P$3),S$5,0)*INDIRECT($O$2),VLOOKUP($P115,INDIRECT($P$3),S$5,0))</f>
        <v>43.828033351256657</v>
      </c>
      <c r="T115" s="350" cm="1">
        <f t="array" aca="1" ref="T115" ca="1">IF($O115="Y",VLOOKUP($P115,INDIRECT($P$3),T$5,0)*INDIRECT($O$2),VLOOKUP($P115,INDIRECT($P$3),T$5,0))</f>
        <v>45.142874351794376</v>
      </c>
      <c r="U115" s="350" cm="1">
        <f t="array" aca="1" ref="U115" ca="1">IF($O115="Y",VLOOKUP($P115,INDIRECT($P$3),U$5,0)*INDIRECT($O$2),VLOOKUP($P115,INDIRECT($P$3),U$5,0))</f>
        <v>46.497160582348208</v>
      </c>
      <c r="V115" s="350" cm="1">
        <f t="array" aca="1" ref="V115" ca="1">IF($O115="Y",VLOOKUP($P115,INDIRECT($P$3),V$5,0)*INDIRECT($O$2),VLOOKUP($P115,INDIRECT($P$3),V$5,0))</f>
        <v>47.892075399818651</v>
      </c>
      <c r="W115" s="350" cm="1">
        <f t="array" aca="1" ref="W115" ca="1">IF($O115="Y",VLOOKUP($P115,INDIRECT($P$3),W$5,0)*INDIRECT($O$2),VLOOKUP($P115,INDIRECT($P$3),W$5,0))</f>
        <v>49.328837661813203</v>
      </c>
      <c r="X115" s="218" t="str">
        <f t="shared" si="95"/>
        <v>Y</v>
      </c>
      <c r="Y115" s="366" t="str">
        <f t="shared" si="96"/>
        <v>10081C</v>
      </c>
      <c r="Z115" s="218" t="str">
        <f t="shared" si="102"/>
        <v xml:space="preserve">Supervisor Meter Service Workers  </v>
      </c>
      <c r="AA115" s="367" t="str">
        <f t="shared" si="97"/>
        <v>N20</v>
      </c>
      <c r="AB115" s="368">
        <f t="shared" ca="1" si="103"/>
        <v>43.828000000000003</v>
      </c>
      <c r="AC115" s="368">
        <f t="shared" ca="1" si="104"/>
        <v>45.143000000000001</v>
      </c>
      <c r="AD115" s="368">
        <f t="shared" ca="1" si="105"/>
        <v>46.497</v>
      </c>
      <c r="AE115" s="368">
        <f t="shared" ca="1" si="106"/>
        <v>47.892000000000003</v>
      </c>
      <c r="AF115" s="272">
        <f t="shared" ca="1" si="107"/>
        <v>49.328837661813203</v>
      </c>
    </row>
    <row r="117" spans="1:32" s="19" customFormat="1" ht="26.25" thickBot="1">
      <c r="A117" s="280" t="s">
        <v>2</v>
      </c>
      <c r="B117" s="280" t="s">
        <v>3</v>
      </c>
      <c r="C117" s="280"/>
      <c r="D117" s="24" t="s">
        <v>629</v>
      </c>
      <c r="E117" s="280" t="s">
        <v>617</v>
      </c>
      <c r="F117" s="280" t="s">
        <v>6</v>
      </c>
      <c r="G117" s="280" t="s">
        <v>7</v>
      </c>
      <c r="H117" s="26" t="s">
        <v>8</v>
      </c>
      <c r="I117" s="26" t="s">
        <v>9</v>
      </c>
      <c r="J117" s="26" t="s">
        <v>10</v>
      </c>
      <c r="K117" s="27" t="s">
        <v>11</v>
      </c>
      <c r="L117" s="27" t="s">
        <v>744</v>
      </c>
      <c r="M117"/>
      <c r="N117"/>
      <c r="O117" s="340" t="s">
        <v>610</v>
      </c>
      <c r="P117" s="340" t="s">
        <v>2</v>
      </c>
      <c r="Q117" s="341" t="s">
        <v>612</v>
      </c>
      <c r="R117" s="340" t="s">
        <v>606</v>
      </c>
      <c r="S117" s="342" t="s">
        <v>8</v>
      </c>
      <c r="T117" s="342" t="s">
        <v>9</v>
      </c>
      <c r="U117" s="342" t="s">
        <v>10</v>
      </c>
      <c r="V117" s="340" t="s">
        <v>11</v>
      </c>
      <c r="W117" s="341" t="s">
        <v>744</v>
      </c>
      <c r="X117" s="358" t="str">
        <f t="shared" ref="X117" si="108">O117</f>
        <v>Update</v>
      </c>
      <c r="Y117" s="359" t="str">
        <f t="shared" ref="Y117" si="109">A117</f>
        <v>Job Code</v>
      </c>
      <c r="Z117" s="358" t="s">
        <v>612</v>
      </c>
      <c r="AA117" s="360" t="str">
        <f t="shared" ref="AA117" si="110">G117</f>
        <v>Salary Grade</v>
      </c>
      <c r="AB117" s="361" t="str">
        <f>S117</f>
        <v>Step 1</v>
      </c>
      <c r="AC117" s="361" t="str">
        <f>T117</f>
        <v>Step 2</v>
      </c>
      <c r="AD117" s="361" t="str">
        <f>U117</f>
        <v>Step 3</v>
      </c>
      <c r="AE117" s="361" t="str">
        <f>V117</f>
        <v>Step 4</v>
      </c>
      <c r="AF117" s="404" t="s">
        <v>744</v>
      </c>
    </row>
    <row r="118" spans="1:32" s="19" customFormat="1">
      <c r="A118" s="3" t="s">
        <v>178</v>
      </c>
      <c r="B118" s="47" t="s">
        <v>155</v>
      </c>
      <c r="C118" s="4">
        <v>388</v>
      </c>
      <c r="D118" s="35" t="s">
        <v>179</v>
      </c>
      <c r="E118" s="47">
        <v>8</v>
      </c>
      <c r="F118" s="47" t="s">
        <v>156</v>
      </c>
      <c r="G118" s="247" t="s">
        <v>169</v>
      </c>
      <c r="H118" s="76">
        <f ca="1">S118</f>
        <v>44.708976821616915</v>
      </c>
      <c r="I118" s="76">
        <f ca="1">T118</f>
        <v>46.050246126265435</v>
      </c>
      <c r="J118" s="76">
        <f ca="1">U118</f>
        <v>47.431753510053412</v>
      </c>
      <c r="K118" s="76">
        <f ca="1">V118</f>
        <v>48.854706115355008</v>
      </c>
      <c r="L118" s="76">
        <f ca="1">W118</f>
        <v>50.320347298815655</v>
      </c>
      <c r="M118"/>
      <c r="N118"/>
      <c r="O118" s="343" t="s">
        <v>611</v>
      </c>
      <c r="P118" s="337" t="str">
        <f>A118</f>
        <v>09950C</v>
      </c>
      <c r="Q118" s="398" t="str">
        <f>D118</f>
        <v xml:space="preserve">Supervisor Distribution Center  </v>
      </c>
      <c r="R118" s="343" t="str">
        <f>G118</f>
        <v>N20</v>
      </c>
      <c r="S118" s="399" cm="1">
        <f t="array" aca="1" ref="S118" ca="1">IF($O118="Y",VLOOKUP($P118,INDIRECT($P$3),S$5,0)*INDIRECT($O$2),VLOOKUP($P118,INDIRECT($P$3),S$5,0))*1.01</f>
        <v>44.708976821616915</v>
      </c>
      <c r="T118" s="399" cm="1">
        <f t="array" aca="1" ref="T118" ca="1">IF($O118="Y",VLOOKUP($P118,INDIRECT($P$3),T$5,0)*INDIRECT($O$2),VLOOKUP($P118,INDIRECT($P$3),T$5,0))*1.01</f>
        <v>46.050246126265435</v>
      </c>
      <c r="U118" s="399" cm="1">
        <f t="array" aca="1" ref="U118" ca="1">IF($O118="Y",VLOOKUP($P118,INDIRECT($P$3),U$5,0)*INDIRECT($O$2),VLOOKUP($P118,INDIRECT($P$3),U$5,0))*1.01</f>
        <v>47.431753510053412</v>
      </c>
      <c r="V118" s="399" cm="1">
        <f t="array" aca="1" ref="V118" ca="1">IF($O118="Y",VLOOKUP($P118,INDIRECT($P$3),V$5,0)*INDIRECT($O$2),VLOOKUP($P118,INDIRECT($P$3),V$5,0))*1.01</f>
        <v>48.854706115355008</v>
      </c>
      <c r="W118" s="399" cm="1">
        <f t="array" aca="1" ref="W118" ca="1">IF($O118="Y",VLOOKUP($P118,INDIRECT($P$3),W$5,0)*INDIRECT($O$2),VLOOKUP($P118,INDIRECT($P$3),W$5,0))*1.01</f>
        <v>50.320347298815655</v>
      </c>
      <c r="X118" s="218" t="str">
        <f>O118</f>
        <v>Y</v>
      </c>
      <c r="Y118" s="366" t="str">
        <f>A118</f>
        <v>09950C</v>
      </c>
      <c r="Z118" s="218" t="str">
        <f>D118</f>
        <v xml:space="preserve">Supervisor Distribution Center  </v>
      </c>
      <c r="AA118" s="367" t="str">
        <f>G118</f>
        <v>N20</v>
      </c>
      <c r="AB118" s="368">
        <f ca="1">ROUND(S118,3)</f>
        <v>44.709000000000003</v>
      </c>
      <c r="AC118" s="368">
        <f ca="1">ROUND(T118,3)</f>
        <v>46.05</v>
      </c>
      <c r="AD118" s="368">
        <f ca="1">ROUND(U118,3)</f>
        <v>47.432000000000002</v>
      </c>
      <c r="AE118" s="368">
        <f ca="1">ROUND(V118,3)</f>
        <v>48.854999999999997</v>
      </c>
      <c r="AF118" s="272">
        <f ca="1">W118</f>
        <v>50.320347298815655</v>
      </c>
    </row>
    <row r="119" spans="1:32" s="19" customFormat="1">
      <c r="A119" s="3"/>
      <c r="B119" s="4"/>
      <c r="C119" s="4"/>
      <c r="D119" s="35"/>
      <c r="E119" s="4"/>
      <c r="F119" s="15"/>
      <c r="G119" s="16"/>
      <c r="H119" s="39"/>
      <c r="I119" s="39"/>
      <c r="J119" s="39"/>
      <c r="K119" s="18"/>
      <c r="L119" s="18"/>
      <c r="M119"/>
      <c r="N119"/>
      <c r="O119" s="347"/>
      <c r="P119" s="347"/>
      <c r="Q119" s="346"/>
      <c r="R119" s="347"/>
      <c r="S119" s="346"/>
      <c r="T119" s="346"/>
      <c r="U119" s="346"/>
      <c r="V119" s="346"/>
      <c r="W119" s="346"/>
      <c r="X119" s="214"/>
      <c r="Y119" s="214"/>
      <c r="Z119" s="214"/>
      <c r="AA119" s="214"/>
      <c r="AB119" s="249"/>
      <c r="AC119" s="249"/>
      <c r="AD119" s="249"/>
      <c r="AE119" s="249"/>
      <c r="AF119" s="249"/>
    </row>
    <row r="120" spans="1:32">
      <c r="A120" s="19"/>
      <c r="B120" s="19"/>
      <c r="C120" s="19"/>
      <c r="D120" s="281"/>
      <c r="E120" s="283"/>
      <c r="F120" s="281"/>
      <c r="G120" s="283"/>
      <c r="H120" s="17"/>
      <c r="I120" s="17"/>
      <c r="J120" s="17"/>
      <c r="K120" s="18"/>
      <c r="L120" s="18"/>
    </row>
    <row r="121" spans="1:32" s="19" customFormat="1" ht="26.25" thickBot="1">
      <c r="A121" s="280" t="s">
        <v>2</v>
      </c>
      <c r="B121" s="280" t="s">
        <v>3</v>
      </c>
      <c r="C121" s="280"/>
      <c r="D121" s="24" t="s">
        <v>630</v>
      </c>
      <c r="E121" s="280" t="s">
        <v>617</v>
      </c>
      <c r="F121" s="280" t="s">
        <v>6</v>
      </c>
      <c r="G121" s="280" t="s">
        <v>7</v>
      </c>
      <c r="H121" s="26" t="s">
        <v>8</v>
      </c>
      <c r="I121" s="26" t="s">
        <v>9</v>
      </c>
      <c r="J121" s="26" t="s">
        <v>10</v>
      </c>
      <c r="K121" s="27" t="s">
        <v>11</v>
      </c>
      <c r="L121" s="27" t="s">
        <v>744</v>
      </c>
      <c r="M121"/>
      <c r="N121"/>
      <c r="O121" s="340" t="s">
        <v>610</v>
      </c>
      <c r="P121" s="340" t="s">
        <v>2</v>
      </c>
      <c r="Q121" s="341" t="s">
        <v>612</v>
      </c>
      <c r="R121" s="340" t="s">
        <v>606</v>
      </c>
      <c r="S121" s="342" t="s">
        <v>8</v>
      </c>
      <c r="T121" s="342" t="s">
        <v>9</v>
      </c>
      <c r="U121" s="342" t="s">
        <v>10</v>
      </c>
      <c r="V121" s="340" t="s">
        <v>11</v>
      </c>
      <c r="W121" s="341" t="s">
        <v>744</v>
      </c>
      <c r="X121" s="358" t="str">
        <f>O121</f>
        <v>Update</v>
      </c>
      <c r="Y121" s="359" t="str">
        <f>A121</f>
        <v>Job Code</v>
      </c>
      <c r="Z121" s="358" t="s">
        <v>612</v>
      </c>
      <c r="AA121" s="360" t="str">
        <f>G121</f>
        <v>Salary Grade</v>
      </c>
      <c r="AB121" s="361" t="str">
        <f>S121</f>
        <v>Step 1</v>
      </c>
      <c r="AC121" s="361" t="str">
        <f>T121</f>
        <v>Step 2</v>
      </c>
      <c r="AD121" s="361" t="str">
        <f>U121</f>
        <v>Step 3</v>
      </c>
      <c r="AE121" s="361" t="str">
        <f>V121</f>
        <v>Step 4</v>
      </c>
      <c r="AF121" s="404" t="s">
        <v>744</v>
      </c>
    </row>
    <row r="122" spans="1:32">
      <c r="A122" s="3" t="s">
        <v>191</v>
      </c>
      <c r="B122" s="47" t="s">
        <v>155</v>
      </c>
      <c r="C122" s="4">
        <v>428</v>
      </c>
      <c r="D122" s="43" t="s">
        <v>192</v>
      </c>
      <c r="E122" s="47">
        <v>9</v>
      </c>
      <c r="F122" s="47" t="s">
        <v>156</v>
      </c>
      <c r="G122" s="247" t="s">
        <v>193</v>
      </c>
      <c r="H122" s="76">
        <f t="shared" ref="H122:L125" ca="1" si="111">S122</f>
        <v>48.61491155317357</v>
      </c>
      <c r="I122" s="76">
        <f t="shared" ca="1" si="111"/>
        <v>50.073358899768763</v>
      </c>
      <c r="J122" s="76">
        <f t="shared" ca="1" si="111"/>
        <v>51.575559666761826</v>
      </c>
      <c r="K122" s="76">
        <f t="shared" ca="1" si="111"/>
        <v>53.122826456764685</v>
      </c>
      <c r="L122" s="76">
        <f ca="1">W122</f>
        <v>54.716511250467619</v>
      </c>
      <c r="O122" s="343" t="s">
        <v>611</v>
      </c>
      <c r="P122" s="337" t="str">
        <f>A122</f>
        <v>04970C</v>
      </c>
      <c r="Q122" s="339" t="str">
        <f>D122</f>
        <v xml:space="preserve">Foreman Stationary Engineers </v>
      </c>
      <c r="R122" s="343" t="str">
        <f>G122</f>
        <v>N30</v>
      </c>
      <c r="S122" s="350" cm="1">
        <f t="array" aca="1" ref="S122" ca="1">IF($O122="Y",VLOOKUP($P122,INDIRECT($P$3),S$5,0)*INDIRECT($O$2),VLOOKUP($P122,INDIRECT($P$3),S$5,0))</f>
        <v>48.61491155317357</v>
      </c>
      <c r="T122" s="350" cm="1">
        <f t="array" aca="1" ref="T122" ca="1">IF($O122="Y",VLOOKUP($P122,INDIRECT($P$3),T$5,0)*INDIRECT($O$2),VLOOKUP($P122,INDIRECT($P$3),T$5,0))</f>
        <v>50.073358899768763</v>
      </c>
      <c r="U122" s="350" cm="1">
        <f t="array" aca="1" ref="U122" ca="1">IF($O122="Y",VLOOKUP($P122,INDIRECT($P$3),U$5,0)*INDIRECT($O$2),VLOOKUP($P122,INDIRECT($P$3),U$5,0))</f>
        <v>51.575559666761826</v>
      </c>
      <c r="V122" s="350" cm="1">
        <f t="array" aca="1" ref="V122" ca="1">IF($O122="Y",VLOOKUP($P122,INDIRECT($P$3),V$5,0)*INDIRECT($O$2),VLOOKUP($P122,INDIRECT($P$3),V$5,0))</f>
        <v>53.122826456764685</v>
      </c>
      <c r="W122" s="350" cm="1">
        <f t="array" aca="1" ref="W122" ca="1">IF($O122="Y",VLOOKUP($P122,INDIRECT($P$3),W$5,0)*INDIRECT($O$2),VLOOKUP($P122,INDIRECT($P$3),W$5,0))</f>
        <v>54.716511250467619</v>
      </c>
      <c r="X122" s="218" t="str">
        <f>O122</f>
        <v>Y</v>
      </c>
      <c r="Y122" s="366" t="str">
        <f>A122</f>
        <v>04970C</v>
      </c>
      <c r="Z122" s="218" t="str">
        <f>D122</f>
        <v xml:space="preserve">Foreman Stationary Engineers </v>
      </c>
      <c r="AA122" s="367" t="str">
        <f>G122</f>
        <v>N30</v>
      </c>
      <c r="AB122" s="368">
        <f t="shared" ref="AB122:AE125" ca="1" si="112">ROUND(S122,3)</f>
        <v>48.615000000000002</v>
      </c>
      <c r="AC122" s="368">
        <f t="shared" ca="1" si="112"/>
        <v>50.073</v>
      </c>
      <c r="AD122" s="368">
        <f t="shared" ca="1" si="112"/>
        <v>51.576000000000001</v>
      </c>
      <c r="AE122" s="368">
        <f t="shared" ca="1" si="112"/>
        <v>53.122999999999998</v>
      </c>
      <c r="AF122" s="272">
        <f ca="1">W122</f>
        <v>54.716511250467619</v>
      </c>
    </row>
    <row r="123" spans="1:32">
      <c r="A123" s="34" t="s">
        <v>273</v>
      </c>
      <c r="B123" s="47" t="s">
        <v>155</v>
      </c>
      <c r="C123" s="4">
        <v>413</v>
      </c>
      <c r="D123" s="34" t="s">
        <v>534</v>
      </c>
      <c r="E123" s="47">
        <v>9</v>
      </c>
      <c r="F123" s="47" t="s">
        <v>156</v>
      </c>
      <c r="G123" s="247" t="s">
        <v>193</v>
      </c>
      <c r="H123" s="76">
        <f t="shared" ca="1" si="111"/>
        <v>48.61491155317357</v>
      </c>
      <c r="I123" s="76">
        <f t="shared" ca="1" si="111"/>
        <v>50.073358899768763</v>
      </c>
      <c r="J123" s="76">
        <f t="shared" ca="1" si="111"/>
        <v>51.575559666761826</v>
      </c>
      <c r="K123" s="76">
        <f t="shared" ca="1" si="111"/>
        <v>53.122826456764685</v>
      </c>
      <c r="L123" s="76">
        <f t="shared" ca="1" si="111"/>
        <v>54.716511250467619</v>
      </c>
      <c r="O123" s="343" t="s">
        <v>611</v>
      </c>
      <c r="P123" s="337" t="str">
        <f>A123</f>
        <v>52932C</v>
      </c>
      <c r="Q123" s="339" t="str">
        <f>D123</f>
        <v>Technical Field Supervisor Parking and Traffic</v>
      </c>
      <c r="R123" s="343" t="str">
        <f>G123</f>
        <v>N30</v>
      </c>
      <c r="S123" s="350" cm="1">
        <f t="array" aca="1" ref="S123" ca="1">IF($O123="Y",VLOOKUP($P123,INDIRECT($P$3),S$5,0)*INDIRECT($O$2),VLOOKUP($P123,INDIRECT($P$3),S$5,0))</f>
        <v>48.61491155317357</v>
      </c>
      <c r="T123" s="350" cm="1">
        <f t="array" aca="1" ref="T123" ca="1">IF($O123="Y",VLOOKUP($P123,INDIRECT($P$3),T$5,0)*INDIRECT($O$2),VLOOKUP($P123,INDIRECT($P$3),T$5,0))</f>
        <v>50.073358899768763</v>
      </c>
      <c r="U123" s="350" cm="1">
        <f t="array" aca="1" ref="U123" ca="1">IF($O123="Y",VLOOKUP($P123,INDIRECT($P$3),U$5,0)*INDIRECT($O$2),VLOOKUP($P123,INDIRECT($P$3),U$5,0))</f>
        <v>51.575559666761826</v>
      </c>
      <c r="V123" s="350" cm="1">
        <f t="array" aca="1" ref="V123" ca="1">IF($O123="Y",VLOOKUP($P123,INDIRECT($P$3),V$5,0)*INDIRECT($O$2),VLOOKUP($P123,INDIRECT($P$3),V$5,0))</f>
        <v>53.122826456764685</v>
      </c>
      <c r="W123" s="350" cm="1">
        <f t="array" aca="1" ref="W123" ca="1">IF($O123="Y",VLOOKUP($P123,INDIRECT($P$3),W$5,0)*INDIRECT($O$2),VLOOKUP($P123,INDIRECT($P$3),W$5,0))</f>
        <v>54.716511250467619</v>
      </c>
      <c r="X123" s="218" t="str">
        <f>O123</f>
        <v>Y</v>
      </c>
      <c r="Y123" s="366" t="str">
        <f>A123</f>
        <v>52932C</v>
      </c>
      <c r="Z123" s="218" t="str">
        <f>D123</f>
        <v>Technical Field Supervisor Parking and Traffic</v>
      </c>
      <c r="AA123" s="367" t="str">
        <f>G123</f>
        <v>N30</v>
      </c>
      <c r="AB123" s="368">
        <f t="shared" ca="1" si="112"/>
        <v>48.615000000000002</v>
      </c>
      <c r="AC123" s="368">
        <f t="shared" ca="1" si="112"/>
        <v>50.073</v>
      </c>
      <c r="AD123" s="368">
        <f t="shared" ca="1" si="112"/>
        <v>51.576000000000001</v>
      </c>
      <c r="AE123" s="368">
        <f t="shared" ca="1" si="112"/>
        <v>53.122999999999998</v>
      </c>
      <c r="AF123" s="272">
        <f ca="1">W123</f>
        <v>54.716511250467619</v>
      </c>
    </row>
    <row r="124" spans="1:32" s="19" customFormat="1">
      <c r="A124" s="3" t="s">
        <v>176</v>
      </c>
      <c r="B124" s="47" t="s">
        <v>155</v>
      </c>
      <c r="C124" s="4">
        <v>415</v>
      </c>
      <c r="D124" s="35" t="s">
        <v>177</v>
      </c>
      <c r="E124" s="47">
        <v>9</v>
      </c>
      <c r="F124" s="47" t="s">
        <v>156</v>
      </c>
      <c r="G124" s="247" t="s">
        <v>193</v>
      </c>
      <c r="H124" s="76">
        <f t="shared" ca="1" si="111"/>
        <v>48.61491155317357</v>
      </c>
      <c r="I124" s="76">
        <f t="shared" ca="1" si="111"/>
        <v>50.073358899768763</v>
      </c>
      <c r="J124" s="76">
        <f t="shared" ca="1" si="111"/>
        <v>51.575559666761826</v>
      </c>
      <c r="K124" s="76">
        <f t="shared" ca="1" si="111"/>
        <v>53.122826456764685</v>
      </c>
      <c r="L124" s="76">
        <f t="shared" ca="1" si="111"/>
        <v>54.716511250467619</v>
      </c>
      <c r="M124"/>
      <c r="N124"/>
      <c r="O124" s="343" t="s">
        <v>611</v>
      </c>
      <c r="P124" s="337" t="str">
        <f>A124</f>
        <v>09927C</v>
      </c>
      <c r="Q124" s="339" t="str">
        <f>D124</f>
        <v>Supervisor Custodial Operations</v>
      </c>
      <c r="R124" s="343" t="str">
        <f>G124</f>
        <v>N30</v>
      </c>
      <c r="S124" s="350" cm="1">
        <f t="array" aca="1" ref="S124" ca="1">IF($O124="Y",VLOOKUP($P124,INDIRECT($P$3),S$5,0)*INDIRECT($O$2),VLOOKUP($P124,INDIRECT($P$3),S$5,0))</f>
        <v>48.61491155317357</v>
      </c>
      <c r="T124" s="350" cm="1">
        <f t="array" aca="1" ref="T124" ca="1">IF($O124="Y",VLOOKUP($P124,INDIRECT($P$3),T$5,0)*INDIRECT($O$2),VLOOKUP($P124,INDIRECT($P$3),T$5,0))</f>
        <v>50.073358899768763</v>
      </c>
      <c r="U124" s="350" cm="1">
        <f t="array" aca="1" ref="U124" ca="1">IF($O124="Y",VLOOKUP($P124,INDIRECT($P$3),U$5,0)*INDIRECT($O$2),VLOOKUP($P124,INDIRECT($P$3),U$5,0))</f>
        <v>51.575559666761826</v>
      </c>
      <c r="V124" s="350" cm="1">
        <f t="array" aca="1" ref="V124" ca="1">IF($O124="Y",VLOOKUP($P124,INDIRECT($P$3),V$5,0)*INDIRECT($O$2),VLOOKUP($P124,INDIRECT($P$3),V$5,0))</f>
        <v>53.122826456764685</v>
      </c>
      <c r="W124" s="350" cm="1">
        <f t="array" aca="1" ref="W124" ca="1">IF($O124="Y",VLOOKUP($P124,INDIRECT($P$3),W$5,0)*INDIRECT($O$2),VLOOKUP($P124,INDIRECT($P$3),W$5,0))</f>
        <v>54.716511250467619</v>
      </c>
      <c r="X124" s="218" t="str">
        <f>O124</f>
        <v>Y</v>
      </c>
      <c r="Y124" s="366" t="str">
        <f>A124</f>
        <v>09927C</v>
      </c>
      <c r="Z124" s="218" t="str">
        <f>D124</f>
        <v>Supervisor Custodial Operations</v>
      </c>
      <c r="AA124" s="367" t="str">
        <f>G124</f>
        <v>N30</v>
      </c>
      <c r="AB124" s="368">
        <f t="shared" ca="1" si="112"/>
        <v>48.615000000000002</v>
      </c>
      <c r="AC124" s="368">
        <f t="shared" ca="1" si="112"/>
        <v>50.073</v>
      </c>
      <c r="AD124" s="368">
        <f t="shared" ca="1" si="112"/>
        <v>51.576000000000001</v>
      </c>
      <c r="AE124" s="368">
        <f t="shared" ca="1" si="112"/>
        <v>53.122999999999998</v>
      </c>
      <c r="AF124" s="272">
        <f ca="1">W124</f>
        <v>54.716511250467619</v>
      </c>
    </row>
    <row r="125" spans="1:32">
      <c r="A125" s="3" t="s">
        <v>266</v>
      </c>
      <c r="B125" s="47" t="s">
        <v>155</v>
      </c>
      <c r="C125" s="4">
        <v>428</v>
      </c>
      <c r="D125" s="43" t="s">
        <v>267</v>
      </c>
      <c r="E125" s="47">
        <v>9</v>
      </c>
      <c r="F125" s="47" t="s">
        <v>156</v>
      </c>
      <c r="G125" s="247" t="s">
        <v>193</v>
      </c>
      <c r="H125" s="76">
        <f t="shared" ca="1" si="111"/>
        <v>48.61491155317357</v>
      </c>
      <c r="I125" s="76">
        <f t="shared" ca="1" si="111"/>
        <v>50.073358899768763</v>
      </c>
      <c r="J125" s="76">
        <f t="shared" ca="1" si="111"/>
        <v>51.575559666761826</v>
      </c>
      <c r="K125" s="76">
        <f t="shared" ca="1" si="111"/>
        <v>53.122826456764685</v>
      </c>
      <c r="L125" s="76">
        <f t="shared" ca="1" si="111"/>
        <v>54.716511250467619</v>
      </c>
      <c r="O125" s="343" t="s">
        <v>611</v>
      </c>
      <c r="P125" s="337" t="str">
        <f>A125</f>
        <v>52911C</v>
      </c>
      <c r="Q125" s="339" t="str">
        <f>D125</f>
        <v>Supervisor Water Mech Mait and Mach</v>
      </c>
      <c r="R125" s="343" t="str">
        <f>G125</f>
        <v>N30</v>
      </c>
      <c r="S125" s="350" cm="1">
        <f t="array" aca="1" ref="S125" ca="1">IF($O125="Y",VLOOKUP($P125,INDIRECT($P$3),S$5,0)*INDIRECT($O$2),VLOOKUP($P125,INDIRECT($P$3),S$5,0))</f>
        <v>48.61491155317357</v>
      </c>
      <c r="T125" s="350" cm="1">
        <f t="array" aca="1" ref="T125" ca="1">IF($O125="Y",VLOOKUP($P125,INDIRECT($P$3),T$5,0)*INDIRECT($O$2),VLOOKUP($P125,INDIRECT($P$3),T$5,0))</f>
        <v>50.073358899768763</v>
      </c>
      <c r="U125" s="350" cm="1">
        <f t="array" aca="1" ref="U125" ca="1">IF($O125="Y",VLOOKUP($P125,INDIRECT($P$3),U$5,0)*INDIRECT($O$2),VLOOKUP($P125,INDIRECT($P$3),U$5,0))</f>
        <v>51.575559666761826</v>
      </c>
      <c r="V125" s="350" cm="1">
        <f t="array" aca="1" ref="V125" ca="1">IF($O125="Y",VLOOKUP($P125,INDIRECT($P$3),V$5,0)*INDIRECT($O$2),VLOOKUP($P125,INDIRECT($P$3),V$5,0))</f>
        <v>53.122826456764685</v>
      </c>
      <c r="W125" s="350" cm="1">
        <f t="array" aca="1" ref="W125" ca="1">IF($O125="Y",VLOOKUP($P125,INDIRECT($P$3),W$5,0)*INDIRECT($O$2),VLOOKUP($P125,INDIRECT($P$3),W$5,0))</f>
        <v>54.716511250467619</v>
      </c>
      <c r="X125" s="218" t="str">
        <f>O125</f>
        <v>Y</v>
      </c>
      <c r="Y125" s="366" t="str">
        <f>A125</f>
        <v>52911C</v>
      </c>
      <c r="Z125" s="218" t="str">
        <f>D125</f>
        <v>Supervisor Water Mech Mait and Mach</v>
      </c>
      <c r="AA125" s="367" t="str">
        <f>G125</f>
        <v>N30</v>
      </c>
      <c r="AB125" s="368">
        <f t="shared" ca="1" si="112"/>
        <v>48.615000000000002</v>
      </c>
      <c r="AC125" s="368">
        <f t="shared" ca="1" si="112"/>
        <v>50.073</v>
      </c>
      <c r="AD125" s="368">
        <f t="shared" ca="1" si="112"/>
        <v>51.576000000000001</v>
      </c>
      <c r="AE125" s="368">
        <f t="shared" ca="1" si="112"/>
        <v>53.122999999999998</v>
      </c>
      <c r="AF125" s="272">
        <f ca="1">W125</f>
        <v>54.716511250467619</v>
      </c>
    </row>
    <row r="126" spans="1:32">
      <c r="B126" s="5"/>
      <c r="C126" s="5"/>
      <c r="D126" s="43"/>
      <c r="E126" s="5"/>
      <c r="F126" s="5"/>
      <c r="G126" s="5"/>
      <c r="H126" s="46"/>
      <c r="I126" s="5"/>
      <c r="J126" s="5"/>
      <c r="K126" s="5"/>
      <c r="L126" s="5"/>
    </row>
    <row r="127" spans="1:32" ht="26.25" thickBot="1">
      <c r="A127" s="280" t="s">
        <v>2</v>
      </c>
      <c r="B127" s="280" t="s">
        <v>3</v>
      </c>
      <c r="C127" s="280"/>
      <c r="D127" s="24" t="s">
        <v>631</v>
      </c>
      <c r="E127" s="280" t="s">
        <v>617</v>
      </c>
      <c r="F127" s="280" t="s">
        <v>6</v>
      </c>
      <c r="G127" s="280" t="s">
        <v>7</v>
      </c>
      <c r="H127" s="26" t="s">
        <v>8</v>
      </c>
      <c r="I127" s="26" t="s">
        <v>9</v>
      </c>
      <c r="J127" s="26" t="s">
        <v>10</v>
      </c>
      <c r="K127" s="27" t="s">
        <v>11</v>
      </c>
      <c r="L127" s="27" t="s">
        <v>744</v>
      </c>
      <c r="O127" s="340" t="s">
        <v>610</v>
      </c>
      <c r="P127" s="340" t="s">
        <v>2</v>
      </c>
      <c r="Q127" s="341" t="s">
        <v>612</v>
      </c>
      <c r="R127" s="340" t="s">
        <v>606</v>
      </c>
      <c r="S127" s="342" t="s">
        <v>8</v>
      </c>
      <c r="T127" s="342" t="s">
        <v>9</v>
      </c>
      <c r="U127" s="342" t="s">
        <v>10</v>
      </c>
      <c r="V127" s="340" t="s">
        <v>11</v>
      </c>
      <c r="W127" s="341" t="s">
        <v>744</v>
      </c>
      <c r="X127" s="358" t="str">
        <f>O127</f>
        <v>Update</v>
      </c>
      <c r="Y127" s="359" t="str">
        <f>A127</f>
        <v>Job Code</v>
      </c>
      <c r="Z127" s="358" t="s">
        <v>612</v>
      </c>
      <c r="AA127" s="360" t="str">
        <f>G127</f>
        <v>Salary Grade</v>
      </c>
      <c r="AB127" s="361" t="str">
        <f>S127</f>
        <v>Step 1</v>
      </c>
      <c r="AC127" s="361" t="str">
        <f>T127</f>
        <v>Step 2</v>
      </c>
      <c r="AD127" s="361" t="str">
        <f>U127</f>
        <v>Step 3</v>
      </c>
      <c r="AE127" s="361" t="str">
        <f>V127</f>
        <v>Step 4</v>
      </c>
      <c r="AF127" s="404" t="s">
        <v>744</v>
      </c>
    </row>
    <row r="128" spans="1:32">
      <c r="A128" s="5" t="s">
        <v>197</v>
      </c>
      <c r="B128" s="47" t="s">
        <v>155</v>
      </c>
      <c r="C128" s="4">
        <v>475</v>
      </c>
      <c r="D128" s="35" t="s">
        <v>198</v>
      </c>
      <c r="E128" s="47">
        <v>10</v>
      </c>
      <c r="F128" s="47" t="s">
        <v>156</v>
      </c>
      <c r="G128" s="306" t="s">
        <v>196</v>
      </c>
      <c r="H128" s="333">
        <f>S128</f>
        <v>67.989000000000004</v>
      </c>
      <c r="I128" s="382"/>
      <c r="J128" s="48"/>
      <c r="K128" s="48"/>
      <c r="L128" s="48"/>
      <c r="O128" s="343" t="s">
        <v>619</v>
      </c>
      <c r="P128" s="337" t="str">
        <f>A128</f>
        <v>05140C</v>
      </c>
      <c r="Q128" s="339" t="str">
        <f>D128</f>
        <v xml:space="preserve">General Foreman Electrician* </v>
      </c>
      <c r="R128" s="343" t="str">
        <f>G128</f>
        <v>N42</v>
      </c>
      <c r="S128" s="329">
        <v>67.989000000000004</v>
      </c>
      <c r="T128" s="329" t="s">
        <v>689</v>
      </c>
      <c r="U128" s="350"/>
      <c r="V128" s="350"/>
      <c r="W128" s="350"/>
      <c r="X128" s="218" t="str">
        <f>O128</f>
        <v>N</v>
      </c>
      <c r="Y128" s="366" t="str">
        <f>A128</f>
        <v>05140C</v>
      </c>
      <c r="Z128" s="218" t="str">
        <f>D128</f>
        <v xml:space="preserve">General Foreman Electrician* </v>
      </c>
      <c r="AA128" s="367" t="str">
        <f>G128</f>
        <v>N42</v>
      </c>
      <c r="AB128" s="368">
        <f>ROUND(S128,3)</f>
        <v>67.989000000000004</v>
      </c>
      <c r="AC128" s="368" t="s">
        <v>688</v>
      </c>
      <c r="AD128" s="368"/>
      <c r="AE128" s="368"/>
      <c r="AF128" s="272"/>
    </row>
    <row r="129" spans="1:32">
      <c r="A129" s="5" t="s">
        <v>695</v>
      </c>
      <c r="B129" s="47" t="s">
        <v>155</v>
      </c>
      <c r="C129" s="4">
        <v>458</v>
      </c>
      <c r="D129" s="35" t="s">
        <v>696</v>
      </c>
      <c r="E129" s="47">
        <v>10</v>
      </c>
      <c r="F129" s="47" t="s">
        <v>156</v>
      </c>
      <c r="G129" s="306" t="s">
        <v>697</v>
      </c>
      <c r="H129" s="76">
        <f ca="1">S129</f>
        <v>52.678989118393766</v>
      </c>
      <c r="I129" s="76">
        <f ca="1">T129</f>
        <v>54.259121178101999</v>
      </c>
      <c r="J129" s="76">
        <f ca="1">U129</f>
        <v>55.88677600652327</v>
      </c>
      <c r="K129" s="76">
        <f ca="1">V129</f>
        <v>57.563141672875396</v>
      </c>
      <c r="L129" s="76">
        <f ca="1">W129</f>
        <v>59.290035923061666</v>
      </c>
      <c r="O129" s="343" t="s">
        <v>611</v>
      </c>
      <c r="P129" s="337" t="s">
        <v>695</v>
      </c>
      <c r="Q129" s="386" t="s">
        <v>696</v>
      </c>
      <c r="R129" s="343" t="s">
        <v>697</v>
      </c>
      <c r="S129" s="350" cm="1">
        <f t="array" aca="1" ref="S129" ca="1">IF($O129="Y",VLOOKUP($P129,INDIRECT($P$3),S$5,0)*INDIRECT($O$2),VLOOKUP($P129,INDIRECT($P$3),S$5,0))</f>
        <v>52.678989118393766</v>
      </c>
      <c r="T129" s="350" cm="1">
        <f t="array" aca="1" ref="T129" ca="1">IF($O129="Y",VLOOKUP($P129,INDIRECT($P$3),T$5,0)*INDIRECT($O$2),VLOOKUP($P129,INDIRECT($P$3),T$5,0))</f>
        <v>54.259121178101999</v>
      </c>
      <c r="U129" s="350" cm="1">
        <f t="array" aca="1" ref="U129" ca="1">IF($O129="Y",VLOOKUP($P129,INDIRECT($P$3),U$5,0)*INDIRECT($O$2),VLOOKUP($P129,INDIRECT($P$3),U$5,0))</f>
        <v>55.88677600652327</v>
      </c>
      <c r="V129" s="350" cm="1">
        <f t="array" aca="1" ref="V129" ca="1">IF($O129="Y",VLOOKUP($P129,INDIRECT($P$3),V$5,0)*INDIRECT($O$2),VLOOKUP($P129,INDIRECT($P$3),V$5,0))</f>
        <v>57.563141672875396</v>
      </c>
      <c r="W129" s="350" cm="1">
        <f t="array" aca="1" ref="W129" ca="1">IF($O129="Y",VLOOKUP($P129,INDIRECT($P$3),W$5,0)*INDIRECT($O$2),VLOOKUP($P129,INDIRECT($P$3),W$5,0))</f>
        <v>59.290035923061666</v>
      </c>
      <c r="X129" s="388" t="s">
        <v>611</v>
      </c>
      <c r="Y129" s="389" t="s">
        <v>695</v>
      </c>
      <c r="Z129" s="387" t="s">
        <v>696</v>
      </c>
      <c r="AA129" s="285" t="s">
        <v>697</v>
      </c>
      <c r="AB129" s="368">
        <f ca="1">ROUND(S129,3)</f>
        <v>52.679000000000002</v>
      </c>
      <c r="AC129" s="368">
        <f ca="1">ROUND(T129,3)</f>
        <v>54.259</v>
      </c>
      <c r="AD129" s="368">
        <f ca="1">ROUND(U129,3)</f>
        <v>55.887</v>
      </c>
      <c r="AE129" s="368">
        <f ca="1">ROUND(V129,3)</f>
        <v>57.563000000000002</v>
      </c>
      <c r="AF129" s="272">
        <f ca="1">W129</f>
        <v>59.290035923061666</v>
      </c>
    </row>
    <row r="130" spans="1:32">
      <c r="A130" s="5" t="s">
        <v>199</v>
      </c>
      <c r="B130" s="47" t="s">
        <v>155</v>
      </c>
      <c r="C130" s="4">
        <v>473</v>
      </c>
      <c r="D130" s="35" t="s">
        <v>200</v>
      </c>
      <c r="E130" s="47">
        <v>10</v>
      </c>
      <c r="F130" s="47" t="s">
        <v>156</v>
      </c>
      <c r="G130" s="306" t="s">
        <v>196</v>
      </c>
      <c r="H130" s="333">
        <f>S130</f>
        <v>67.989000000000004</v>
      </c>
      <c r="I130" s="382"/>
      <c r="J130" s="48"/>
      <c r="K130" s="48"/>
      <c r="L130" s="48"/>
      <c r="O130" s="343" t="s">
        <v>619</v>
      </c>
      <c r="P130" s="337" t="str">
        <f>A130</f>
        <v>10375C</v>
      </c>
      <c r="Q130" s="339" t="str">
        <f>D130</f>
        <v>Supervisor Water Plant Electrical and Control Systems*</v>
      </c>
      <c r="R130" s="343" t="str">
        <f>G130</f>
        <v>N42</v>
      </c>
      <c r="S130" s="329">
        <v>67.989000000000004</v>
      </c>
      <c r="T130" s="287" t="s">
        <v>689</v>
      </c>
      <c r="X130" s="218" t="str">
        <f>O130</f>
        <v>N</v>
      </c>
      <c r="Y130" s="366" t="str">
        <f>A130</f>
        <v>10375C</v>
      </c>
      <c r="Z130" s="218" t="str">
        <f>D130</f>
        <v>Supervisor Water Plant Electrical and Control Systems*</v>
      </c>
      <c r="AA130" s="367" t="str">
        <f>G130</f>
        <v>N42</v>
      </c>
      <c r="AB130" s="368">
        <f>ROUND(S130,3)</f>
        <v>67.989000000000004</v>
      </c>
      <c r="AC130" s="368" t="s">
        <v>688</v>
      </c>
      <c r="AD130" s="368"/>
      <c r="AE130" s="368"/>
      <c r="AF130" s="272"/>
    </row>
    <row r="131" spans="1:32">
      <c r="B131" s="3"/>
      <c r="C131" s="3"/>
    </row>
    <row r="132" spans="1:32">
      <c r="A132" s="3" t="s">
        <v>683</v>
      </c>
      <c r="E132" s="4"/>
      <c r="F132" s="4"/>
      <c r="G132" s="32"/>
      <c r="H132" s="32"/>
      <c r="I132" s="32"/>
      <c r="J132" s="32"/>
      <c r="K132" s="32"/>
      <c r="L132" s="32"/>
    </row>
    <row r="133" spans="1:32">
      <c r="A133" s="188" t="s">
        <v>202</v>
      </c>
      <c r="H133" s="32"/>
      <c r="I133" s="32"/>
      <c r="J133" s="32"/>
      <c r="K133" s="32"/>
      <c r="L133" s="32"/>
    </row>
    <row r="134" spans="1:32">
      <c r="A134" s="188" t="s">
        <v>674</v>
      </c>
      <c r="D134" s="35"/>
      <c r="E134" s="4"/>
      <c r="F134" s="4"/>
      <c r="G134" s="32"/>
      <c r="H134" s="15"/>
      <c r="I134" s="15"/>
      <c r="J134" s="15"/>
      <c r="K134" s="15"/>
      <c r="L134" s="15"/>
    </row>
    <row r="135" spans="1:32">
      <c r="A135" s="188"/>
      <c r="D135" s="35"/>
      <c r="E135" s="4"/>
      <c r="F135" s="4"/>
      <c r="G135" s="32"/>
      <c r="H135" s="15"/>
      <c r="I135" s="15"/>
      <c r="J135" s="15"/>
      <c r="K135" s="15"/>
      <c r="L135" s="15"/>
    </row>
    <row r="136" spans="1:32">
      <c r="A136" s="188"/>
      <c r="D136" s="35"/>
      <c r="E136" s="4"/>
      <c r="F136" s="4"/>
      <c r="G136" s="32"/>
      <c r="H136" s="10"/>
      <c r="I136" s="10"/>
      <c r="J136" s="10"/>
      <c r="K136" s="10"/>
      <c r="L136" s="10"/>
    </row>
    <row r="137" spans="1:32" ht="26.25" thickBot="1">
      <c r="A137" s="280" t="s">
        <v>2</v>
      </c>
      <c r="B137" s="280" t="s">
        <v>3</v>
      </c>
      <c r="C137" s="280"/>
      <c r="D137" s="24" t="s">
        <v>632</v>
      </c>
      <c r="E137" s="280" t="s">
        <v>617</v>
      </c>
      <c r="F137" s="280" t="s">
        <v>6</v>
      </c>
      <c r="G137" s="280" t="s">
        <v>7</v>
      </c>
      <c r="H137" s="26" t="s">
        <v>8</v>
      </c>
      <c r="I137" s="26" t="s">
        <v>9</v>
      </c>
      <c r="J137" s="26" t="s">
        <v>10</v>
      </c>
      <c r="K137" s="27" t="s">
        <v>11</v>
      </c>
      <c r="L137" s="27" t="s">
        <v>744</v>
      </c>
      <c r="O137" s="340" t="s">
        <v>610</v>
      </c>
      <c r="P137" s="340" t="s">
        <v>2</v>
      </c>
      <c r="Q137" s="341" t="s">
        <v>612</v>
      </c>
      <c r="R137" s="340" t="s">
        <v>606</v>
      </c>
      <c r="S137" s="342" t="s">
        <v>8</v>
      </c>
      <c r="T137" s="342" t="s">
        <v>9</v>
      </c>
      <c r="U137" s="342" t="s">
        <v>10</v>
      </c>
      <c r="V137" s="340" t="s">
        <v>11</v>
      </c>
      <c r="W137" s="341" t="s">
        <v>744</v>
      </c>
      <c r="X137" s="358" t="str">
        <f>O137</f>
        <v>Update</v>
      </c>
      <c r="Y137" s="359" t="str">
        <f>A137</f>
        <v>Job Code</v>
      </c>
      <c r="Z137" s="358" t="s">
        <v>612</v>
      </c>
      <c r="AA137" s="360" t="str">
        <f>G137</f>
        <v>Salary Grade</v>
      </c>
      <c r="AB137" s="361" t="str">
        <f>S137</f>
        <v>Step 1</v>
      </c>
      <c r="AC137" s="361" t="str">
        <f>T137</f>
        <v>Step 2</v>
      </c>
      <c r="AD137" s="361" t="str">
        <f>U137</f>
        <v>Step 3</v>
      </c>
      <c r="AE137" s="361" t="str">
        <f>V137</f>
        <v>Step 4</v>
      </c>
      <c r="AF137" s="404" t="s">
        <v>744</v>
      </c>
    </row>
    <row r="138" spans="1:32">
      <c r="A138" s="3" t="s">
        <v>205</v>
      </c>
      <c r="B138" s="29" t="s">
        <v>155</v>
      </c>
      <c r="C138" s="4">
        <v>498</v>
      </c>
      <c r="D138" s="35" t="s">
        <v>206</v>
      </c>
      <c r="E138" s="47">
        <v>11</v>
      </c>
      <c r="F138" s="47" t="s">
        <v>156</v>
      </c>
      <c r="G138" s="306" t="s">
        <v>762</v>
      </c>
      <c r="H138" s="76">
        <f ca="1">S138</f>
        <v>56.745799783271288</v>
      </c>
      <c r="I138" s="76">
        <f ca="1">T138</f>
        <v>58.448173776769409</v>
      </c>
      <c r="J138" s="76">
        <f ca="1">U138</f>
        <v>60.201618990072504</v>
      </c>
      <c r="K138" s="76">
        <f ca="1">V138</f>
        <v>62.007667559774688</v>
      </c>
      <c r="L138" s="76">
        <f ca="1">W138</f>
        <v>63.867897586567928</v>
      </c>
      <c r="O138" s="343" t="s">
        <v>611</v>
      </c>
      <c r="P138" s="337" t="str">
        <f>A138</f>
        <v>10035C</v>
      </c>
      <c r="Q138" s="339" t="str">
        <f>D138</f>
        <v>Supervisor Forensic Science</v>
      </c>
      <c r="R138" s="343" t="str">
        <f>G138</f>
        <v xml:space="preserve"> N50</v>
      </c>
      <c r="S138" s="350" cm="1">
        <f t="array" aca="1" ref="S138" ca="1">IF($O138="Y",VLOOKUP($P138,INDIRECT($P$3),S$5,0)*INDIRECT($O$2),VLOOKUP($P138,INDIRECT($P$3),S$5,0))</f>
        <v>56.745799783271288</v>
      </c>
      <c r="T138" s="350" cm="1">
        <f t="array" aca="1" ref="T138" ca="1">IF($O138="Y",VLOOKUP($P138,INDIRECT($P$3),T$5,0)*INDIRECT($O$2),VLOOKUP($P138,INDIRECT($P$3),T$5,0))</f>
        <v>58.448173776769409</v>
      </c>
      <c r="U138" s="350" cm="1">
        <f t="array" aca="1" ref="U138" ca="1">IF($O138="Y",VLOOKUP($P138,INDIRECT($P$3),U$5,0)*INDIRECT($O$2),VLOOKUP($P138,INDIRECT($P$3),U$5,0))</f>
        <v>60.201618990072504</v>
      </c>
      <c r="V138" s="350" cm="1">
        <f t="array" aca="1" ref="V138" ca="1">IF($O138="Y",VLOOKUP($P138,INDIRECT($P$3),V$5,0)*INDIRECT($O$2),VLOOKUP($P138,INDIRECT($P$3),V$5,0))</f>
        <v>62.007667559774688</v>
      </c>
      <c r="W138" s="350" cm="1">
        <f t="array" aca="1" ref="W138" ca="1">IF($O138="Y",VLOOKUP($P138,INDIRECT($P$3),W$5,0)*INDIRECT($O$2),VLOOKUP($P138,INDIRECT($P$3),W$5,0))</f>
        <v>63.867897586567928</v>
      </c>
      <c r="X138" s="218" t="str">
        <f>O138</f>
        <v>Y</v>
      </c>
      <c r="Y138" s="366" t="str">
        <f>A138</f>
        <v>10035C</v>
      </c>
      <c r="Z138" s="218" t="str">
        <f>D138</f>
        <v>Supervisor Forensic Science</v>
      </c>
      <c r="AA138" s="367" t="str">
        <f>G138</f>
        <v xml:space="preserve"> N50</v>
      </c>
      <c r="AB138" s="368">
        <f ca="1">ROUND(S138,3)</f>
        <v>56.746000000000002</v>
      </c>
      <c r="AC138" s="368">
        <f ca="1">ROUND(T138,3)</f>
        <v>58.448</v>
      </c>
      <c r="AD138" s="368">
        <f ca="1">ROUND(U138,3)</f>
        <v>60.201999999999998</v>
      </c>
      <c r="AE138" s="368">
        <f ca="1">ROUND(V138,3)</f>
        <v>62.008000000000003</v>
      </c>
      <c r="AF138" s="272">
        <f ca="1">W138</f>
        <v>63.867897586567928</v>
      </c>
    </row>
    <row r="139" spans="1:32">
      <c r="B139" s="29"/>
      <c r="C139" s="29"/>
      <c r="D139" s="35"/>
      <c r="E139" s="29"/>
      <c r="F139" s="29"/>
      <c r="G139" s="17"/>
      <c r="H139" s="39"/>
      <c r="I139" s="39"/>
      <c r="J139" s="39"/>
      <c r="K139" s="39"/>
      <c r="L139" s="39"/>
    </row>
    <row r="140" spans="1:32" ht="13.5" thickBot="1">
      <c r="A140" s="51"/>
      <c r="B140" s="27"/>
      <c r="C140" s="27"/>
      <c r="D140" s="53"/>
      <c r="E140" s="27"/>
      <c r="F140" s="27"/>
      <c r="G140" s="54"/>
      <c r="H140" s="55"/>
      <c r="I140" s="55"/>
      <c r="J140" s="55"/>
      <c r="K140" s="55"/>
      <c r="L140" s="55"/>
    </row>
    <row r="141" spans="1:32">
      <c r="A141" s="5"/>
      <c r="B141" s="29"/>
      <c r="C141" s="29"/>
      <c r="D141" s="43"/>
      <c r="E141" s="29"/>
      <c r="F141" s="29"/>
      <c r="G141" s="17"/>
      <c r="H141" s="39"/>
      <c r="I141" s="39"/>
      <c r="J141" s="39"/>
      <c r="K141" s="39"/>
      <c r="L141" s="39"/>
    </row>
    <row r="142" spans="1:32">
      <c r="A142" s="18" t="s">
        <v>566</v>
      </c>
      <c r="B142" s="3"/>
      <c r="C142" s="3"/>
      <c r="H142" s="9"/>
      <c r="J142" s="39"/>
      <c r="K142" s="39"/>
      <c r="L142" s="39"/>
    </row>
    <row r="143" spans="1:32">
      <c r="A143" s="56" t="s">
        <v>209</v>
      </c>
      <c r="B143" s="9"/>
      <c r="C143" s="9"/>
      <c r="D143" s="14"/>
      <c r="E143" s="57"/>
      <c r="F143" s="57"/>
      <c r="G143" s="9"/>
      <c r="H143" s="9"/>
      <c r="J143" s="39"/>
      <c r="K143" s="39"/>
      <c r="L143" s="39"/>
    </row>
    <row r="144" spans="1:32">
      <c r="A144" s="58"/>
      <c r="C144" s="60">
        <f ca="1">S144</f>
        <v>31.678756732398355</v>
      </c>
      <c r="D144" s="14" t="s">
        <v>633</v>
      </c>
      <c r="F144" s="57"/>
      <c r="G144" s="9"/>
      <c r="H144" s="9"/>
      <c r="K144" s="39"/>
      <c r="L144" s="39"/>
      <c r="O144" s="343" t="s">
        <v>611</v>
      </c>
      <c r="P144" s="337" t="s">
        <v>613</v>
      </c>
      <c r="Q144" s="339" t="str">
        <f>D144</f>
        <v>Biweekly longevity at the beginning of the 10th year of service</v>
      </c>
      <c r="R144" s="343"/>
      <c r="S144" s="329" cm="1">
        <f t="array" aca="1" ref="S144" ca="1">IF($O144="Y",VLOOKUP($P144,INDIRECT($P$3),S$5,0)*INDIRECT($O$2),VLOOKUP($P144,INDIRECT($P$3),S$5,0))+U144</f>
        <v>31.678756732398355</v>
      </c>
      <c r="T144" s="350"/>
      <c r="U144" s="350">
        <f>260/26</f>
        <v>10</v>
      </c>
      <c r="V144" s="350"/>
      <c r="X144" s="213" t="str">
        <f t="shared" ref="X144:Z147" si="113">O144</f>
        <v>Y</v>
      </c>
      <c r="Y144" s="213" t="str">
        <f t="shared" si="113"/>
        <v>10th</v>
      </c>
      <c r="Z144" s="213" t="str">
        <f t="shared" si="113"/>
        <v>Biweekly longevity at the beginning of the 10th year of service</v>
      </c>
      <c r="AB144" s="272">
        <f ca="1">ROUND(S144/80,3)</f>
        <v>0.39600000000000002</v>
      </c>
    </row>
    <row r="145" spans="1:28">
      <c r="A145" s="58"/>
      <c r="C145" s="60">
        <f ca="1">S145</f>
        <v>51.911189278638204</v>
      </c>
      <c r="D145" s="14" t="s">
        <v>634</v>
      </c>
      <c r="F145" s="57"/>
      <c r="G145" s="9"/>
      <c r="H145" s="9"/>
      <c r="J145" s="39"/>
      <c r="K145" s="39"/>
      <c r="L145" s="39"/>
      <c r="O145" s="337" t="s">
        <v>611</v>
      </c>
      <c r="P145" s="337" t="s">
        <v>614</v>
      </c>
      <c r="Q145" s="339" t="str">
        <f>D145</f>
        <v>Biweekly longevity at the beginning of the 15th year of service</v>
      </c>
      <c r="S145" s="329" cm="1">
        <f t="array" aca="1" ref="S145" ca="1">IF($O145="Y",VLOOKUP($P145,INDIRECT($P$3),S$5,0)*INDIRECT($O$2),VLOOKUP($P145,INDIRECT($P$3),S$5,0))+U144</f>
        <v>51.911189278638204</v>
      </c>
      <c r="T145" s="350"/>
      <c r="U145" s="350"/>
      <c r="V145" s="350"/>
      <c r="X145" s="213" t="str">
        <f t="shared" si="113"/>
        <v>Y</v>
      </c>
      <c r="Y145" s="213" t="str">
        <f t="shared" si="113"/>
        <v>15th</v>
      </c>
      <c r="Z145" s="213" t="str">
        <f t="shared" si="113"/>
        <v>Biweekly longevity at the beginning of the 15th year of service</v>
      </c>
      <c r="AB145" s="272">
        <f ca="1">ROUND(S145/80,3)</f>
        <v>0.64900000000000002</v>
      </c>
    </row>
    <row r="146" spans="1:28">
      <c r="A146" s="58"/>
      <c r="C146" s="60">
        <f ca="1">S146</f>
        <v>68.351018993583679</v>
      </c>
      <c r="D146" s="14" t="s">
        <v>635</v>
      </c>
      <c r="F146" s="57"/>
      <c r="G146" s="9"/>
      <c r="H146" s="5"/>
      <c r="I146" s="5"/>
      <c r="J146" s="39"/>
      <c r="K146" s="39"/>
      <c r="L146" s="39"/>
      <c r="O146" s="337" t="s">
        <v>611</v>
      </c>
      <c r="P146" s="337" t="s">
        <v>615</v>
      </c>
      <c r="Q146" s="339" t="str">
        <f>D146</f>
        <v>Biweekly longevity at the beginning of the 20th year of service</v>
      </c>
      <c r="S146" s="329" cm="1">
        <f t="array" aca="1" ref="S146" ca="1">IF($O146="Y",VLOOKUP($P146,INDIRECT($P$3),S$5,0)*INDIRECT($O$2),VLOOKUP($P146,INDIRECT($P$3),S$5,0))+U144</f>
        <v>68.351018993583679</v>
      </c>
      <c r="T146" s="350"/>
      <c r="U146" s="350"/>
      <c r="V146" s="350"/>
      <c r="X146" s="213" t="str">
        <f t="shared" si="113"/>
        <v>Y</v>
      </c>
      <c r="Y146" s="213" t="str">
        <f t="shared" si="113"/>
        <v>20th</v>
      </c>
      <c r="Z146" s="213" t="str">
        <f t="shared" si="113"/>
        <v>Biweekly longevity at the beginning of the 20th year of service</v>
      </c>
      <c r="AB146" s="272">
        <f ca="1">ROUND(S146/80,3)</f>
        <v>0.85399999999999998</v>
      </c>
    </row>
    <row r="147" spans="1:28">
      <c r="A147" s="58"/>
      <c r="C147" s="60">
        <f ca="1">S147</f>
        <v>91.691426591017148</v>
      </c>
      <c r="D147" s="14" t="s">
        <v>636</v>
      </c>
      <c r="F147" s="57"/>
      <c r="G147" s="9"/>
      <c r="H147" s="9"/>
      <c r="J147" s="39"/>
      <c r="K147" s="39"/>
      <c r="L147" s="39"/>
      <c r="O147" s="337" t="s">
        <v>611</v>
      </c>
      <c r="P147" s="337" t="s">
        <v>616</v>
      </c>
      <c r="Q147" s="339" t="str">
        <f>D147</f>
        <v>Biweekly longevity at the beginning of the 25th year of service</v>
      </c>
      <c r="S147" s="329" cm="1">
        <f t="array" aca="1" ref="S147" ca="1">IF($O147="Y",VLOOKUP($P147,INDIRECT($P$3),S$5,0)*INDIRECT($O$2),VLOOKUP($P147,INDIRECT($P$3),S$5,0))+U144</f>
        <v>91.691426591017148</v>
      </c>
      <c r="T147" s="350"/>
      <c r="U147" s="350"/>
      <c r="V147" s="350"/>
      <c r="X147" s="213" t="str">
        <f t="shared" si="113"/>
        <v>Y</v>
      </c>
      <c r="Y147" s="213" t="str">
        <f t="shared" si="113"/>
        <v>25th</v>
      </c>
      <c r="Z147" s="213" t="str">
        <f t="shared" si="113"/>
        <v>Biweekly longevity at the beginning of the 25th year of service</v>
      </c>
      <c r="AB147" s="272">
        <f ca="1">ROUND(S147/80,3)</f>
        <v>1.1459999999999999</v>
      </c>
    </row>
    <row r="148" spans="1:28">
      <c r="A148" s="5" t="s">
        <v>214</v>
      </c>
      <c r="C148" s="5"/>
      <c r="D148" s="5"/>
      <c r="E148" s="5"/>
      <c r="F148" s="5"/>
      <c r="G148" s="5"/>
      <c r="J148" s="39"/>
      <c r="K148" s="39"/>
      <c r="L148" s="39"/>
    </row>
    <row r="149" spans="1:28">
      <c r="A149" s="58"/>
      <c r="B149" s="3"/>
      <c r="C149" s="3"/>
      <c r="E149" s="14"/>
      <c r="F149" s="57"/>
      <c r="G149" s="9"/>
      <c r="H149" s="5"/>
      <c r="I149" s="5"/>
      <c r="J149" s="39"/>
      <c r="K149" s="39"/>
      <c r="L149" s="39"/>
    </row>
    <row r="150" spans="1:28" ht="13.5" thickBot="1">
      <c r="A150" s="61"/>
      <c r="B150" s="61"/>
      <c r="C150" s="61"/>
      <c r="D150" s="51"/>
      <c r="E150" s="51"/>
      <c r="F150" s="51"/>
      <c r="G150" s="51"/>
      <c r="H150" s="51"/>
      <c r="I150" s="51"/>
      <c r="J150" s="51"/>
      <c r="K150" s="51"/>
      <c r="L150" s="5"/>
    </row>
    <row r="151" spans="1:28">
      <c r="A151" s="315"/>
      <c r="B151" s="315"/>
      <c r="C151" s="315"/>
      <c r="D151" s="5"/>
      <c r="E151" s="5"/>
      <c r="F151" s="5"/>
      <c r="G151" s="5"/>
      <c r="H151" s="5"/>
      <c r="I151" s="5"/>
      <c r="J151" s="5"/>
      <c r="K151" s="5"/>
      <c r="L151" s="5"/>
    </row>
    <row r="152" spans="1:28">
      <c r="A152" s="18" t="s">
        <v>215</v>
      </c>
      <c r="B152" s="47"/>
      <c r="C152" s="47"/>
      <c r="E152" s="5"/>
      <c r="F152" s="5"/>
      <c r="G152" s="5"/>
      <c r="H152" s="46"/>
      <c r="I152" s="46"/>
      <c r="J152" s="46"/>
      <c r="K152" s="46"/>
      <c r="L152" s="46"/>
      <c r="AB152" s="272"/>
    </row>
    <row r="153" spans="1:28">
      <c r="A153" s="56" t="s">
        <v>216</v>
      </c>
      <c r="B153" s="9"/>
      <c r="C153" s="9"/>
      <c r="D153" s="14"/>
      <c r="E153" s="57"/>
      <c r="F153" s="57"/>
      <c r="G153" s="9"/>
      <c r="H153" s="46"/>
      <c r="I153" s="46"/>
      <c r="J153" s="46"/>
      <c r="K153" s="46"/>
      <c r="L153" s="46"/>
      <c r="O153" s="337" t="s">
        <v>611</v>
      </c>
      <c r="P153" s="348" t="s">
        <v>549</v>
      </c>
      <c r="Q153" s="349" t="s">
        <v>562</v>
      </c>
      <c r="S153" s="350" cm="1">
        <f t="array" aca="1" ref="S153" ca="1">IF($O153="Y",VLOOKUP($P153,INDIRECT($P$3),S$5,0)*INDIRECT($O$2),VLOOKUP($P153,INDIRECT($P$3),S$5,0))</f>
        <v>0.79335685758277608</v>
      </c>
      <c r="X153" s="213" t="str">
        <f>O153</f>
        <v>Y</v>
      </c>
      <c r="Y153" s="213" t="str">
        <f>P153</f>
        <v>CSULDS</v>
      </c>
      <c r="Z153" s="213" t="str">
        <f>Q153</f>
        <v>TL-Lead Prem (Substitute)-CSU</v>
      </c>
      <c r="AB153" s="272">
        <f ca="1">ROUND(S153,3)</f>
        <v>0.79300000000000004</v>
      </c>
    </row>
    <row r="154" spans="1:28">
      <c r="A154" s="64" t="s">
        <v>217</v>
      </c>
      <c r="B154" s="46"/>
      <c r="C154" s="46"/>
      <c r="D154" s="66"/>
      <c r="E154" s="67"/>
      <c r="F154" s="67"/>
      <c r="G154" s="46"/>
      <c r="H154" s="46"/>
      <c r="I154" s="46"/>
      <c r="J154" s="46"/>
      <c r="K154" s="46"/>
      <c r="L154" s="46"/>
    </row>
    <row r="155" spans="1:28" ht="13.5" thickBot="1">
      <c r="A155" s="68" t="str">
        <f ca="1">"Maintenance Electrician duties, shall receive a premium of "&amp;TEXT(S153,"$0.000")&amp;" cents per hour."</f>
        <v>Maintenance Electrician duties, shall receive a premium of $0.793 cents per hour.</v>
      </c>
      <c r="B155" s="72"/>
      <c r="C155" s="72"/>
      <c r="D155" s="70"/>
      <c r="E155" s="71"/>
      <c r="F155" s="71"/>
      <c r="G155" s="72"/>
      <c r="H155" s="51"/>
      <c r="I155" s="51"/>
      <c r="J155" s="51"/>
      <c r="K155" s="51"/>
      <c r="L155" s="5"/>
    </row>
    <row r="156" spans="1:28">
      <c r="A156" s="64"/>
      <c r="B156" s="46"/>
      <c r="C156" s="46"/>
      <c r="D156" s="66"/>
      <c r="E156" s="67"/>
      <c r="F156" s="67"/>
      <c r="G156" s="46"/>
      <c r="H156" s="5"/>
      <c r="I156" s="5"/>
      <c r="J156" s="5"/>
      <c r="K156" s="5"/>
      <c r="L156" s="5"/>
    </row>
    <row r="157" spans="1:28">
      <c r="A157" s="73" t="s">
        <v>219</v>
      </c>
      <c r="B157" s="46"/>
      <c r="C157" s="46"/>
      <c r="E157" s="67"/>
      <c r="F157" s="67"/>
      <c r="G157" s="46"/>
      <c r="H157" s="9"/>
      <c r="I157" s="9"/>
      <c r="J157" s="9"/>
      <c r="K157" s="46"/>
      <c r="L157" s="46"/>
    </row>
    <row r="158" spans="1:28">
      <c r="A158" s="75" t="s">
        <v>251</v>
      </c>
      <c r="B158" s="9"/>
      <c r="C158" s="9"/>
      <c r="D158" s="14"/>
      <c r="E158" s="57"/>
      <c r="F158" s="57"/>
      <c r="G158" s="9"/>
      <c r="H158" s="9"/>
      <c r="I158" s="9"/>
      <c r="J158" s="39"/>
      <c r="K158" s="9"/>
      <c r="L158" s="9"/>
      <c r="O158" s="337" t="s">
        <v>611</v>
      </c>
      <c r="P158" s="348" t="s">
        <v>550</v>
      </c>
      <c r="Q158" s="349" t="s">
        <v>558</v>
      </c>
      <c r="S158" s="350" cm="1">
        <f t="array" aca="1" ref="S158" ca="1">IF($O158="Y",VLOOKUP($P158,INDIRECT($P$3),S$5,0)*INDIRECT($O$2),VLOOKUP($P158,INDIRECT($P$3),S$5,0))</f>
        <v>1.8029259188534765</v>
      </c>
      <c r="X158" s="213" t="str">
        <f t="shared" ref="X158:Z160" si="114">O158</f>
        <v>Y</v>
      </c>
      <c r="Y158" s="213" t="str">
        <f t="shared" si="114"/>
        <v>CSUAM1</v>
      </c>
      <c r="Z158" s="213" t="str">
        <f t="shared" si="114"/>
        <v>TL-Morning Shift Premium CSU</v>
      </c>
      <c r="AB158" s="272">
        <f ca="1">ROUND(S158,3)</f>
        <v>1.8029999999999999</v>
      </c>
    </row>
    <row r="159" spans="1:28">
      <c r="A159" s="75" t="s">
        <v>254</v>
      </c>
      <c r="B159" s="9"/>
      <c r="C159" s="9"/>
      <c r="D159" s="14"/>
      <c r="E159" s="57"/>
      <c r="F159" s="57"/>
      <c r="G159" s="9"/>
      <c r="H159" s="9"/>
      <c r="I159" s="307">
        <f ca="1">S158</f>
        <v>1.8029259188534765</v>
      </c>
      <c r="J159" s="3" t="s">
        <v>220</v>
      </c>
      <c r="O159" s="337" t="s">
        <v>611</v>
      </c>
      <c r="P159" s="348" t="s">
        <v>551</v>
      </c>
      <c r="Q159" s="349" t="s">
        <v>563</v>
      </c>
      <c r="S159" s="350" cm="1">
        <f t="array" aca="1" ref="S159" ca="1">IF($O159="Y",VLOOKUP($P159,INDIRECT($P$3),S$5,0)*INDIRECT($O$2),VLOOKUP($P159,INDIRECT($P$3),S$5,0))</f>
        <v>1.8029259188534765</v>
      </c>
      <c r="X159" s="213" t="str">
        <f t="shared" si="114"/>
        <v>Y</v>
      </c>
      <c r="Y159" s="213" t="str">
        <f t="shared" si="114"/>
        <v>CSUNIT</v>
      </c>
      <c r="Z159" s="213" t="str">
        <f t="shared" si="114"/>
        <v>TL-Night Shift Premium-CSU</v>
      </c>
      <c r="AB159" s="272">
        <f ca="1">ROUND(S159,3)</f>
        <v>1.8029999999999999</v>
      </c>
    </row>
    <row r="160" spans="1:28">
      <c r="A160" s="75"/>
      <c r="B160" s="9"/>
      <c r="C160" s="9"/>
      <c r="D160" s="14"/>
      <c r="E160" s="57"/>
      <c r="F160" s="57"/>
      <c r="G160" s="9"/>
      <c r="H160" s="9"/>
      <c r="O160" s="337" t="s">
        <v>611</v>
      </c>
      <c r="P160" s="348" t="s">
        <v>552</v>
      </c>
      <c r="Q160" s="349" t="s">
        <v>564</v>
      </c>
      <c r="S160" s="350" cm="1">
        <f t="array" aca="1" ref="S160" ca="1">IF($O160="Y",VLOOKUP($P160,INDIRECT($P$3),S$5,0)*INDIRECT($O$2),VLOOKUP($P160,INDIRECT($P$3),S$5,0))</f>
        <v>1.8029674392485995</v>
      </c>
      <c r="X160" s="213" t="str">
        <f t="shared" si="114"/>
        <v>Y</v>
      </c>
      <c r="Y160" s="213" t="str">
        <f t="shared" si="114"/>
        <v>CSUWKE</v>
      </c>
      <c r="Z160" s="213" t="str">
        <f t="shared" si="114"/>
        <v>CSU Weekend Shift</v>
      </c>
      <c r="AB160" s="272">
        <f ca="1">ROUND(S160,3)</f>
        <v>1.8029999999999999</v>
      </c>
    </row>
    <row r="161" spans="1:32">
      <c r="A161" s="75" t="s">
        <v>239</v>
      </c>
      <c r="B161" s="9"/>
      <c r="C161" s="9"/>
      <c r="D161" s="14"/>
      <c r="E161" s="57"/>
      <c r="F161" s="57"/>
      <c r="G161" s="9"/>
      <c r="H161" s="9"/>
    </row>
    <row r="162" spans="1:32">
      <c r="A162" s="75" t="s">
        <v>221</v>
      </c>
      <c r="B162" s="9"/>
      <c r="C162" s="9"/>
      <c r="D162" s="14"/>
      <c r="E162" s="57"/>
      <c r="F162" s="57"/>
      <c r="G162" s="9"/>
      <c r="H162" s="9"/>
      <c r="I162" s="307">
        <f ca="1">I159*40</f>
        <v>72.117036754139065</v>
      </c>
      <c r="J162" s="3" t="s">
        <v>222</v>
      </c>
    </row>
    <row r="163" spans="1:32">
      <c r="A163" s="75"/>
      <c r="B163" s="9"/>
      <c r="C163" s="9"/>
      <c r="D163" s="14"/>
      <c r="E163" s="57"/>
      <c r="F163" s="57"/>
      <c r="G163" s="9"/>
      <c r="H163" s="9"/>
    </row>
    <row r="164" spans="1:32" s="5" customFormat="1">
      <c r="A164" s="56" t="s">
        <v>240</v>
      </c>
      <c r="B164" s="9"/>
      <c r="C164" s="9"/>
      <c r="D164" s="14"/>
      <c r="E164" s="57"/>
      <c r="F164" s="57"/>
      <c r="G164" s="9"/>
      <c r="H164" s="3"/>
      <c r="I164" s="3"/>
      <c r="M164"/>
      <c r="N164"/>
      <c r="O164" s="351"/>
      <c r="P164" s="351"/>
      <c r="Q164" s="352"/>
      <c r="R164" s="351"/>
      <c r="S164" s="352"/>
      <c r="T164" s="352"/>
      <c r="U164" s="352"/>
      <c r="V164" s="352"/>
      <c r="W164" s="352"/>
      <c r="X164" s="218"/>
      <c r="Y164" s="218"/>
      <c r="Z164" s="218"/>
      <c r="AA164" s="218"/>
      <c r="AB164" s="274"/>
      <c r="AC164" s="274"/>
      <c r="AD164" s="274"/>
      <c r="AE164" s="274"/>
      <c r="AF164" s="274"/>
    </row>
    <row r="165" spans="1:32">
      <c r="A165" s="75" t="s">
        <v>238</v>
      </c>
      <c r="B165" s="9"/>
      <c r="C165" s="9"/>
      <c r="D165" s="14"/>
      <c r="E165" s="57"/>
      <c r="F165" s="57"/>
      <c r="G165" s="9"/>
      <c r="H165" s="5"/>
    </row>
    <row r="166" spans="1:32" s="5" customFormat="1">
      <c r="A166" s="3" t="s">
        <v>236</v>
      </c>
      <c r="B166" s="4"/>
      <c r="C166" s="4"/>
      <c r="D166" s="3"/>
      <c r="E166" s="3"/>
      <c r="F166" s="3"/>
      <c r="G166" s="3"/>
      <c r="I166" s="307">
        <f ca="1">S166</f>
        <v>1.8029259188534765</v>
      </c>
      <c r="J166" s="3" t="s">
        <v>223</v>
      </c>
      <c r="M166"/>
      <c r="N166"/>
      <c r="O166" s="351" t="s">
        <v>611</v>
      </c>
      <c r="P166" s="348" t="s">
        <v>553</v>
      </c>
      <c r="Q166" s="349" t="s">
        <v>565</v>
      </c>
      <c r="R166" s="351"/>
      <c r="S166" s="350" cm="1">
        <f t="array" aca="1" ref="S166" ca="1">IF($O166="Y",VLOOKUP($P166,INDIRECT($P$3),S$5,0)*INDIRECT($O$2),VLOOKUP($P166,INDIRECT($P$3),S$5,0))</f>
        <v>1.8029259188534765</v>
      </c>
      <c r="T166" s="352"/>
      <c r="U166" s="352"/>
      <c r="V166" s="352"/>
      <c r="W166" s="352"/>
      <c r="X166" s="213" t="str">
        <f>O166</f>
        <v>Y</v>
      </c>
      <c r="Y166" s="213" t="str">
        <f>P166</f>
        <v>CSULAW</v>
      </c>
      <c r="Z166" s="213" t="str">
        <f>Q166</f>
        <v>TL-Law Enforce PM Premium</v>
      </c>
      <c r="AA166" s="213"/>
      <c r="AB166" s="272">
        <f ca="1">ROUND(S166,3)</f>
        <v>1.8029999999999999</v>
      </c>
      <c r="AC166" s="274"/>
      <c r="AD166" s="274"/>
      <c r="AE166" s="274"/>
      <c r="AF166" s="274"/>
    </row>
    <row r="167" spans="1:32" s="4" customFormat="1">
      <c r="A167" s="5"/>
      <c r="B167" s="47"/>
      <c r="C167" s="47"/>
      <c r="D167" s="5"/>
      <c r="E167" s="5"/>
      <c r="F167" s="5"/>
      <c r="G167" s="5"/>
      <c r="H167" s="110"/>
      <c r="I167" s="110"/>
      <c r="J167" s="110"/>
      <c r="K167" s="5"/>
      <c r="L167" s="5"/>
      <c r="M167"/>
      <c r="N167"/>
      <c r="O167" s="337"/>
      <c r="P167" s="337"/>
      <c r="Q167" s="337"/>
      <c r="R167" s="337"/>
      <c r="S167" s="337"/>
      <c r="T167" s="337"/>
      <c r="U167" s="337"/>
      <c r="V167" s="337"/>
      <c r="W167" s="337"/>
      <c r="X167" s="219"/>
      <c r="Y167" s="219"/>
      <c r="Z167" s="219"/>
      <c r="AA167" s="219"/>
      <c r="AB167" s="219"/>
      <c r="AC167" s="219"/>
      <c r="AD167" s="219"/>
      <c r="AE167" s="219"/>
      <c r="AF167" s="219"/>
    </row>
    <row r="168" spans="1:32" s="4" customFormat="1">
      <c r="A168" s="56" t="s">
        <v>241</v>
      </c>
      <c r="B168" s="78"/>
      <c r="C168" s="78"/>
      <c r="D168" s="78"/>
      <c r="E168" s="78"/>
      <c r="F168" s="78"/>
      <c r="G168" s="78"/>
      <c r="H168" s="3"/>
      <c r="I168" s="3"/>
      <c r="J168" s="3"/>
      <c r="K168" s="78"/>
      <c r="L168" s="78"/>
      <c r="M168"/>
      <c r="N168"/>
      <c r="O168" s="337"/>
      <c r="P168" s="337"/>
      <c r="Q168" s="337"/>
      <c r="R168" s="337"/>
      <c r="S168" s="337"/>
      <c r="T168" s="337"/>
      <c r="U168" s="337"/>
      <c r="V168" s="337"/>
      <c r="W168" s="337"/>
      <c r="X168" s="219"/>
      <c r="Y168" s="219"/>
      <c r="Z168" s="219"/>
      <c r="AA168" s="219"/>
      <c r="AB168" s="219"/>
      <c r="AC168" s="219"/>
      <c r="AD168" s="219"/>
      <c r="AE168" s="219"/>
      <c r="AF168" s="219"/>
    </row>
    <row r="169" spans="1:32" s="4" customFormat="1">
      <c r="A169" s="210" t="s">
        <v>242</v>
      </c>
      <c r="B169" s="78"/>
      <c r="C169" s="78"/>
      <c r="D169" s="78"/>
      <c r="E169" s="78"/>
      <c r="F169" s="78"/>
      <c r="G169" s="78"/>
      <c r="H169" s="3"/>
      <c r="I169" s="3"/>
      <c r="J169" s="3"/>
      <c r="K169" s="3"/>
      <c r="L169" s="3"/>
      <c r="M169"/>
      <c r="N169"/>
      <c r="O169" s="337"/>
      <c r="P169" s="337"/>
      <c r="Q169" s="337"/>
      <c r="R169" s="337"/>
      <c r="S169" s="337"/>
      <c r="T169" s="337"/>
      <c r="U169" s="337"/>
      <c r="V169" s="337"/>
      <c r="W169" s="337"/>
      <c r="X169" s="219"/>
      <c r="Y169" s="219"/>
      <c r="Z169" s="219"/>
      <c r="AA169" s="219"/>
      <c r="AB169" s="219"/>
      <c r="AC169" s="219"/>
      <c r="AD169" s="219"/>
      <c r="AE169" s="219"/>
      <c r="AF169" s="219"/>
    </row>
    <row r="170" spans="1:32" s="4" customFormat="1">
      <c r="A170" s="211" t="s">
        <v>237</v>
      </c>
      <c r="B170" s="78"/>
      <c r="C170" s="78"/>
      <c r="D170" s="78"/>
      <c r="E170" s="78"/>
      <c r="F170" s="78"/>
      <c r="G170" s="78"/>
      <c r="H170" s="3"/>
      <c r="I170" s="3"/>
      <c r="J170" s="3"/>
      <c r="K170" s="3"/>
      <c r="L170" s="3"/>
      <c r="M170"/>
      <c r="N170"/>
      <c r="O170" s="337"/>
      <c r="P170" s="337"/>
      <c r="Q170" s="337"/>
      <c r="R170" s="337"/>
      <c r="S170" s="337"/>
      <c r="T170" s="337"/>
      <c r="U170" s="337"/>
      <c r="V170" s="337"/>
      <c r="W170" s="337"/>
      <c r="X170" s="219"/>
      <c r="Y170" s="219"/>
      <c r="Z170" s="219"/>
      <c r="AA170" s="219"/>
      <c r="AB170" s="219"/>
      <c r="AC170" s="219"/>
      <c r="AD170" s="219"/>
      <c r="AE170" s="219"/>
      <c r="AF170" s="219"/>
    </row>
    <row r="171" spans="1:32" s="4" customFormat="1">
      <c r="A171" s="78"/>
      <c r="B171" s="78"/>
      <c r="C171" s="78"/>
      <c r="D171" s="78"/>
      <c r="E171" s="78"/>
      <c r="F171" s="78"/>
      <c r="G171" s="78"/>
      <c r="H171" s="3"/>
      <c r="I171" s="3"/>
      <c r="J171" s="3"/>
      <c r="K171" s="3"/>
      <c r="L171" s="3"/>
      <c r="M171"/>
      <c r="N171"/>
      <c r="O171" s="337"/>
      <c r="P171" s="337"/>
      <c r="Q171" s="337"/>
      <c r="R171" s="337"/>
      <c r="S171" s="337"/>
      <c r="T171" s="337"/>
      <c r="U171" s="337"/>
      <c r="V171" s="337"/>
      <c r="W171" s="337"/>
      <c r="X171" s="219"/>
      <c r="Y171" s="219"/>
      <c r="Z171" s="219"/>
      <c r="AA171" s="219"/>
      <c r="AB171" s="219"/>
      <c r="AC171" s="219"/>
      <c r="AD171" s="219"/>
      <c r="AE171" s="219"/>
      <c r="AF171" s="219"/>
    </row>
    <row r="172" spans="1:32" s="4" customFormat="1">
      <c r="A172" s="56" t="s">
        <v>243</v>
      </c>
      <c r="B172" s="78"/>
      <c r="C172" s="78"/>
      <c r="D172" s="78"/>
      <c r="E172" s="78"/>
      <c r="F172" s="78"/>
      <c r="G172" s="78"/>
      <c r="H172" s="3"/>
      <c r="I172" s="3"/>
      <c r="J172" s="3"/>
      <c r="K172" s="3"/>
      <c r="L172" s="3"/>
      <c r="M172"/>
      <c r="N172"/>
      <c r="O172" s="337"/>
      <c r="P172" s="337"/>
      <c r="Q172" s="337"/>
      <c r="R172" s="337"/>
      <c r="S172" s="337"/>
      <c r="T172" s="337"/>
      <c r="U172" s="337"/>
      <c r="V172" s="337"/>
      <c r="W172" s="337"/>
      <c r="X172" s="219"/>
      <c r="Y172" s="219"/>
      <c r="Z172" s="219"/>
      <c r="AA172" s="219"/>
      <c r="AB172" s="219"/>
      <c r="AC172" s="219"/>
      <c r="AD172" s="219"/>
      <c r="AE172" s="219"/>
      <c r="AF172" s="219"/>
    </row>
    <row r="173" spans="1:32" s="4" customFormat="1" ht="13.5" thickBot="1">
      <c r="A173" s="231" t="s">
        <v>244</v>
      </c>
      <c r="B173" s="232"/>
      <c r="C173" s="232"/>
      <c r="D173" s="232"/>
      <c r="E173" s="232"/>
      <c r="F173" s="232"/>
      <c r="G173" s="232"/>
      <c r="H173" s="24"/>
      <c r="I173" s="51"/>
      <c r="J173" s="51"/>
      <c r="K173" s="51"/>
      <c r="L173" s="5"/>
      <c r="M173"/>
      <c r="N173"/>
      <c r="O173" s="337"/>
      <c r="P173" s="337"/>
      <c r="Q173" s="337"/>
      <c r="R173" s="337"/>
      <c r="S173" s="337"/>
      <c r="T173" s="337"/>
      <c r="U173" s="337"/>
      <c r="V173" s="337"/>
      <c r="W173" s="337"/>
      <c r="X173" s="219"/>
      <c r="Y173" s="219"/>
      <c r="Z173" s="219"/>
      <c r="AA173" s="219"/>
      <c r="AB173" s="219"/>
      <c r="AC173" s="219"/>
      <c r="AD173" s="219"/>
      <c r="AE173" s="219"/>
      <c r="AF173" s="219"/>
    </row>
    <row r="174" spans="1:32" s="4" customFormat="1">
      <c r="A174" s="78"/>
      <c r="B174" s="78"/>
      <c r="C174" s="78"/>
      <c r="D174" s="78"/>
      <c r="E174" s="78"/>
      <c r="F174" s="78"/>
      <c r="G174" s="78"/>
      <c r="H174" s="3"/>
      <c r="I174" s="3"/>
      <c r="J174" s="3"/>
      <c r="K174" s="3"/>
      <c r="L174" s="3"/>
      <c r="M174"/>
      <c r="N174"/>
      <c r="O174" s="337"/>
      <c r="P174" s="337"/>
      <c r="Q174" s="337"/>
      <c r="R174" s="337"/>
      <c r="S174" s="337"/>
      <c r="T174" s="337"/>
      <c r="U174" s="337"/>
      <c r="V174" s="337"/>
      <c r="W174" s="337"/>
      <c r="X174" s="219"/>
      <c r="Y174" s="219"/>
      <c r="Z174" s="219"/>
      <c r="AA174" s="219"/>
      <c r="AB174" s="219"/>
      <c r="AC174" s="219"/>
      <c r="AD174" s="219"/>
      <c r="AE174" s="219"/>
      <c r="AF174" s="219"/>
    </row>
    <row r="175" spans="1:32" s="4" customFormat="1">
      <c r="A175" s="317" t="s">
        <v>637</v>
      </c>
      <c r="B175" s="110"/>
      <c r="C175" s="110"/>
      <c r="D175" s="110"/>
      <c r="E175" s="110"/>
      <c r="F175" s="110"/>
      <c r="G175" s="110"/>
      <c r="H175" s="318"/>
      <c r="I175" s="318"/>
      <c r="J175" s="318"/>
      <c r="K175" s="318"/>
      <c r="L175" s="318"/>
      <c r="M175"/>
      <c r="N175"/>
      <c r="O175" s="337"/>
      <c r="P175" s="337"/>
      <c r="Q175" s="337"/>
      <c r="R175" s="337"/>
      <c r="S175" s="337"/>
      <c r="T175" s="337"/>
      <c r="U175" s="337"/>
      <c r="V175" s="337"/>
      <c r="W175" s="337"/>
      <c r="X175" s="213"/>
      <c r="Y175" s="213"/>
      <c r="Z175" s="213"/>
      <c r="AA175" s="213"/>
      <c r="AB175" s="272"/>
      <c r="AC175" s="219"/>
      <c r="AD175" s="219"/>
      <c r="AE175" s="219"/>
      <c r="AF175" s="219"/>
    </row>
    <row r="176" spans="1:32" s="4" customFormat="1">
      <c r="A176" s="381" t="str">
        <f ca="1">"Employees will be compensated at the rate of "&amp;TEXT(S177,"$.00")&amp;" per day for any workday when use of an approved non-English language (see Language Access Plan Premium Rate of Pay LOA for"</f>
        <v>Employees will be compensated at the rate of $9.50 per day for any workday when use of an approved non-English language (see Language Access Plan Premium Rate of Pay LOA for</v>
      </c>
      <c r="B176" s="110"/>
      <c r="C176" s="110"/>
      <c r="D176" s="110"/>
      <c r="E176" s="110"/>
      <c r="F176" s="110"/>
      <c r="G176" s="110"/>
      <c r="H176" s="318"/>
      <c r="I176" s="318"/>
      <c r="J176" s="318"/>
      <c r="K176" s="318"/>
      <c r="L176" s="318"/>
      <c r="M176"/>
      <c r="N176"/>
      <c r="O176" s="337"/>
      <c r="P176" s="337"/>
      <c r="Q176" s="337"/>
      <c r="R176" s="337"/>
      <c r="S176" s="337"/>
      <c r="T176" s="337"/>
      <c r="U176" s="337"/>
      <c r="V176" s="337"/>
      <c r="W176" s="337"/>
      <c r="X176" s="213"/>
      <c r="Y176" s="213"/>
      <c r="Z176" s="213"/>
      <c r="AA176" s="213"/>
      <c r="AB176" s="272"/>
      <c r="AC176" s="219"/>
      <c r="AD176" s="219"/>
      <c r="AE176" s="219"/>
      <c r="AF176" s="219"/>
    </row>
    <row r="177" spans="1:32" s="4" customFormat="1" ht="13.5" thickBot="1">
      <c r="A177" s="61" t="str">
        <f>"specific languages) is both assigned and used."</f>
        <v>specific languages) is both assigned and used.</v>
      </c>
      <c r="B177" s="232"/>
      <c r="C177" s="232"/>
      <c r="D177" s="232"/>
      <c r="E177" s="232"/>
      <c r="F177" s="232"/>
      <c r="G177" s="232"/>
      <c r="H177" s="320"/>
      <c r="I177" s="320"/>
      <c r="J177" s="320"/>
      <c r="K177" s="320"/>
      <c r="L177" s="396"/>
      <c r="M177"/>
      <c r="N177"/>
      <c r="O177" s="337" t="s">
        <v>619</v>
      </c>
      <c r="P177" s="337" t="s">
        <v>668</v>
      </c>
      <c r="Q177" s="353" t="s">
        <v>638</v>
      </c>
      <c r="R177" s="337"/>
      <c r="S177" s="350" cm="1">
        <f t="array" aca="1" ref="S177" ca="1">IF($O177="Y",VLOOKUP($P177,INDIRECT($P$3),S$5,0)*INDIRECT($O$2),VLOOKUP($P177,INDIRECT($P$3),S$5,0))</f>
        <v>9.5</v>
      </c>
      <c r="T177" s="337"/>
      <c r="U177" s="337"/>
      <c r="V177" s="337"/>
      <c r="W177" s="337"/>
      <c r="X177" s="213" t="str">
        <f>O177</f>
        <v>N</v>
      </c>
      <c r="Y177" s="213" t="str">
        <f>P177</f>
        <v>CSUBIL </v>
      </c>
      <c r="Z177" s="213" t="str">
        <f>Q177</f>
        <v xml:space="preserve"> Language Premium</v>
      </c>
      <c r="AA177" s="213"/>
      <c r="AB177" s="272">
        <f ca="1">ROUND(S177,3)</f>
        <v>9.5</v>
      </c>
      <c r="AC177" s="219"/>
      <c r="AD177" s="219"/>
      <c r="AE177" s="219"/>
      <c r="AF177" s="219"/>
    </row>
    <row r="178" spans="1:32">
      <c r="A178" s="316"/>
      <c r="B178" s="78"/>
      <c r="C178" s="78"/>
      <c r="D178" s="78"/>
      <c r="E178" s="78"/>
      <c r="F178" s="78"/>
      <c r="Q178" s="353"/>
      <c r="S178" s="354"/>
    </row>
    <row r="179" spans="1:32">
      <c r="A179" s="19" t="s">
        <v>639</v>
      </c>
    </row>
    <row r="180" spans="1:32" s="87" customFormat="1">
      <c r="A180" s="321" t="s">
        <v>640</v>
      </c>
      <c r="B180" s="321"/>
      <c r="C180" s="322"/>
      <c r="H180" s="244"/>
      <c r="I180" s="244"/>
      <c r="J180" s="244"/>
      <c r="K180" s="244"/>
      <c r="L180" s="244"/>
      <c r="M180"/>
      <c r="N180"/>
      <c r="O180" s="355"/>
      <c r="P180" s="355"/>
      <c r="Q180" s="356"/>
      <c r="R180" s="355"/>
      <c r="S180" s="356"/>
      <c r="T180" s="356"/>
      <c r="U180" s="356"/>
      <c r="V180" s="356"/>
      <c r="W180" s="356"/>
      <c r="X180" s="220"/>
      <c r="Y180" s="220"/>
      <c r="Z180" s="220"/>
      <c r="AA180" s="220"/>
      <c r="AB180" s="277"/>
      <c r="AC180" s="277"/>
      <c r="AD180" s="277"/>
      <c r="AE180" s="277"/>
      <c r="AF180" s="277"/>
    </row>
    <row r="181" spans="1:32" s="87" customFormat="1">
      <c r="A181" s="321" t="s">
        <v>641</v>
      </c>
      <c r="B181" s="321"/>
      <c r="C181" s="322"/>
      <c r="H181" s="59"/>
      <c r="I181" s="59"/>
      <c r="J181" s="59"/>
      <c r="K181" s="59"/>
      <c r="L181" s="59"/>
      <c r="M181"/>
      <c r="N181"/>
      <c r="O181" s="355"/>
      <c r="P181" s="355"/>
      <c r="Q181" s="356"/>
      <c r="R181" s="355"/>
      <c r="S181" s="356"/>
      <c r="T181" s="356"/>
      <c r="U181" s="356"/>
      <c r="V181" s="356"/>
      <c r="W181" s="356"/>
      <c r="X181" s="220"/>
      <c r="Y181" s="220"/>
      <c r="Z181" s="220"/>
      <c r="AA181" s="220"/>
      <c r="AB181" s="277"/>
      <c r="AC181" s="277"/>
      <c r="AD181" s="277"/>
      <c r="AE181" s="277"/>
      <c r="AF181" s="277"/>
    </row>
    <row r="182" spans="1:32">
      <c r="A182" s="323" t="s">
        <v>642</v>
      </c>
      <c r="B182" s="323"/>
      <c r="C182" s="322"/>
      <c r="O182" s="337" t="s">
        <v>619</v>
      </c>
      <c r="P182" s="348" t="s">
        <v>554</v>
      </c>
      <c r="Q182" s="349" t="s">
        <v>555</v>
      </c>
      <c r="R182" s="400"/>
      <c r="S182" s="329">
        <v>50</v>
      </c>
      <c r="X182" s="213" t="s">
        <v>611</v>
      </c>
      <c r="Y182" s="213" t="str">
        <f>P182</f>
        <v>CSUCDY</v>
      </c>
      <c r="Z182" s="213" t="str">
        <f>Q182</f>
        <v>TL-On call by day Weekday-CSU</v>
      </c>
      <c r="AB182" s="272">
        <f>ROUND(S182,3)</f>
        <v>50</v>
      </c>
    </row>
    <row r="183" spans="1:32">
      <c r="A183" s="324" t="s">
        <v>643</v>
      </c>
      <c r="B183" s="325" t="str">
        <f>"An employee will receive "&amp;TEXT(S182,"$#.00")&amp;" for each weekday the employee is on call.  The employee will receive "&amp;TEXT(S183,"$#.00")&amp;" for each weekend day (Saturday or"</f>
        <v>An employee will receive $50.00 for each weekday the employee is on call.  The employee will receive $60.00 for each weekend day (Saturday or</v>
      </c>
      <c r="C183" s="322"/>
      <c r="O183" s="337" t="s">
        <v>619</v>
      </c>
      <c r="P183" s="348" t="s">
        <v>556</v>
      </c>
      <c r="Q183" s="349" t="s">
        <v>557</v>
      </c>
      <c r="S183" s="329">
        <v>60</v>
      </c>
      <c r="X183" s="213" t="s">
        <v>611</v>
      </c>
      <c r="Y183" s="213" t="str">
        <f>P183</f>
        <v>CSUCWE</v>
      </c>
      <c r="Z183" s="213" t="str">
        <f>Q183</f>
        <v>TL-On call by day Weekend-CSU</v>
      </c>
      <c r="AB183" s="272">
        <f>ROUND(S183,3)</f>
        <v>60</v>
      </c>
    </row>
    <row r="184" spans="1:32">
      <c r="A184" s="326"/>
      <c r="B184" s="321" t="s">
        <v>644</v>
      </c>
      <c r="C184" s="322"/>
      <c r="H184" s="244"/>
      <c r="I184" s="244"/>
      <c r="J184" s="244"/>
      <c r="K184" s="244"/>
      <c r="L184" s="244"/>
    </row>
    <row r="185" spans="1:32" customFormat="1">
      <c r="A185" s="324" t="s">
        <v>645</v>
      </c>
      <c r="B185" s="325" t="s">
        <v>646</v>
      </c>
      <c r="C185" s="322"/>
      <c r="D185" s="3"/>
      <c r="E185" s="3"/>
      <c r="F185" s="3"/>
      <c r="G185" s="3"/>
      <c r="H185" s="59"/>
      <c r="I185" s="59"/>
      <c r="J185" s="59"/>
      <c r="K185" s="59"/>
      <c r="L185" s="59"/>
      <c r="O185" s="337"/>
      <c r="P185" s="337"/>
      <c r="Q185" s="339"/>
      <c r="R185" s="337"/>
      <c r="S185" s="339"/>
      <c r="T185" s="339"/>
      <c r="U185" s="339"/>
      <c r="V185" s="339"/>
      <c r="W185" s="397"/>
      <c r="X185" s="216"/>
      <c r="Y185" s="216"/>
      <c r="Z185" s="216"/>
      <c r="AA185" s="216"/>
      <c r="AB185" s="405"/>
      <c r="AC185" s="405"/>
      <c r="AD185" s="405"/>
      <c r="AE185" s="405"/>
      <c r="AF185" s="405"/>
    </row>
    <row r="186" spans="1:32" customFormat="1">
      <c r="A186" s="326"/>
      <c r="B186" s="325" t="s">
        <v>647</v>
      </c>
      <c r="C186" s="322"/>
      <c r="D186" s="3"/>
      <c r="E186" s="3"/>
      <c r="F186" s="3"/>
      <c r="G186" s="3"/>
      <c r="H186" s="3"/>
      <c r="I186" s="3"/>
      <c r="J186" s="3"/>
      <c r="K186" s="3"/>
      <c r="L186" s="3"/>
      <c r="O186" s="337"/>
      <c r="P186" s="337"/>
      <c r="Q186" s="339"/>
      <c r="R186" s="337"/>
      <c r="S186" s="339"/>
      <c r="T186" s="339"/>
      <c r="U186" s="339"/>
      <c r="V186" s="339"/>
      <c r="W186" s="397"/>
      <c r="X186" s="216"/>
      <c r="Y186" s="216"/>
      <c r="Z186" s="216"/>
      <c r="AA186" s="216"/>
      <c r="AB186" s="405"/>
      <c r="AC186" s="405"/>
      <c r="AD186" s="405"/>
      <c r="AE186" s="405"/>
      <c r="AF186" s="405"/>
    </row>
    <row r="187" spans="1:32" customFormat="1">
      <c r="A187" s="324" t="s">
        <v>648</v>
      </c>
      <c r="B187" s="327" t="s">
        <v>649</v>
      </c>
      <c r="C187" s="322"/>
      <c r="D187" s="3"/>
      <c r="E187" s="3"/>
      <c r="F187" s="3"/>
      <c r="G187" s="3"/>
      <c r="H187" s="3"/>
      <c r="I187" s="3"/>
      <c r="J187" s="3"/>
      <c r="K187" s="3"/>
      <c r="L187" s="3"/>
      <c r="O187" s="337"/>
      <c r="P187" s="337"/>
      <c r="Q187" s="339"/>
      <c r="R187" s="337"/>
      <c r="S187" s="339"/>
      <c r="T187" s="339"/>
      <c r="U187" s="339"/>
      <c r="V187" s="339"/>
      <c r="W187" s="397"/>
      <c r="X187" s="216"/>
      <c r="Y187" s="216"/>
      <c r="Z187" s="216"/>
      <c r="AA187" s="216"/>
      <c r="AB187" s="405"/>
      <c r="AC187" s="405"/>
      <c r="AD187" s="405"/>
      <c r="AE187" s="405"/>
      <c r="AF187" s="405"/>
    </row>
    <row r="188" spans="1:32" customFormat="1">
      <c r="A188" s="326"/>
      <c r="B188" s="327" t="s">
        <v>650</v>
      </c>
      <c r="C188" s="322"/>
      <c r="D188" s="3"/>
      <c r="E188" s="3"/>
      <c r="F188" s="3"/>
      <c r="G188" s="3"/>
      <c r="H188" s="3"/>
      <c r="I188" s="3"/>
      <c r="J188" s="3"/>
      <c r="K188" s="3"/>
      <c r="L188" s="3"/>
      <c r="O188" s="337"/>
      <c r="P188" s="337"/>
      <c r="Q188" s="339"/>
      <c r="R188" s="337"/>
      <c r="S188" s="339"/>
      <c r="T188" s="339"/>
      <c r="U188" s="339"/>
      <c r="V188" s="339"/>
      <c r="W188" s="397"/>
      <c r="X188" s="216"/>
      <c r="Y188" s="216"/>
      <c r="Z188" s="216"/>
      <c r="AA188" s="216"/>
      <c r="AB188" s="405"/>
      <c r="AC188" s="405"/>
      <c r="AD188" s="405"/>
      <c r="AE188" s="405"/>
      <c r="AF188" s="405"/>
    </row>
    <row r="189" spans="1:32">
      <c r="A189" s="3" t="s">
        <v>669</v>
      </c>
    </row>
    <row r="190" spans="1:32">
      <c r="A190" s="3" t="s">
        <v>670</v>
      </c>
    </row>
    <row r="191" spans="1:32">
      <c r="A191" s="3" t="s">
        <v>671</v>
      </c>
    </row>
    <row r="194" spans="1:1">
      <c r="A194" s="6" t="str">
        <f>A5</f>
        <v>Last updated 5/19/2026</v>
      </c>
    </row>
  </sheetData>
  <sheetProtection sheet="1" objects="1" scenarios="1"/>
  <pageMargins left="0.7" right="0.7" top="0.75" bottom="0.75" header="0.3" footer="0.3"/>
  <pageSetup paperSize="3" fitToHeight="0" orientation="landscape" r:id="rId1"/>
  <headerFooter>
    <oddFooter>&amp;L&amp;8Last Updated:  &amp;D&amp;R&amp;8Page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66FA7-ADEB-4EDF-83A5-67EDC93EF471}">
  <sheetPr>
    <pageSetUpPr fitToPage="1"/>
  </sheetPr>
  <dimension ref="A1:V197"/>
  <sheetViews>
    <sheetView showGridLines="0" topLeftCell="A193" workbookViewId="0">
      <selection activeCell="A82" sqref="A82:D82"/>
    </sheetView>
  </sheetViews>
  <sheetFormatPr defaultColWidth="9.140625" defaultRowHeight="12.75"/>
  <cols>
    <col min="1" max="1" width="8.140625" style="3" customWidth="1"/>
    <col min="2" max="3" width="8.5703125" style="2" customWidth="1"/>
    <col min="4" max="4" width="43.140625" style="3" customWidth="1"/>
    <col min="5" max="5" width="6.140625" style="3" customWidth="1"/>
    <col min="6" max="6" width="3.85546875" style="3" customWidth="1"/>
    <col min="7" max="7" width="7.5703125" style="3" bestFit="1" customWidth="1"/>
    <col min="8" max="10" width="10.85546875" style="3" customWidth="1"/>
    <col min="11" max="11" width="9.85546875" style="3" customWidth="1"/>
    <col min="12" max="12" width="1.85546875" style="3" customWidth="1"/>
    <col min="13" max="14" width="9.140625" style="3"/>
    <col min="15" max="15" width="9.140625" style="213"/>
    <col min="16" max="16" width="9.42578125" style="213" bestFit="1" customWidth="1"/>
    <col min="17" max="17" width="28.140625" style="213" bestFit="1" customWidth="1"/>
    <col min="18" max="18" width="6.5703125" style="213" bestFit="1" customWidth="1"/>
    <col min="19" max="22" width="12.85546875" style="213" bestFit="1" customWidth="1"/>
    <col min="23" max="16384" width="9.140625" style="3"/>
  </cols>
  <sheetData>
    <row r="1" spans="1:22" ht="15.75">
      <c r="A1" s="1" t="s">
        <v>0</v>
      </c>
    </row>
    <row r="2" spans="1:22">
      <c r="A2" s="7" t="s">
        <v>540</v>
      </c>
      <c r="B2" s="8"/>
      <c r="C2" s="8"/>
      <c r="D2" s="9"/>
    </row>
    <row r="3" spans="1:22">
      <c r="A3" s="7" t="s">
        <v>1</v>
      </c>
      <c r="B3" s="8"/>
      <c r="C3" s="8"/>
      <c r="D3" s="9"/>
      <c r="O3" s="213" t="s">
        <v>609</v>
      </c>
    </row>
    <row r="4" spans="1:22">
      <c r="O4" s="213" t="s">
        <v>621</v>
      </c>
      <c r="S4" s="219">
        <v>4</v>
      </c>
      <c r="T4" s="219">
        <v>5</v>
      </c>
      <c r="U4" s="219">
        <v>6</v>
      </c>
      <c r="V4" s="219">
        <v>7</v>
      </c>
    </row>
    <row r="5" spans="1:22" s="19" customFormat="1" ht="28.5" thickBot="1">
      <c r="A5" s="22" t="s">
        <v>2</v>
      </c>
      <c r="B5" s="23" t="s">
        <v>3</v>
      </c>
      <c r="C5" s="23" t="s">
        <v>519</v>
      </c>
      <c r="D5" s="24" t="s">
        <v>4</v>
      </c>
      <c r="E5" s="25" t="s">
        <v>5</v>
      </c>
      <c r="F5" s="23" t="s">
        <v>6</v>
      </c>
      <c r="G5" s="25" t="s">
        <v>7</v>
      </c>
      <c r="H5" s="26" t="s">
        <v>8</v>
      </c>
      <c r="I5" s="26" t="s">
        <v>9</v>
      </c>
      <c r="J5" s="26" t="s">
        <v>10</v>
      </c>
      <c r="K5" s="27" t="s">
        <v>11</v>
      </c>
      <c r="O5" s="214" t="s">
        <v>610</v>
      </c>
      <c r="P5" s="214" t="s">
        <v>2</v>
      </c>
      <c r="Q5" s="214" t="s">
        <v>606</v>
      </c>
      <c r="R5" s="214" t="s">
        <v>607</v>
      </c>
      <c r="S5" s="214" t="s">
        <v>8</v>
      </c>
      <c r="T5" s="214" t="s">
        <v>9</v>
      </c>
      <c r="U5" s="214" t="s">
        <v>10</v>
      </c>
      <c r="V5" s="214" t="s">
        <v>11</v>
      </c>
    </row>
    <row r="6" spans="1:22">
      <c r="A6" s="92"/>
      <c r="D6" s="31" t="s">
        <v>15</v>
      </c>
      <c r="E6" s="29"/>
      <c r="F6" s="29"/>
      <c r="G6" s="17"/>
      <c r="H6" s="17"/>
      <c r="I6" s="17"/>
      <c r="J6" s="17"/>
      <c r="K6" s="30"/>
      <c r="L6" s="32"/>
    </row>
    <row r="7" spans="1:22">
      <c r="A7" s="34" t="s">
        <v>444</v>
      </c>
      <c r="B7" s="28" t="s">
        <v>12</v>
      </c>
      <c r="C7" s="2">
        <v>408</v>
      </c>
      <c r="D7" s="34" t="s">
        <v>529</v>
      </c>
      <c r="E7" s="29">
        <v>9</v>
      </c>
      <c r="F7" s="29" t="s">
        <v>13</v>
      </c>
      <c r="G7" s="17" t="s">
        <v>14</v>
      </c>
      <c r="H7" s="17">
        <f>'February 2019'!G8*1.005</f>
        <v>79817.766528680717</v>
      </c>
      <c r="I7" s="17">
        <f>'February 2019'!H8*1.005</f>
        <v>82212.299524541129</v>
      </c>
      <c r="J7" s="17">
        <f>'February 2019'!I8*1.005</f>
        <v>84678.668510277363</v>
      </c>
      <c r="K7" s="30">
        <f>'February 2019'!J8*1.005</f>
        <v>87219.028565585686</v>
      </c>
      <c r="L7" s="186"/>
      <c r="O7" s="213" t="s">
        <v>611</v>
      </c>
      <c r="P7" s="213" t="str">
        <f t="shared" ref="P7:P18" si="0">VLOOKUP(A7,DataJan2020,1,0)</f>
        <v>00950C</v>
      </c>
      <c r="S7" s="213">
        <f t="shared" ref="S7:V18" ca="1" si="1">VLOOKUP($A7,DataJan2020,S$4,0)</f>
        <v>80615.944193967516</v>
      </c>
      <c r="T7" s="213">
        <f t="shared" ca="1" si="1"/>
        <v>83034.422519786545</v>
      </c>
      <c r="U7" s="213">
        <f t="shared" ca="1" si="1"/>
        <v>85525.455195380142</v>
      </c>
      <c r="V7" s="213">
        <f t="shared" ca="1" si="1"/>
        <v>88091.218851241545</v>
      </c>
    </row>
    <row r="8" spans="1:22">
      <c r="A8" s="34" t="s">
        <v>16</v>
      </c>
      <c r="B8" s="28" t="s">
        <v>12</v>
      </c>
      <c r="C8" s="2">
        <v>428</v>
      </c>
      <c r="D8" s="34" t="s">
        <v>17</v>
      </c>
      <c r="E8" s="29">
        <v>9</v>
      </c>
      <c r="F8" s="29" t="s">
        <v>13</v>
      </c>
      <c r="G8" s="17" t="s">
        <v>14</v>
      </c>
      <c r="H8" s="17">
        <f>'February 2019'!G9*1.005</f>
        <v>79817.766528680717</v>
      </c>
      <c r="I8" s="17">
        <f>'February 2019'!H9*1.005</f>
        <v>82212.299524541129</v>
      </c>
      <c r="J8" s="17">
        <f>'February 2019'!I9*1.005</f>
        <v>84678.668510277363</v>
      </c>
      <c r="K8" s="30">
        <f>'February 2019'!J9*1.005</f>
        <v>87219.028565585686</v>
      </c>
      <c r="L8" s="186"/>
      <c r="O8" s="213" t="s">
        <v>611</v>
      </c>
      <c r="P8" s="213" t="str">
        <f t="shared" si="0"/>
        <v>00440C</v>
      </c>
      <c r="S8" s="213">
        <f t="shared" ca="1" si="1"/>
        <v>80615.944193967531</v>
      </c>
      <c r="T8" s="213">
        <f t="shared" ca="1" si="1"/>
        <v>83034.422519786545</v>
      </c>
      <c r="U8" s="213">
        <f t="shared" ca="1" si="1"/>
        <v>85525.455195380142</v>
      </c>
      <c r="V8" s="213">
        <f t="shared" ca="1" si="1"/>
        <v>88091.218851241545</v>
      </c>
    </row>
    <row r="9" spans="1:22">
      <c r="A9" s="34" t="s">
        <v>18</v>
      </c>
      <c r="B9" s="28" t="s">
        <v>12</v>
      </c>
      <c r="C9" s="2">
        <v>410</v>
      </c>
      <c r="D9" s="34" t="s">
        <v>19</v>
      </c>
      <c r="E9" s="29">
        <v>9</v>
      </c>
      <c r="F9" s="29" t="s">
        <v>13</v>
      </c>
      <c r="G9" s="17" t="s">
        <v>14</v>
      </c>
      <c r="H9" s="17">
        <f>'February 2019'!G10*1.005</f>
        <v>79817.766528680717</v>
      </c>
      <c r="I9" s="17">
        <f>'February 2019'!H10*1.005</f>
        <v>82212.299524541129</v>
      </c>
      <c r="J9" s="17">
        <f>'February 2019'!I10*1.005</f>
        <v>84678.668510277363</v>
      </c>
      <c r="K9" s="30">
        <f>'February 2019'!J10*1.005</f>
        <v>87219.028565585686</v>
      </c>
      <c r="L9" s="32"/>
      <c r="O9" s="213" t="s">
        <v>611</v>
      </c>
      <c r="P9" s="213" t="str">
        <f t="shared" si="0"/>
        <v>01720C</v>
      </c>
      <c r="S9" s="213">
        <f t="shared" ca="1" si="1"/>
        <v>80615.944193967531</v>
      </c>
      <c r="T9" s="213">
        <f t="shared" ca="1" si="1"/>
        <v>83034.422519786545</v>
      </c>
      <c r="U9" s="213">
        <f t="shared" ca="1" si="1"/>
        <v>85525.455195380142</v>
      </c>
      <c r="V9" s="213">
        <f t="shared" ca="1" si="1"/>
        <v>88091.218851241545</v>
      </c>
    </row>
    <row r="10" spans="1:22">
      <c r="A10" s="34" t="s">
        <v>25</v>
      </c>
      <c r="B10" s="28" t="s">
        <v>12</v>
      </c>
      <c r="C10" s="2">
        <v>408</v>
      </c>
      <c r="D10" s="34" t="s">
        <v>26</v>
      </c>
      <c r="E10" s="29">
        <v>9</v>
      </c>
      <c r="F10" s="29" t="s">
        <v>13</v>
      </c>
      <c r="G10" s="17" t="s">
        <v>14</v>
      </c>
      <c r="H10" s="17">
        <f>'February 2019'!G11*1.005</f>
        <v>79817.766528680717</v>
      </c>
      <c r="I10" s="17">
        <f>'February 2019'!H11*1.005</f>
        <v>82212.299524541129</v>
      </c>
      <c r="J10" s="17">
        <f>'February 2019'!I11*1.005</f>
        <v>84678.668510277363</v>
      </c>
      <c r="K10" s="30">
        <f>'February 2019'!J11*1.005</f>
        <v>87219.028565585686</v>
      </c>
      <c r="L10" s="32"/>
      <c r="O10" s="213" t="s">
        <v>611</v>
      </c>
      <c r="P10" s="213" t="str">
        <f t="shared" si="0"/>
        <v>02623C</v>
      </c>
      <c r="S10" s="213">
        <f t="shared" ca="1" si="1"/>
        <v>80615.944193967531</v>
      </c>
      <c r="T10" s="213">
        <f t="shared" ca="1" si="1"/>
        <v>83034.422519786545</v>
      </c>
      <c r="U10" s="213">
        <f t="shared" ca="1" si="1"/>
        <v>85525.455195380142</v>
      </c>
      <c r="V10" s="213">
        <f t="shared" ca="1" si="1"/>
        <v>88091.218851241545</v>
      </c>
    </row>
    <row r="11" spans="1:22">
      <c r="A11" s="34" t="s">
        <v>27</v>
      </c>
      <c r="B11" s="28" t="s">
        <v>12</v>
      </c>
      <c r="C11" s="2">
        <v>415</v>
      </c>
      <c r="D11" s="34" t="s">
        <v>28</v>
      </c>
      <c r="E11" s="29">
        <v>9</v>
      </c>
      <c r="F11" s="29" t="s">
        <v>13</v>
      </c>
      <c r="G11" s="17" t="s">
        <v>14</v>
      </c>
      <c r="H11" s="17">
        <f>'February 2019'!G12*1.005</f>
        <v>79817.766528680717</v>
      </c>
      <c r="I11" s="17">
        <f>'February 2019'!H12*1.005</f>
        <v>82212.299524541129</v>
      </c>
      <c r="J11" s="17">
        <f>'February 2019'!I12*1.005</f>
        <v>84678.668510277363</v>
      </c>
      <c r="K11" s="30">
        <f>'February 2019'!J12*1.005</f>
        <v>87219.028565585686</v>
      </c>
      <c r="L11" s="32"/>
      <c r="O11" s="213" t="s">
        <v>611</v>
      </c>
      <c r="P11" s="213" t="str">
        <f t="shared" si="0"/>
        <v>08880C</v>
      </c>
      <c r="S11" s="213">
        <f t="shared" ca="1" si="1"/>
        <v>80615.944193967531</v>
      </c>
      <c r="T11" s="213">
        <f t="shared" ca="1" si="1"/>
        <v>83034.422519786545</v>
      </c>
      <c r="U11" s="213">
        <f t="shared" ca="1" si="1"/>
        <v>85525.455195380142</v>
      </c>
      <c r="V11" s="213">
        <f t="shared" ca="1" si="1"/>
        <v>88091.218851241545</v>
      </c>
    </row>
    <row r="12" spans="1:22">
      <c r="A12" s="34" t="s">
        <v>29</v>
      </c>
      <c r="B12" s="28" t="s">
        <v>12</v>
      </c>
      <c r="C12" s="2">
        <v>410</v>
      </c>
      <c r="D12" s="34" t="s">
        <v>30</v>
      </c>
      <c r="E12" s="29">
        <v>9</v>
      </c>
      <c r="F12" s="29" t="s">
        <v>13</v>
      </c>
      <c r="G12" s="17" t="s">
        <v>14</v>
      </c>
      <c r="H12" s="17">
        <f>'February 2019'!G13*1.005</f>
        <v>79817.766528680717</v>
      </c>
      <c r="I12" s="17">
        <f>'February 2019'!H13*1.005</f>
        <v>82212.299524541129</v>
      </c>
      <c r="J12" s="17">
        <f>'February 2019'!I13*1.005</f>
        <v>84678.668510277363</v>
      </c>
      <c r="K12" s="30">
        <f>'February 2019'!J13*1.005</f>
        <v>87219.028565585686</v>
      </c>
      <c r="L12" s="32"/>
      <c r="O12" s="213" t="s">
        <v>611</v>
      </c>
      <c r="P12" s="213" t="str">
        <f t="shared" si="0"/>
        <v>09980C</v>
      </c>
      <c r="S12" s="213">
        <f t="shared" ca="1" si="1"/>
        <v>80615.944193967531</v>
      </c>
      <c r="T12" s="213">
        <f t="shared" ca="1" si="1"/>
        <v>83034.422519786545</v>
      </c>
      <c r="U12" s="213">
        <f t="shared" ca="1" si="1"/>
        <v>85525.455195380142</v>
      </c>
      <c r="V12" s="213">
        <f t="shared" ca="1" si="1"/>
        <v>88091.218851241545</v>
      </c>
    </row>
    <row r="13" spans="1:22">
      <c r="A13" s="34" t="s">
        <v>31</v>
      </c>
      <c r="B13" s="28" t="s">
        <v>12</v>
      </c>
      <c r="C13" s="2">
        <v>418</v>
      </c>
      <c r="D13" s="34" t="s">
        <v>32</v>
      </c>
      <c r="E13" s="29">
        <v>9</v>
      </c>
      <c r="F13" s="29" t="s">
        <v>13</v>
      </c>
      <c r="G13" s="17" t="s">
        <v>14</v>
      </c>
      <c r="H13" s="17">
        <f>'February 2019'!G14*1.005</f>
        <v>79817.766528680717</v>
      </c>
      <c r="I13" s="17">
        <f>'February 2019'!H14*1.005</f>
        <v>82212.299524541129</v>
      </c>
      <c r="J13" s="17">
        <f>'February 2019'!I14*1.005</f>
        <v>84678.668510277363</v>
      </c>
      <c r="K13" s="30">
        <f>'February 2019'!J14*1.005</f>
        <v>87219.028565585686</v>
      </c>
      <c r="L13" s="32"/>
      <c r="O13" s="213" t="s">
        <v>611</v>
      </c>
      <c r="P13" s="213" t="str">
        <f t="shared" si="0"/>
        <v>09981C</v>
      </c>
      <c r="S13" s="213">
        <f t="shared" ca="1" si="1"/>
        <v>80615.944193967531</v>
      </c>
      <c r="T13" s="213">
        <f t="shared" ca="1" si="1"/>
        <v>83034.422519786545</v>
      </c>
      <c r="U13" s="213">
        <f t="shared" ca="1" si="1"/>
        <v>85525.455195380142</v>
      </c>
      <c r="V13" s="213">
        <f t="shared" ca="1" si="1"/>
        <v>88091.218851241545</v>
      </c>
    </row>
    <row r="14" spans="1:22">
      <c r="A14" s="34" t="s">
        <v>225</v>
      </c>
      <c r="B14" s="28" t="s">
        <v>12</v>
      </c>
      <c r="C14" s="2">
        <v>418</v>
      </c>
      <c r="D14" s="34" t="s">
        <v>33</v>
      </c>
      <c r="E14" s="29">
        <v>9</v>
      </c>
      <c r="F14" s="29" t="s">
        <v>13</v>
      </c>
      <c r="G14" s="17" t="s">
        <v>14</v>
      </c>
      <c r="H14" s="17">
        <f>'February 2019'!G15*1.005</f>
        <v>79817.766528680717</v>
      </c>
      <c r="I14" s="17">
        <f>'February 2019'!H15*1.005</f>
        <v>82212.299524541129</v>
      </c>
      <c r="J14" s="17">
        <f>'February 2019'!I15*1.005</f>
        <v>84678.668510277363</v>
      </c>
      <c r="K14" s="30">
        <f>'February 2019'!J15*1.005</f>
        <v>87219.028565585686</v>
      </c>
      <c r="L14" s="32"/>
      <c r="O14" s="213" t="s">
        <v>611</v>
      </c>
      <c r="P14" s="213" t="str">
        <f t="shared" si="0"/>
        <v>09982C</v>
      </c>
      <c r="S14" s="213">
        <f t="shared" ca="1" si="1"/>
        <v>80615.944193967531</v>
      </c>
      <c r="T14" s="213">
        <f t="shared" ca="1" si="1"/>
        <v>83034.422519786545</v>
      </c>
      <c r="U14" s="213">
        <f t="shared" ca="1" si="1"/>
        <v>85525.455195380142</v>
      </c>
      <c r="V14" s="213">
        <f t="shared" ca="1" si="1"/>
        <v>88091.218851241545</v>
      </c>
    </row>
    <row r="15" spans="1:22">
      <c r="A15" s="34" t="s">
        <v>34</v>
      </c>
      <c r="B15" s="28" t="s">
        <v>12</v>
      </c>
      <c r="C15" s="2">
        <v>428</v>
      </c>
      <c r="D15" s="34" t="s">
        <v>35</v>
      </c>
      <c r="E15" s="29">
        <v>9</v>
      </c>
      <c r="F15" s="29" t="s">
        <v>13</v>
      </c>
      <c r="G15" s="17" t="s">
        <v>14</v>
      </c>
      <c r="H15" s="17">
        <f>'February 2019'!G16*1.005</f>
        <v>79817.766528680717</v>
      </c>
      <c r="I15" s="17">
        <f>'February 2019'!H16*1.005</f>
        <v>82212.299524541129</v>
      </c>
      <c r="J15" s="17">
        <f>'February 2019'!I16*1.005</f>
        <v>84678.668510277363</v>
      </c>
      <c r="K15" s="30">
        <f>'February 2019'!J16*1.005</f>
        <v>87219.028565585686</v>
      </c>
      <c r="L15" s="32"/>
      <c r="O15" s="213" t="s">
        <v>611</v>
      </c>
      <c r="P15" s="213" t="str">
        <f t="shared" si="0"/>
        <v>10005C</v>
      </c>
      <c r="S15" s="213">
        <f t="shared" ca="1" si="1"/>
        <v>80615.944193967531</v>
      </c>
      <c r="T15" s="213">
        <f t="shared" ca="1" si="1"/>
        <v>83034.422519786545</v>
      </c>
      <c r="U15" s="213">
        <f t="shared" ca="1" si="1"/>
        <v>85525.455195380142</v>
      </c>
      <c r="V15" s="213">
        <f t="shared" ca="1" si="1"/>
        <v>88091.218851241545</v>
      </c>
    </row>
    <row r="16" spans="1:22">
      <c r="A16" s="34" t="s">
        <v>36</v>
      </c>
      <c r="B16" s="28" t="s">
        <v>12</v>
      </c>
      <c r="C16" s="2">
        <v>423</v>
      </c>
      <c r="D16" s="34" t="s">
        <v>37</v>
      </c>
      <c r="E16" s="29">
        <v>9</v>
      </c>
      <c r="F16" s="29" t="s">
        <v>13</v>
      </c>
      <c r="G16" s="17" t="s">
        <v>14</v>
      </c>
      <c r="H16" s="17">
        <f>'February 2019'!G17*1.005</f>
        <v>79817.766528680717</v>
      </c>
      <c r="I16" s="17">
        <f>'February 2019'!H17*1.005</f>
        <v>82212.299524541129</v>
      </c>
      <c r="J16" s="17">
        <f>'February 2019'!I17*1.005</f>
        <v>84678.668510277363</v>
      </c>
      <c r="K16" s="30">
        <f>'February 2019'!J17*1.005</f>
        <v>87219.028565585686</v>
      </c>
      <c r="L16" s="32"/>
      <c r="O16" s="213" t="s">
        <v>611</v>
      </c>
      <c r="P16" s="213" t="str">
        <f t="shared" si="0"/>
        <v>10007C</v>
      </c>
      <c r="S16" s="213">
        <f t="shared" ca="1" si="1"/>
        <v>80615.944193967531</v>
      </c>
      <c r="T16" s="213">
        <f t="shared" ca="1" si="1"/>
        <v>83034.422519786545</v>
      </c>
      <c r="U16" s="213">
        <f t="shared" ca="1" si="1"/>
        <v>85525.455195380142</v>
      </c>
      <c r="V16" s="213">
        <f t="shared" ca="1" si="1"/>
        <v>88091.218851241545</v>
      </c>
    </row>
    <row r="17" spans="1:22">
      <c r="A17" s="34" t="s">
        <v>38</v>
      </c>
      <c r="B17" s="28" t="s">
        <v>12</v>
      </c>
      <c r="C17" s="2">
        <v>410</v>
      </c>
      <c r="D17" s="34" t="s">
        <v>39</v>
      </c>
      <c r="E17" s="29">
        <v>9</v>
      </c>
      <c r="F17" s="29" t="s">
        <v>13</v>
      </c>
      <c r="G17" s="17" t="s">
        <v>14</v>
      </c>
      <c r="H17" s="17">
        <f>'February 2019'!G18*1.005</f>
        <v>79817.766528680717</v>
      </c>
      <c r="I17" s="17">
        <f>'February 2019'!H18*1.005</f>
        <v>82212.299524541129</v>
      </c>
      <c r="J17" s="17">
        <f>'February 2019'!I18*1.005</f>
        <v>84678.668510277363</v>
      </c>
      <c r="K17" s="30">
        <f>'February 2019'!J18*1.005</f>
        <v>87219.028565585686</v>
      </c>
      <c r="L17" s="15"/>
      <c r="O17" s="213" t="s">
        <v>611</v>
      </c>
      <c r="P17" s="213" t="str">
        <f t="shared" si="0"/>
        <v>10282C</v>
      </c>
      <c r="S17" s="213">
        <f t="shared" ca="1" si="1"/>
        <v>80615.944193967531</v>
      </c>
      <c r="T17" s="213">
        <f t="shared" ca="1" si="1"/>
        <v>83034.422519786545</v>
      </c>
      <c r="U17" s="213">
        <f t="shared" ca="1" si="1"/>
        <v>85525.455195380142</v>
      </c>
      <c r="V17" s="213">
        <f t="shared" ca="1" si="1"/>
        <v>88091.218851241545</v>
      </c>
    </row>
    <row r="18" spans="1:22" s="12" customFormat="1">
      <c r="A18" s="34" t="s">
        <v>40</v>
      </c>
      <c r="B18" s="28" t="s">
        <v>12</v>
      </c>
      <c r="C18" s="2">
        <v>410</v>
      </c>
      <c r="D18" s="34" t="s">
        <v>41</v>
      </c>
      <c r="E18" s="29">
        <v>9</v>
      </c>
      <c r="F18" s="29" t="s">
        <v>13</v>
      </c>
      <c r="G18" s="17" t="s">
        <v>14</v>
      </c>
      <c r="H18" s="17">
        <f>'February 2019'!G19*1.005</f>
        <v>79817.766528680717</v>
      </c>
      <c r="I18" s="17">
        <f>'February 2019'!H19*1.005</f>
        <v>82212.299524541129</v>
      </c>
      <c r="J18" s="17">
        <f>'February 2019'!I19*1.005</f>
        <v>84678.668510277363</v>
      </c>
      <c r="K18" s="30">
        <f>'February 2019'!J19*1.005</f>
        <v>87219.028565585686</v>
      </c>
      <c r="L18" s="10"/>
      <c r="O18" s="213" t="s">
        <v>611</v>
      </c>
      <c r="P18" s="213" t="str">
        <f t="shared" si="0"/>
        <v>10359C</v>
      </c>
      <c r="Q18" s="213"/>
      <c r="R18" s="213"/>
      <c r="S18" s="213">
        <f t="shared" ca="1" si="1"/>
        <v>80615.944193967531</v>
      </c>
      <c r="T18" s="213">
        <f t="shared" ca="1" si="1"/>
        <v>83034.422519786545</v>
      </c>
      <c r="U18" s="213">
        <f t="shared" ca="1" si="1"/>
        <v>85525.455195380142</v>
      </c>
      <c r="V18" s="213">
        <f t="shared" ca="1" si="1"/>
        <v>88091.218851241545</v>
      </c>
    </row>
    <row r="19" spans="1:22" s="19" customFormat="1">
      <c r="A19" s="34"/>
      <c r="B19" s="2"/>
      <c r="C19" s="2"/>
      <c r="D19" s="34"/>
      <c r="E19" s="4"/>
      <c r="F19" s="15"/>
      <c r="G19" s="16"/>
      <c r="H19" s="17"/>
      <c r="I19" s="17"/>
      <c r="J19" s="17"/>
      <c r="O19" s="214"/>
      <c r="P19" s="214"/>
      <c r="Q19" s="214"/>
      <c r="R19" s="214"/>
      <c r="S19" s="214"/>
      <c r="T19" s="214"/>
      <c r="U19" s="214"/>
      <c r="V19" s="214"/>
    </row>
    <row r="20" spans="1:22" s="19" customFormat="1">
      <c r="A20" s="94"/>
      <c r="B20" s="11"/>
      <c r="C20" s="11"/>
      <c r="D20" s="11"/>
      <c r="H20" s="17"/>
      <c r="I20" s="17"/>
      <c r="J20" s="17"/>
      <c r="K20" s="18"/>
      <c r="O20" s="214"/>
      <c r="P20" s="214"/>
      <c r="Q20" s="214"/>
      <c r="R20" s="214"/>
      <c r="S20" s="214"/>
      <c r="T20" s="214"/>
      <c r="U20" s="214"/>
      <c r="V20" s="214"/>
    </row>
    <row r="21" spans="1:22" s="19" customFormat="1" ht="28.5" thickBot="1">
      <c r="A21" s="22" t="s">
        <v>2</v>
      </c>
      <c r="B21" s="23" t="s">
        <v>3</v>
      </c>
      <c r="C21" s="23" t="s">
        <v>519</v>
      </c>
      <c r="D21" s="24" t="s">
        <v>42</v>
      </c>
      <c r="E21" s="25" t="s">
        <v>5</v>
      </c>
      <c r="F21" s="23" t="s">
        <v>6</v>
      </c>
      <c r="G21" s="25" t="s">
        <v>7</v>
      </c>
      <c r="H21" s="26" t="s">
        <v>8</v>
      </c>
      <c r="I21" s="26" t="s">
        <v>9</v>
      </c>
      <c r="J21" s="26" t="s">
        <v>10</v>
      </c>
      <c r="K21" s="27" t="s">
        <v>11</v>
      </c>
      <c r="O21" s="214"/>
      <c r="P21" s="214"/>
      <c r="Q21" s="214"/>
      <c r="R21" s="214"/>
      <c r="S21" s="214"/>
      <c r="T21" s="214"/>
      <c r="U21" s="214"/>
      <c r="V21" s="214"/>
    </row>
    <row r="22" spans="1:22" s="19" customFormat="1">
      <c r="A22" s="18"/>
      <c r="B22" s="28" t="s">
        <v>12</v>
      </c>
      <c r="C22" s="28"/>
      <c r="D22" s="18"/>
      <c r="E22" s="29">
        <v>10</v>
      </c>
      <c r="F22" s="29" t="s">
        <v>13</v>
      </c>
      <c r="G22" s="17" t="s">
        <v>43</v>
      </c>
      <c r="H22" s="17" t="e">
        <f>'February 2019'!#REF!*1.005</f>
        <v>#REF!</v>
      </c>
      <c r="I22" s="17" t="e">
        <f>'February 2019'!#REF!*1.005</f>
        <v>#REF!</v>
      </c>
      <c r="J22" s="17" t="e">
        <f>'February 2019'!#REF!*1.005</f>
        <v>#REF!</v>
      </c>
      <c r="K22" s="17" t="e">
        <f>'February 2019'!#REF!*1.005</f>
        <v>#REF!</v>
      </c>
      <c r="O22" s="214"/>
      <c r="P22" s="214"/>
      <c r="Q22" s="214"/>
      <c r="R22" s="214"/>
      <c r="S22" s="214"/>
      <c r="T22" s="214"/>
      <c r="U22" s="214"/>
      <c r="V22" s="214"/>
    </row>
    <row r="23" spans="1:22" s="19" customFormat="1">
      <c r="A23" s="3"/>
      <c r="B23" s="2"/>
      <c r="C23" s="2"/>
      <c r="D23" s="31" t="s">
        <v>15</v>
      </c>
      <c r="E23" s="4"/>
      <c r="F23" s="4"/>
      <c r="G23" s="30"/>
      <c r="H23" s="179"/>
      <c r="I23" s="179"/>
      <c r="J23" s="179"/>
      <c r="K23" s="179"/>
      <c r="L23" s="30"/>
      <c r="O23" s="214"/>
      <c r="P23" s="214"/>
      <c r="Q23" s="214"/>
      <c r="R23" s="214"/>
      <c r="S23" s="214"/>
      <c r="T23" s="214"/>
      <c r="U23" s="214"/>
      <c r="V23" s="214"/>
    </row>
    <row r="24" spans="1:22" s="19" customFormat="1">
      <c r="A24" s="3" t="s">
        <v>44</v>
      </c>
      <c r="B24" s="2"/>
      <c r="C24" s="2">
        <v>453</v>
      </c>
      <c r="D24" s="35" t="s">
        <v>45</v>
      </c>
      <c r="E24" s="34"/>
      <c r="F24" s="34"/>
      <c r="G24" s="32"/>
      <c r="H24" s="179">
        <v>86490.155236887804</v>
      </c>
      <c r="I24" s="179">
        <v>89084.85989399445</v>
      </c>
      <c r="J24" s="179">
        <v>91757.405690814296</v>
      </c>
      <c r="K24" s="179">
        <v>94510.127861538713</v>
      </c>
      <c r="L24" s="30"/>
      <c r="O24" s="213" t="s">
        <v>611</v>
      </c>
      <c r="P24" s="213" t="str">
        <f t="shared" ref="P24:P47" si="2">VLOOKUP(A24,DataJan2020,1,0)</f>
        <v>00410C</v>
      </c>
      <c r="Q24" s="213"/>
      <c r="R24" s="213"/>
      <c r="S24" s="213">
        <f t="shared" ref="S24:V47" ca="1" si="3">VLOOKUP($A24,DataJan2020,S$4,0)</f>
        <v>87355.056789256676</v>
      </c>
      <c r="T24" s="213">
        <f t="shared" ca="1" si="3"/>
        <v>89975.708492934398</v>
      </c>
      <c r="U24" s="213">
        <f t="shared" ca="1" si="3"/>
        <v>92674.979747722435</v>
      </c>
      <c r="V24" s="213">
        <f t="shared" ca="1" si="3"/>
        <v>95455.229140154101</v>
      </c>
    </row>
    <row r="25" spans="1:22" s="19" customFormat="1">
      <c r="A25" s="287" t="s">
        <v>596</v>
      </c>
      <c r="B25" s="290"/>
      <c r="C25" s="290">
        <v>453</v>
      </c>
      <c r="D25" s="292" t="s">
        <v>595</v>
      </c>
      <c r="E25" s="289"/>
      <c r="F25" s="289"/>
      <c r="G25" s="293"/>
      <c r="H25" s="295"/>
      <c r="I25" s="295"/>
      <c r="J25" s="295"/>
      <c r="K25" s="295"/>
      <c r="L25" s="30"/>
      <c r="O25" s="213" t="s">
        <v>611</v>
      </c>
      <c r="P25" s="213" t="e">
        <f t="shared" si="2"/>
        <v>#N/A</v>
      </c>
      <c r="Q25" s="213"/>
      <c r="R25" s="213"/>
      <c r="S25" s="213" t="e">
        <f t="shared" si="3"/>
        <v>#N/A</v>
      </c>
      <c r="T25" s="213" t="e">
        <f t="shared" si="3"/>
        <v>#N/A</v>
      </c>
      <c r="U25" s="213" t="e">
        <f t="shared" si="3"/>
        <v>#N/A</v>
      </c>
      <c r="V25" s="213" t="e">
        <f t="shared" si="3"/>
        <v>#N/A</v>
      </c>
    </row>
    <row r="26" spans="1:22" s="19" customFormat="1">
      <c r="A26" s="3" t="s">
        <v>46</v>
      </c>
      <c r="B26" s="2"/>
      <c r="C26" s="2">
        <v>480</v>
      </c>
      <c r="D26" s="35" t="s">
        <v>47</v>
      </c>
      <c r="E26" s="34"/>
      <c r="F26" s="34"/>
      <c r="G26" s="30"/>
      <c r="H26" s="179">
        <v>86490.155236887804</v>
      </c>
      <c r="I26" s="179">
        <v>89084.85989399445</v>
      </c>
      <c r="J26" s="179">
        <v>91757.405690814296</v>
      </c>
      <c r="K26" s="179">
        <v>94510.127861538713</v>
      </c>
      <c r="L26" s="30"/>
      <c r="O26" s="213" t="s">
        <v>611</v>
      </c>
      <c r="P26" s="213" t="str">
        <f t="shared" si="2"/>
        <v>00845C</v>
      </c>
      <c r="Q26" s="213"/>
      <c r="R26" s="213"/>
      <c r="S26" s="213">
        <f t="shared" ca="1" si="3"/>
        <v>87355.056789256676</v>
      </c>
      <c r="T26" s="213">
        <f t="shared" ca="1" si="3"/>
        <v>89975.708492934398</v>
      </c>
      <c r="U26" s="213">
        <f t="shared" ca="1" si="3"/>
        <v>92674.979747722435</v>
      </c>
      <c r="V26" s="213">
        <f t="shared" ca="1" si="3"/>
        <v>95455.229140154101</v>
      </c>
    </row>
    <row r="27" spans="1:22" s="19" customFormat="1">
      <c r="A27" s="34" t="s">
        <v>48</v>
      </c>
      <c r="B27" s="36"/>
      <c r="C27" s="2">
        <v>465</v>
      </c>
      <c r="D27" s="34" t="s">
        <v>49</v>
      </c>
      <c r="E27" s="34"/>
      <c r="F27" s="34"/>
      <c r="G27" s="30"/>
      <c r="H27" s="179">
        <v>86490.155236887804</v>
      </c>
      <c r="I27" s="179">
        <v>89084.85989399445</v>
      </c>
      <c r="J27" s="179">
        <v>91757.405690814296</v>
      </c>
      <c r="K27" s="179">
        <v>94510.127861538713</v>
      </c>
      <c r="L27" s="30"/>
      <c r="O27" s="213" t="s">
        <v>611</v>
      </c>
      <c r="P27" s="213" t="str">
        <f t="shared" si="2"/>
        <v>03600C</v>
      </c>
      <c r="Q27" s="213"/>
      <c r="R27" s="213"/>
      <c r="S27" s="213">
        <f t="shared" ca="1" si="3"/>
        <v>87355.056789256676</v>
      </c>
      <c r="T27" s="213">
        <f t="shared" ca="1" si="3"/>
        <v>89975.708492934398</v>
      </c>
      <c r="U27" s="213">
        <f t="shared" ca="1" si="3"/>
        <v>92674.979747722435</v>
      </c>
      <c r="V27" s="213">
        <f t="shared" ca="1" si="3"/>
        <v>95455.229140154101</v>
      </c>
    </row>
    <row r="28" spans="1:22" ht="13.5" customHeight="1">
      <c r="A28" s="34" t="s">
        <v>437</v>
      </c>
      <c r="B28" s="36"/>
      <c r="C28" s="2">
        <v>493</v>
      </c>
      <c r="D28" s="34" t="s">
        <v>526</v>
      </c>
      <c r="E28" s="34"/>
      <c r="F28" s="34"/>
      <c r="G28" s="30"/>
      <c r="H28" s="178">
        <v>86490.155236887804</v>
      </c>
      <c r="I28" s="178">
        <v>89084.85989399445</v>
      </c>
      <c r="J28" s="178">
        <v>91757.405690814296</v>
      </c>
      <c r="K28" s="178">
        <v>94510.127861538713</v>
      </c>
      <c r="L28" s="32"/>
      <c r="O28" s="213" t="s">
        <v>611</v>
      </c>
      <c r="P28" s="213" t="str">
        <f t="shared" si="2"/>
        <v>03625C</v>
      </c>
      <c r="S28" s="213">
        <f t="shared" ca="1" si="3"/>
        <v>87355.056789256676</v>
      </c>
      <c r="T28" s="213">
        <f t="shared" ca="1" si="3"/>
        <v>89975.708492934398</v>
      </c>
      <c r="U28" s="213">
        <f t="shared" ca="1" si="3"/>
        <v>92674.979747722435</v>
      </c>
      <c r="V28" s="213">
        <f t="shared" ca="1" si="3"/>
        <v>95455.229140154101</v>
      </c>
    </row>
    <row r="29" spans="1:22" ht="13.5" customHeight="1">
      <c r="A29" s="34" t="s">
        <v>50</v>
      </c>
      <c r="B29" s="36"/>
      <c r="C29" s="2">
        <v>468</v>
      </c>
      <c r="D29" s="34" t="s">
        <v>51</v>
      </c>
      <c r="E29" s="34"/>
      <c r="F29" s="34"/>
      <c r="G29" s="30"/>
      <c r="H29" s="178">
        <v>86490.155236887804</v>
      </c>
      <c r="I29" s="178">
        <v>89084.85989399445</v>
      </c>
      <c r="J29" s="178">
        <v>91757.405690814296</v>
      </c>
      <c r="K29" s="178">
        <v>94510.127861538713</v>
      </c>
      <c r="L29" s="32"/>
      <c r="O29" s="213" t="s">
        <v>611</v>
      </c>
      <c r="P29" s="213" t="str">
        <f t="shared" si="2"/>
        <v>03626C</v>
      </c>
      <c r="S29" s="213">
        <f t="shared" ca="1" si="3"/>
        <v>87355.056789256676</v>
      </c>
      <c r="T29" s="213">
        <f t="shared" ca="1" si="3"/>
        <v>89975.708492934398</v>
      </c>
      <c r="U29" s="213">
        <f t="shared" ca="1" si="3"/>
        <v>92674.979747722435</v>
      </c>
      <c r="V29" s="213">
        <f t="shared" ca="1" si="3"/>
        <v>95455.229140154101</v>
      </c>
    </row>
    <row r="30" spans="1:22" ht="13.5" customHeight="1">
      <c r="A30" s="289" t="s">
        <v>543</v>
      </c>
      <c r="B30" s="294"/>
      <c r="C30" s="290">
        <v>458</v>
      </c>
      <c r="D30" s="289" t="s">
        <v>544</v>
      </c>
      <c r="E30" s="289"/>
      <c r="F30" s="289"/>
      <c r="G30" s="291"/>
      <c r="H30" s="296"/>
      <c r="I30" s="296"/>
      <c r="J30" s="296"/>
      <c r="K30" s="296"/>
      <c r="L30" s="32"/>
      <c r="O30" s="213" t="s">
        <v>611</v>
      </c>
      <c r="P30" s="213" t="e">
        <f t="shared" si="2"/>
        <v>#N/A</v>
      </c>
      <c r="S30" s="213" t="e">
        <f t="shared" si="3"/>
        <v>#N/A</v>
      </c>
      <c r="T30" s="213" t="e">
        <f t="shared" si="3"/>
        <v>#N/A</v>
      </c>
      <c r="U30" s="213" t="e">
        <f t="shared" si="3"/>
        <v>#N/A</v>
      </c>
      <c r="V30" s="213" t="e">
        <f t="shared" si="3"/>
        <v>#N/A</v>
      </c>
    </row>
    <row r="31" spans="1:22" ht="13.5" customHeight="1">
      <c r="A31" s="34" t="s">
        <v>52</v>
      </c>
      <c r="B31" s="36"/>
      <c r="C31" s="2">
        <v>460</v>
      </c>
      <c r="D31" s="34" t="s">
        <v>53</v>
      </c>
      <c r="E31" s="34"/>
      <c r="F31" s="34"/>
      <c r="G31" s="32"/>
      <c r="H31" s="178">
        <v>86490.155236887804</v>
      </c>
      <c r="I31" s="178">
        <v>89084.85989399445</v>
      </c>
      <c r="J31" s="178">
        <v>91757.405690814296</v>
      </c>
      <c r="K31" s="178">
        <v>94510.127861538713</v>
      </c>
      <c r="L31" s="187"/>
      <c r="O31" s="213" t="s">
        <v>611</v>
      </c>
      <c r="P31" s="213" t="str">
        <f t="shared" si="2"/>
        <v>04471C</v>
      </c>
      <c r="S31" s="213">
        <f t="shared" ca="1" si="3"/>
        <v>87355.056789256676</v>
      </c>
      <c r="T31" s="213">
        <f t="shared" ca="1" si="3"/>
        <v>89975.708492934398</v>
      </c>
      <c r="U31" s="213">
        <f t="shared" ca="1" si="3"/>
        <v>92674.979747722435</v>
      </c>
      <c r="V31" s="213">
        <f t="shared" ca="1" si="3"/>
        <v>95455.229140154101</v>
      </c>
    </row>
    <row r="32" spans="1:22" ht="13.5" customHeight="1">
      <c r="A32" s="3" t="s">
        <v>56</v>
      </c>
      <c r="C32" s="2">
        <v>488</v>
      </c>
      <c r="D32" s="35" t="s">
        <v>57</v>
      </c>
      <c r="E32" s="4"/>
      <c r="F32" s="4"/>
      <c r="G32" s="32"/>
      <c r="H32" s="178">
        <v>86490.155236887804</v>
      </c>
      <c r="I32" s="178">
        <v>89084.85989399445</v>
      </c>
      <c r="J32" s="178">
        <v>91757.405690814296</v>
      </c>
      <c r="K32" s="178">
        <v>94510.127861538713</v>
      </c>
      <c r="L32" s="32"/>
      <c r="O32" s="213" t="s">
        <v>611</v>
      </c>
      <c r="P32" s="213" t="str">
        <f t="shared" si="2"/>
        <v>06803C</v>
      </c>
      <c r="S32" s="213">
        <f t="shared" ca="1" si="3"/>
        <v>87355.056789256676</v>
      </c>
      <c r="T32" s="213">
        <f t="shared" ca="1" si="3"/>
        <v>89975.708492934398</v>
      </c>
      <c r="U32" s="213">
        <f t="shared" ca="1" si="3"/>
        <v>92674.979747722435</v>
      </c>
      <c r="V32" s="213">
        <f t="shared" ca="1" si="3"/>
        <v>95455.229140154101</v>
      </c>
    </row>
    <row r="33" spans="1:22" ht="13.5" customHeight="1">
      <c r="A33" s="34" t="s">
        <v>394</v>
      </c>
      <c r="B33" s="36"/>
      <c r="C33" s="2">
        <v>475</v>
      </c>
      <c r="D33" s="34" t="s">
        <v>522</v>
      </c>
      <c r="E33" s="34"/>
      <c r="F33" s="34"/>
      <c r="G33" s="30"/>
      <c r="H33" s="178">
        <v>86490.155236887804</v>
      </c>
      <c r="I33" s="178">
        <v>89084.85989399445</v>
      </c>
      <c r="J33" s="178">
        <v>91757.405690814296</v>
      </c>
      <c r="K33" s="178">
        <v>94510.127861538713</v>
      </c>
      <c r="L33" s="32"/>
      <c r="O33" s="213" t="s">
        <v>611</v>
      </c>
      <c r="P33" s="213" t="str">
        <f t="shared" si="2"/>
        <v>06850C</v>
      </c>
      <c r="S33" s="213">
        <f t="shared" ca="1" si="3"/>
        <v>87355.056789256676</v>
      </c>
      <c r="T33" s="213">
        <f t="shared" ca="1" si="3"/>
        <v>89975.708492934398</v>
      </c>
      <c r="U33" s="213">
        <f t="shared" ca="1" si="3"/>
        <v>92674.979747722435</v>
      </c>
      <c r="V33" s="213">
        <f t="shared" ca="1" si="3"/>
        <v>95455.229140154101</v>
      </c>
    </row>
    <row r="34" spans="1:22" ht="13.35" customHeight="1">
      <c r="A34" s="34" t="s">
        <v>58</v>
      </c>
      <c r="C34" s="2">
        <v>455</v>
      </c>
      <c r="D34" s="34" t="s">
        <v>59</v>
      </c>
      <c r="E34" s="4"/>
      <c r="F34" s="4"/>
      <c r="G34" s="32"/>
      <c r="H34" s="178">
        <v>86490.155236887804</v>
      </c>
      <c r="I34" s="178">
        <v>89084.85989399445</v>
      </c>
      <c r="J34" s="178">
        <v>91757.405690814296</v>
      </c>
      <c r="K34" s="178">
        <v>94510.127861538713</v>
      </c>
      <c r="L34" s="32"/>
      <c r="O34" s="213" t="s">
        <v>611</v>
      </c>
      <c r="P34" s="213" t="str">
        <f t="shared" si="2"/>
        <v>09281C</v>
      </c>
      <c r="S34" s="213">
        <f t="shared" ca="1" si="3"/>
        <v>87355.056789256676</v>
      </c>
      <c r="T34" s="213">
        <f t="shared" ca="1" si="3"/>
        <v>89975.708492934398</v>
      </c>
      <c r="U34" s="213">
        <f t="shared" ca="1" si="3"/>
        <v>92674.979747722435</v>
      </c>
      <c r="V34" s="213">
        <f t="shared" ca="1" si="3"/>
        <v>95455.229140154101</v>
      </c>
    </row>
    <row r="35" spans="1:22" ht="14.1" customHeight="1">
      <c r="A35" s="34" t="s">
        <v>60</v>
      </c>
      <c r="B35" s="36"/>
      <c r="C35" s="2">
        <v>460</v>
      </c>
      <c r="D35" s="34" t="s">
        <v>61</v>
      </c>
      <c r="E35" s="20"/>
      <c r="F35" s="20"/>
      <c r="G35" s="30"/>
      <c r="H35" s="178">
        <v>86490.155236887804</v>
      </c>
      <c r="I35" s="178">
        <v>89084.85989399445</v>
      </c>
      <c r="J35" s="178">
        <v>91757.405690814296</v>
      </c>
      <c r="K35" s="178">
        <v>94510.127861538713</v>
      </c>
      <c r="L35" s="32"/>
      <c r="O35" s="213" t="s">
        <v>611</v>
      </c>
      <c r="P35" s="213" t="str">
        <f t="shared" si="2"/>
        <v>09845C</v>
      </c>
      <c r="S35" s="213">
        <f t="shared" ca="1" si="3"/>
        <v>87355.056789256676</v>
      </c>
      <c r="T35" s="213">
        <f t="shared" ca="1" si="3"/>
        <v>89975.708492934398</v>
      </c>
      <c r="U35" s="213">
        <f t="shared" ca="1" si="3"/>
        <v>92674.979747722435</v>
      </c>
      <c r="V35" s="213">
        <f t="shared" ca="1" si="3"/>
        <v>95455.229140154101</v>
      </c>
    </row>
    <row r="36" spans="1:22" ht="13.5" customHeight="1">
      <c r="A36" s="3" t="s">
        <v>62</v>
      </c>
      <c r="C36" s="2">
        <v>453</v>
      </c>
      <c r="D36" s="35" t="s">
        <v>63</v>
      </c>
      <c r="E36" s="4"/>
      <c r="F36" s="4"/>
      <c r="G36" s="32"/>
      <c r="H36" s="178">
        <v>86490.155236887804</v>
      </c>
      <c r="I36" s="178">
        <v>89084.85989399445</v>
      </c>
      <c r="J36" s="178">
        <v>91757.405690814296</v>
      </c>
      <c r="K36" s="178">
        <v>94510.127861538713</v>
      </c>
      <c r="L36" s="32"/>
      <c r="O36" s="213" t="s">
        <v>611</v>
      </c>
      <c r="P36" s="213" t="str">
        <f t="shared" si="2"/>
        <v>09921C</v>
      </c>
      <c r="S36" s="213">
        <f t="shared" ca="1" si="3"/>
        <v>87355.056789256676</v>
      </c>
      <c r="T36" s="213">
        <f t="shared" ca="1" si="3"/>
        <v>89975.708492934398</v>
      </c>
      <c r="U36" s="213">
        <f t="shared" ca="1" si="3"/>
        <v>92674.979747722435</v>
      </c>
      <c r="V36" s="213">
        <f t="shared" ca="1" si="3"/>
        <v>95455.229140154101</v>
      </c>
    </row>
    <row r="37" spans="1:22" ht="13.5" customHeight="1">
      <c r="A37" s="34" t="s">
        <v>64</v>
      </c>
      <c r="B37" s="36"/>
      <c r="C37" s="2">
        <v>490</v>
      </c>
      <c r="D37" s="34" t="s">
        <v>65</v>
      </c>
      <c r="E37" s="4"/>
      <c r="F37" s="4"/>
      <c r="G37" s="32"/>
      <c r="H37" s="178">
        <v>86490.155236887804</v>
      </c>
      <c r="I37" s="178">
        <v>89084.85989399445</v>
      </c>
      <c r="J37" s="178">
        <v>91757.405690814296</v>
      </c>
      <c r="K37" s="178">
        <v>94510.127861538713</v>
      </c>
      <c r="L37" s="32"/>
      <c r="O37" s="213" t="s">
        <v>611</v>
      </c>
      <c r="P37" s="213" t="str">
        <f t="shared" si="2"/>
        <v>09985C</v>
      </c>
      <c r="S37" s="213">
        <f t="shared" ca="1" si="3"/>
        <v>87355.056789256676</v>
      </c>
      <c r="T37" s="213">
        <f t="shared" ca="1" si="3"/>
        <v>89975.708492934398</v>
      </c>
      <c r="U37" s="213">
        <f t="shared" ca="1" si="3"/>
        <v>92674.979747722435</v>
      </c>
      <c r="V37" s="213">
        <f t="shared" ca="1" si="3"/>
        <v>95455.229140154101</v>
      </c>
    </row>
    <row r="38" spans="1:22" ht="13.5" customHeight="1">
      <c r="A38" s="3" t="s">
        <v>224</v>
      </c>
      <c r="C38" s="2">
        <v>478</v>
      </c>
      <c r="D38" s="35" t="s">
        <v>68</v>
      </c>
      <c r="E38" s="4"/>
      <c r="F38" s="4"/>
      <c r="G38" s="32"/>
      <c r="H38" s="178">
        <v>86490.155236887804</v>
      </c>
      <c r="I38" s="178">
        <v>89084.85989399445</v>
      </c>
      <c r="J38" s="178">
        <v>91757.405690814296</v>
      </c>
      <c r="K38" s="178">
        <v>94510.127861538713</v>
      </c>
      <c r="L38" s="32"/>
      <c r="O38" s="213" t="s">
        <v>611</v>
      </c>
      <c r="P38" s="213" t="str">
        <f t="shared" si="2"/>
        <v>09991C</v>
      </c>
      <c r="S38" s="213">
        <f t="shared" ca="1" si="3"/>
        <v>87355.056789256676</v>
      </c>
      <c r="T38" s="213">
        <f t="shared" ca="1" si="3"/>
        <v>89975.708492934398</v>
      </c>
      <c r="U38" s="213">
        <f t="shared" ca="1" si="3"/>
        <v>92674.979747722435</v>
      </c>
      <c r="V38" s="213">
        <f t="shared" ca="1" si="3"/>
        <v>95455.229140154101</v>
      </c>
    </row>
    <row r="39" spans="1:22" ht="13.5" customHeight="1">
      <c r="A39" s="34" t="s">
        <v>69</v>
      </c>
      <c r="B39" s="36"/>
      <c r="C39" s="2">
        <v>478</v>
      </c>
      <c r="D39" s="34" t="s">
        <v>70</v>
      </c>
      <c r="E39" s="20"/>
      <c r="F39" s="20"/>
      <c r="G39" s="30"/>
      <c r="H39" s="178">
        <v>86490.155236887804</v>
      </c>
      <c r="I39" s="178">
        <v>89084.85989399445</v>
      </c>
      <c r="J39" s="178">
        <v>91757.405690814296</v>
      </c>
      <c r="K39" s="178">
        <v>94510.127861538713</v>
      </c>
      <c r="L39" s="32"/>
      <c r="O39" s="213" t="s">
        <v>611</v>
      </c>
      <c r="P39" s="213" t="str">
        <f t="shared" si="2"/>
        <v>03621C</v>
      </c>
      <c r="S39" s="213">
        <f t="shared" ca="1" si="3"/>
        <v>87355.056789256676</v>
      </c>
      <c r="T39" s="213">
        <f t="shared" ca="1" si="3"/>
        <v>89975.708492934398</v>
      </c>
      <c r="U39" s="213">
        <f t="shared" ca="1" si="3"/>
        <v>92674.979747722435</v>
      </c>
      <c r="V39" s="213">
        <f t="shared" ca="1" si="3"/>
        <v>95455.229140154101</v>
      </c>
    </row>
    <row r="40" spans="1:22" ht="13.5" customHeight="1">
      <c r="A40" s="3" t="s">
        <v>71</v>
      </c>
      <c r="C40" s="2">
        <v>455</v>
      </c>
      <c r="D40" s="34" t="s">
        <v>72</v>
      </c>
      <c r="E40" s="4"/>
      <c r="F40" s="4"/>
      <c r="G40" s="32"/>
      <c r="H40" s="179">
        <v>86490.155236887804</v>
      </c>
      <c r="I40" s="178">
        <v>89084.85989399445</v>
      </c>
      <c r="J40" s="178">
        <v>91757.405690814296</v>
      </c>
      <c r="K40" s="178">
        <v>94510.127861538713</v>
      </c>
      <c r="L40" s="32"/>
      <c r="O40" s="213" t="s">
        <v>611</v>
      </c>
      <c r="P40" s="213" t="str">
        <f t="shared" si="2"/>
        <v>10140C</v>
      </c>
      <c r="S40" s="213">
        <f t="shared" ca="1" si="3"/>
        <v>87355.056789256676</v>
      </c>
      <c r="T40" s="213">
        <f t="shared" ca="1" si="3"/>
        <v>89975.708492934398</v>
      </c>
      <c r="U40" s="213">
        <f t="shared" ca="1" si="3"/>
        <v>92674.979747722435</v>
      </c>
      <c r="V40" s="213">
        <f t="shared" ca="1" si="3"/>
        <v>95455.229140154101</v>
      </c>
    </row>
    <row r="41" spans="1:22" ht="13.5" customHeight="1">
      <c r="A41" s="3" t="s">
        <v>73</v>
      </c>
      <c r="C41" s="2">
        <v>493</v>
      </c>
      <c r="D41" s="34" t="s">
        <v>74</v>
      </c>
      <c r="E41" s="4"/>
      <c r="F41" s="4"/>
      <c r="G41" s="32"/>
      <c r="H41" s="179">
        <v>86490.155236887804</v>
      </c>
      <c r="I41" s="178">
        <v>89084.85989399445</v>
      </c>
      <c r="J41" s="178">
        <v>91757.405690814296</v>
      </c>
      <c r="K41" s="178">
        <v>94510.127861538713</v>
      </c>
      <c r="L41" s="32"/>
      <c r="O41" s="213" t="s">
        <v>611</v>
      </c>
      <c r="P41" s="213" t="str">
        <f t="shared" si="2"/>
        <v>10205C</v>
      </c>
      <c r="S41" s="213">
        <f t="shared" ca="1" si="3"/>
        <v>87355.056789256676</v>
      </c>
      <c r="T41" s="213">
        <f t="shared" ca="1" si="3"/>
        <v>89975.708492934398</v>
      </c>
      <c r="U41" s="213">
        <f t="shared" ca="1" si="3"/>
        <v>92674.979747722435</v>
      </c>
      <c r="V41" s="213">
        <f t="shared" ca="1" si="3"/>
        <v>95455.229140154101</v>
      </c>
    </row>
    <row r="42" spans="1:22" ht="13.5" customHeight="1">
      <c r="A42" s="3" t="s">
        <v>75</v>
      </c>
      <c r="C42" s="2">
        <v>463</v>
      </c>
      <c r="D42" s="35" t="s">
        <v>76</v>
      </c>
      <c r="E42" s="20"/>
      <c r="F42" s="20"/>
      <c r="G42" s="30"/>
      <c r="H42" s="179">
        <v>86490.155236887804</v>
      </c>
      <c r="I42" s="178">
        <v>89084.85989399445</v>
      </c>
      <c r="J42" s="178">
        <v>91757.405690814296</v>
      </c>
      <c r="K42" s="178">
        <v>94510.127861538713</v>
      </c>
      <c r="L42" s="32"/>
      <c r="O42" s="213" t="s">
        <v>611</v>
      </c>
      <c r="P42" s="213" t="str">
        <f t="shared" si="2"/>
        <v>10220C</v>
      </c>
      <c r="S42" s="213">
        <f t="shared" ca="1" si="3"/>
        <v>87355.056789256676</v>
      </c>
      <c r="T42" s="213">
        <f t="shared" ca="1" si="3"/>
        <v>89975.708492934398</v>
      </c>
      <c r="U42" s="213">
        <f t="shared" ca="1" si="3"/>
        <v>92674.979747722435</v>
      </c>
      <c r="V42" s="213">
        <f t="shared" ca="1" si="3"/>
        <v>95455.229140154101</v>
      </c>
    </row>
    <row r="43" spans="1:22" ht="13.5" customHeight="1">
      <c r="A43" s="3" t="s">
        <v>77</v>
      </c>
      <c r="C43" s="2">
        <v>493</v>
      </c>
      <c r="D43" s="35" t="s">
        <v>78</v>
      </c>
      <c r="E43" s="20"/>
      <c r="F43" s="20"/>
      <c r="G43" s="30"/>
      <c r="H43" s="179">
        <v>86490.155236887804</v>
      </c>
      <c r="I43" s="178">
        <v>89084.85989399445</v>
      </c>
      <c r="J43" s="178">
        <v>91757.405690814296</v>
      </c>
      <c r="K43" s="178">
        <v>94510.127861538713</v>
      </c>
      <c r="L43" s="32"/>
      <c r="O43" s="213" t="s">
        <v>611</v>
      </c>
      <c r="P43" s="213" t="str">
        <f t="shared" si="2"/>
        <v>10240C</v>
      </c>
      <c r="S43" s="213">
        <f t="shared" ca="1" si="3"/>
        <v>87355.056789256676</v>
      </c>
      <c r="T43" s="213">
        <f t="shared" ca="1" si="3"/>
        <v>89975.708492934398</v>
      </c>
      <c r="U43" s="213">
        <f t="shared" ca="1" si="3"/>
        <v>92674.979747722435</v>
      </c>
      <c r="V43" s="213">
        <f t="shared" ca="1" si="3"/>
        <v>95455.229140154101</v>
      </c>
    </row>
    <row r="44" spans="1:22" ht="13.5" customHeight="1">
      <c r="A44" s="3" t="s">
        <v>435</v>
      </c>
      <c r="C44" s="2">
        <v>453</v>
      </c>
      <c r="D44" s="35" t="s">
        <v>530</v>
      </c>
      <c r="E44" s="20"/>
      <c r="F44" s="20"/>
      <c r="G44" s="30"/>
      <c r="H44" s="179">
        <v>86490.155236887804</v>
      </c>
      <c r="I44" s="178">
        <v>89084.85989399445</v>
      </c>
      <c r="J44" s="178">
        <v>91757.405690814296</v>
      </c>
      <c r="K44" s="178">
        <v>94510.127861538713</v>
      </c>
      <c r="L44" s="32"/>
      <c r="O44" s="213" t="s">
        <v>611</v>
      </c>
      <c r="P44" s="213" t="str">
        <f t="shared" si="2"/>
        <v>10300C</v>
      </c>
      <c r="S44" s="213">
        <f t="shared" ca="1" si="3"/>
        <v>87355.056789256676</v>
      </c>
      <c r="T44" s="213">
        <f t="shared" ca="1" si="3"/>
        <v>89975.708492934398</v>
      </c>
      <c r="U44" s="213">
        <f t="shared" ca="1" si="3"/>
        <v>92674.979747722435</v>
      </c>
      <c r="V44" s="213">
        <f t="shared" ca="1" si="3"/>
        <v>95455.229140154101</v>
      </c>
    </row>
    <row r="45" spans="1:22" ht="13.5" customHeight="1">
      <c r="A45" s="3" t="s">
        <v>79</v>
      </c>
      <c r="C45" s="2">
        <v>455</v>
      </c>
      <c r="D45" s="35" t="s">
        <v>80</v>
      </c>
      <c r="E45" s="20"/>
      <c r="F45" s="20"/>
      <c r="G45" s="30"/>
      <c r="H45" s="179">
        <v>86490.155236887804</v>
      </c>
      <c r="I45" s="178">
        <v>89084.85989399445</v>
      </c>
      <c r="J45" s="178">
        <v>91757.405690814296</v>
      </c>
      <c r="K45" s="178">
        <v>94510.127861538713</v>
      </c>
      <c r="L45" s="32"/>
      <c r="O45" s="213" t="s">
        <v>611</v>
      </c>
      <c r="P45" s="213" t="str">
        <f t="shared" si="2"/>
        <v>10320C</v>
      </c>
      <c r="S45" s="213">
        <f t="shared" ca="1" si="3"/>
        <v>87355.056789256676</v>
      </c>
      <c r="T45" s="213">
        <f t="shared" ca="1" si="3"/>
        <v>89975.708492934398</v>
      </c>
      <c r="U45" s="213">
        <f t="shared" ca="1" si="3"/>
        <v>92674.979747722435</v>
      </c>
      <c r="V45" s="213">
        <f t="shared" ca="1" si="3"/>
        <v>95455.229140154101</v>
      </c>
    </row>
    <row r="46" spans="1:22" ht="13.5" customHeight="1">
      <c r="A46" s="3" t="s">
        <v>282</v>
      </c>
      <c r="C46" s="2">
        <v>453</v>
      </c>
      <c r="D46" s="35" t="s">
        <v>532</v>
      </c>
      <c r="E46" s="20"/>
      <c r="F46" s="20"/>
      <c r="G46" s="30"/>
      <c r="H46" s="179">
        <v>86490.155236887804</v>
      </c>
      <c r="I46" s="178">
        <v>89084.85989399445</v>
      </c>
      <c r="J46" s="178">
        <v>91757.405690814296</v>
      </c>
      <c r="K46" s="178">
        <v>94510.127861538713</v>
      </c>
      <c r="L46" s="32"/>
      <c r="O46" s="213" t="s">
        <v>611</v>
      </c>
      <c r="P46" s="213" t="str">
        <f t="shared" si="2"/>
        <v>59216C</v>
      </c>
      <c r="S46" s="213">
        <f t="shared" ca="1" si="3"/>
        <v>87355.056789256676</v>
      </c>
      <c r="T46" s="213">
        <f t="shared" ca="1" si="3"/>
        <v>89975.708492934398</v>
      </c>
      <c r="U46" s="213">
        <f t="shared" ca="1" si="3"/>
        <v>92674.979747722435</v>
      </c>
      <c r="V46" s="213">
        <f t="shared" ca="1" si="3"/>
        <v>95455.229140154101</v>
      </c>
    </row>
    <row r="47" spans="1:22" ht="13.5" customHeight="1">
      <c r="A47" s="3" t="s">
        <v>81</v>
      </c>
      <c r="C47" s="2">
        <v>460</v>
      </c>
      <c r="D47" s="35" t="s">
        <v>82</v>
      </c>
      <c r="E47" s="20"/>
      <c r="F47" s="20"/>
      <c r="G47" s="30"/>
      <c r="H47" s="179">
        <v>86490.155236887804</v>
      </c>
      <c r="I47" s="178">
        <v>89084.85989399445</v>
      </c>
      <c r="J47" s="178">
        <v>91757.405690814296</v>
      </c>
      <c r="K47" s="178">
        <v>94510.127861538713</v>
      </c>
      <c r="L47" s="32"/>
      <c r="O47" s="213" t="s">
        <v>611</v>
      </c>
      <c r="P47" s="213" t="str">
        <f t="shared" si="2"/>
        <v>10370C</v>
      </c>
      <c r="S47" s="213">
        <f t="shared" ca="1" si="3"/>
        <v>87355.056789256676</v>
      </c>
      <c r="T47" s="213">
        <f t="shared" ca="1" si="3"/>
        <v>89975.708492934398</v>
      </c>
      <c r="U47" s="213">
        <f t="shared" ca="1" si="3"/>
        <v>92674.979747722435</v>
      </c>
      <c r="V47" s="213">
        <f t="shared" ca="1" si="3"/>
        <v>95455.229140154101</v>
      </c>
    </row>
    <row r="48" spans="1:22" ht="13.5" customHeight="1">
      <c r="D48" s="35"/>
      <c r="E48" s="20"/>
      <c r="F48" s="20"/>
      <c r="G48" s="30"/>
      <c r="I48" s="32"/>
      <c r="J48" s="32"/>
      <c r="K48" s="32"/>
      <c r="L48" s="32"/>
    </row>
    <row r="49" spans="1:22" ht="13.5" customHeight="1">
      <c r="D49" s="35"/>
      <c r="E49" s="20"/>
      <c r="F49" s="20"/>
      <c r="G49" s="30"/>
      <c r="I49" s="32"/>
      <c r="J49" s="32"/>
      <c r="K49" s="32"/>
      <c r="L49" s="32"/>
    </row>
    <row r="50" spans="1:22" ht="13.5" customHeight="1">
      <c r="A50" s="35" t="s">
        <v>83</v>
      </c>
      <c r="D50" s="35"/>
      <c r="E50" s="20"/>
      <c r="F50" s="20"/>
      <c r="G50" s="30"/>
      <c r="I50" s="32"/>
      <c r="J50" s="32"/>
      <c r="K50" s="32"/>
      <c r="L50" s="32"/>
    </row>
    <row r="51" spans="1:22" ht="13.5" customHeight="1">
      <c r="A51" s="187"/>
      <c r="B51" s="34" t="s">
        <v>84</v>
      </c>
      <c r="C51" s="34"/>
      <c r="D51" s="35"/>
      <c r="E51" s="36"/>
      <c r="G51" s="30"/>
      <c r="H51" s="38">
        <f>'February 2019'!G49</f>
        <v>86.594572800000009</v>
      </c>
      <c r="I51" s="32" t="s">
        <v>85</v>
      </c>
      <c r="J51" s="32"/>
      <c r="K51" s="32"/>
      <c r="L51" s="32"/>
      <c r="P51" s="216" t="s">
        <v>546</v>
      </c>
      <c r="Q51" s="216" t="s">
        <v>559</v>
      </c>
      <c r="R51" s="217">
        <f>H51/80</f>
        <v>1.0824321600000002</v>
      </c>
    </row>
    <row r="52" spans="1:22" ht="13.35" customHeight="1">
      <c r="B52" s="34" t="s">
        <v>86</v>
      </c>
      <c r="C52" s="34"/>
      <c r="D52" s="35"/>
      <c r="E52" s="20"/>
      <c r="F52" s="20"/>
      <c r="G52" s="30"/>
      <c r="H52" s="38">
        <f>'February 2019'!G50</f>
        <v>185.9236416</v>
      </c>
      <c r="I52" s="32" t="s">
        <v>85</v>
      </c>
      <c r="J52" s="32"/>
      <c r="K52" s="32"/>
      <c r="L52" s="32"/>
      <c r="P52" s="216" t="s">
        <v>547</v>
      </c>
      <c r="Q52" s="216" t="s">
        <v>561</v>
      </c>
      <c r="R52" s="217">
        <f>H52/80</f>
        <v>2.3240455199999999</v>
      </c>
    </row>
    <row r="53" spans="1:22" s="12" customFormat="1">
      <c r="A53" s="3"/>
      <c r="B53" s="34" t="s">
        <v>87</v>
      </c>
      <c r="C53" s="34"/>
      <c r="D53" s="35"/>
      <c r="E53" s="20"/>
      <c r="F53" s="20"/>
      <c r="G53" s="30"/>
      <c r="H53" s="38">
        <f>'February 2019'!G51</f>
        <v>185.9236416</v>
      </c>
      <c r="I53" s="32" t="s">
        <v>85</v>
      </c>
      <c r="O53" s="215"/>
      <c r="P53" s="216" t="s">
        <v>548</v>
      </c>
      <c r="Q53" s="216" t="s">
        <v>560</v>
      </c>
      <c r="R53" s="217">
        <f>H53/80</f>
        <v>2.3240455199999999</v>
      </c>
      <c r="S53" s="215"/>
      <c r="T53" s="215"/>
      <c r="U53" s="215"/>
      <c r="V53" s="215"/>
    </row>
    <row r="54" spans="1:22" s="12" customFormat="1" ht="17.100000000000001" customHeight="1">
      <c r="A54" s="3"/>
      <c r="B54" s="34"/>
      <c r="C54" s="34"/>
      <c r="D54" s="35"/>
      <c r="E54" s="20"/>
      <c r="F54" s="20"/>
      <c r="G54" s="30"/>
      <c r="H54" s="38"/>
      <c r="I54" s="32"/>
      <c r="O54" s="215"/>
      <c r="P54" s="215"/>
      <c r="Q54" s="215"/>
      <c r="R54" s="215"/>
      <c r="S54" s="215"/>
      <c r="T54" s="215"/>
      <c r="U54" s="215"/>
      <c r="V54" s="215"/>
    </row>
    <row r="55" spans="1:22" s="12" customFormat="1" ht="17.100000000000001" customHeight="1">
      <c r="A55" s="3"/>
      <c r="B55" s="34"/>
      <c r="C55" s="34"/>
      <c r="D55" s="35"/>
      <c r="E55" s="20"/>
      <c r="F55" s="20"/>
      <c r="G55" s="30"/>
      <c r="H55" s="38"/>
      <c r="I55" s="32"/>
      <c r="O55" s="215"/>
      <c r="P55" s="215"/>
      <c r="Q55" s="215"/>
      <c r="R55" s="215"/>
      <c r="S55" s="215"/>
      <c r="T55" s="215"/>
      <c r="U55" s="215"/>
      <c r="V55" s="215"/>
    </row>
    <row r="56" spans="1:22" s="12" customFormat="1" ht="43.5" customHeight="1" thickBot="1">
      <c r="A56" s="22" t="s">
        <v>2</v>
      </c>
      <c r="B56" s="23" t="s">
        <v>3</v>
      </c>
      <c r="C56" s="23"/>
      <c r="D56" s="24" t="s">
        <v>42</v>
      </c>
      <c r="E56" s="25" t="s">
        <v>5</v>
      </c>
      <c r="F56" s="23" t="s">
        <v>6</v>
      </c>
      <c r="G56" s="25" t="s">
        <v>7</v>
      </c>
      <c r="H56" s="26" t="s">
        <v>8</v>
      </c>
      <c r="I56" s="26" t="s">
        <v>9</v>
      </c>
      <c r="J56" s="26" t="s">
        <v>10</v>
      </c>
      <c r="K56" s="27" t="s">
        <v>11</v>
      </c>
      <c r="O56" s="215"/>
      <c r="P56" s="215"/>
      <c r="Q56" s="215"/>
      <c r="R56" s="215"/>
      <c r="S56" s="215"/>
      <c r="T56" s="215"/>
      <c r="U56" s="215"/>
      <c r="V56" s="215"/>
    </row>
    <row r="57" spans="1:22" s="12" customFormat="1" ht="27.75" customHeight="1">
      <c r="B57" s="36" t="s">
        <v>12</v>
      </c>
      <c r="C57" s="36"/>
      <c r="E57" s="34">
        <v>10</v>
      </c>
      <c r="F57" s="34" t="s">
        <v>13</v>
      </c>
      <c r="G57" s="17" t="s">
        <v>90</v>
      </c>
      <c r="H57" s="180" t="e">
        <f>'February 2019'!#REF!*1.005</f>
        <v>#REF!</v>
      </c>
      <c r="I57" s="180" t="e">
        <f>'February 2019'!#REF!*1.005</f>
        <v>#REF!</v>
      </c>
      <c r="J57" s="180" t="e">
        <f>'February 2019'!#REF!*1.005</f>
        <v>#REF!</v>
      </c>
      <c r="K57" s="180" t="e">
        <f>'February 2019'!#REF!*1.005</f>
        <v>#REF!</v>
      </c>
      <c r="O57" s="215"/>
      <c r="P57" s="215"/>
      <c r="Q57" s="215"/>
      <c r="R57" s="215"/>
      <c r="S57" s="215"/>
      <c r="T57" s="215"/>
      <c r="U57" s="215"/>
      <c r="V57" s="215"/>
    </row>
    <row r="58" spans="1:22" s="12" customFormat="1" ht="12.75" customHeight="1">
      <c r="B58" s="36"/>
      <c r="C58" s="36"/>
      <c r="D58" s="31" t="s">
        <v>15</v>
      </c>
      <c r="E58" s="34"/>
      <c r="F58" s="34"/>
      <c r="G58" s="17"/>
      <c r="H58" s="180"/>
      <c r="I58" s="180"/>
      <c r="J58" s="180"/>
      <c r="K58" s="180"/>
      <c r="O58" s="215"/>
      <c r="P58" s="215"/>
      <c r="Q58" s="215"/>
      <c r="R58" s="215"/>
      <c r="S58" s="215"/>
      <c r="T58" s="215"/>
      <c r="U58" s="215"/>
      <c r="V58" s="215"/>
    </row>
    <row r="59" spans="1:22" s="19" customFormat="1">
      <c r="A59" s="3" t="s">
        <v>255</v>
      </c>
      <c r="C59" s="20">
        <v>493</v>
      </c>
      <c r="D59" s="100" t="s">
        <v>248</v>
      </c>
      <c r="H59" s="180">
        <v>89438.297245611815</v>
      </c>
      <c r="I59" s="180">
        <v>92121.446162980166</v>
      </c>
      <c r="J59" s="180">
        <v>94885.089547869575</v>
      </c>
      <c r="K59" s="181">
        <v>97731.642234305662</v>
      </c>
      <c r="O59" s="214"/>
      <c r="P59" s="213" t="str">
        <f>VLOOKUP(A59,DataJan2020,1,0)</f>
        <v>10011C</v>
      </c>
      <c r="Q59" s="213"/>
      <c r="R59" s="213"/>
      <c r="S59" s="213">
        <f ca="1">VLOOKUP($A59,DataJan2020,S$4,0)</f>
        <v>90332.680218067937</v>
      </c>
      <c r="T59" s="213">
        <f ca="1">VLOOKUP($A59,DataJan2020,T$4,0)</f>
        <v>93042.660624609969</v>
      </c>
      <c r="U59" s="213">
        <f ca="1">VLOOKUP($A59,DataJan2020,U$4,0)</f>
        <v>95833.94044334827</v>
      </c>
      <c r="V59" s="213">
        <f ca="1">VLOOKUP($A59,DataJan2020,V$4,0)</f>
        <v>98708.958656648712</v>
      </c>
    </row>
    <row r="60" spans="1:22" s="19" customFormat="1">
      <c r="A60" s="3"/>
      <c r="D60" s="100"/>
      <c r="H60" s="180"/>
      <c r="I60" s="180"/>
      <c r="J60" s="180"/>
      <c r="K60" s="181"/>
      <c r="O60" s="214"/>
      <c r="P60" s="214"/>
      <c r="Q60" s="214"/>
      <c r="R60" s="214"/>
      <c r="S60" s="214"/>
      <c r="T60" s="214"/>
      <c r="U60" s="214"/>
      <c r="V60" s="214"/>
    </row>
    <row r="61" spans="1:22" s="19" customFormat="1">
      <c r="D61" s="100"/>
      <c r="H61" s="17"/>
      <c r="I61" s="17"/>
      <c r="J61" s="17"/>
      <c r="K61" s="18"/>
      <c r="O61" s="214"/>
      <c r="P61" s="214"/>
      <c r="Q61" s="214"/>
      <c r="R61" s="214"/>
      <c r="S61" s="214"/>
      <c r="T61" s="214"/>
      <c r="U61" s="214"/>
      <c r="V61" s="214"/>
    </row>
    <row r="62" spans="1:22" s="19" customFormat="1" ht="28.5" thickBot="1">
      <c r="A62" s="22" t="s">
        <v>2</v>
      </c>
      <c r="B62" s="23" t="s">
        <v>3</v>
      </c>
      <c r="C62" s="23" t="s">
        <v>519</v>
      </c>
      <c r="D62" s="24" t="s">
        <v>91</v>
      </c>
      <c r="E62" s="25" t="s">
        <v>5</v>
      </c>
      <c r="F62" s="23" t="s">
        <v>6</v>
      </c>
      <c r="G62" s="25" t="s">
        <v>7</v>
      </c>
      <c r="H62" s="26" t="s">
        <v>8</v>
      </c>
      <c r="I62" s="26" t="s">
        <v>9</v>
      </c>
      <c r="J62" s="26" t="s">
        <v>10</v>
      </c>
      <c r="K62" s="27" t="s">
        <v>11</v>
      </c>
      <c r="O62" s="214"/>
      <c r="P62" s="214"/>
      <c r="Q62" s="214"/>
      <c r="R62" s="214"/>
      <c r="S62" s="214"/>
      <c r="T62" s="214"/>
      <c r="U62" s="214"/>
      <c r="V62" s="214"/>
    </row>
    <row r="63" spans="1:22" s="19" customFormat="1">
      <c r="A63" s="18"/>
      <c r="B63" s="28" t="s">
        <v>12</v>
      </c>
      <c r="C63" s="28"/>
      <c r="D63" s="18"/>
      <c r="E63" s="29">
        <v>11</v>
      </c>
      <c r="F63" s="29" t="s">
        <v>13</v>
      </c>
      <c r="G63" s="17" t="s">
        <v>92</v>
      </c>
      <c r="H63" s="17" t="e">
        <f>'February 2019'!#REF!*1.005</f>
        <v>#REF!</v>
      </c>
      <c r="I63" s="17" t="e">
        <f>'February 2019'!#REF!*1.005</f>
        <v>#REF!</v>
      </c>
      <c r="J63" s="17" t="e">
        <f>'February 2019'!#REF!*1.005</f>
        <v>#REF!</v>
      </c>
      <c r="K63" s="17" t="e">
        <f>'February 2019'!#REF!*1.005</f>
        <v>#REF!</v>
      </c>
      <c r="O63" s="214"/>
      <c r="P63" s="214"/>
      <c r="Q63" s="214"/>
      <c r="R63" s="214"/>
      <c r="S63" s="214"/>
      <c r="T63" s="214"/>
      <c r="U63" s="214"/>
      <c r="V63" s="214"/>
    </row>
    <row r="64" spans="1:22" s="19" customFormat="1">
      <c r="A64" s="3"/>
      <c r="B64" s="2"/>
      <c r="C64" s="2"/>
      <c r="D64" s="31" t="s">
        <v>15</v>
      </c>
      <c r="E64" s="4"/>
      <c r="F64" s="4"/>
      <c r="G64" s="30"/>
      <c r="H64" s="30"/>
      <c r="I64" s="30"/>
      <c r="J64" s="30"/>
      <c r="K64" s="30"/>
      <c r="L64" s="30"/>
      <c r="O64" s="214"/>
      <c r="P64" s="214"/>
      <c r="Q64" s="214"/>
      <c r="R64" s="214"/>
      <c r="S64" s="214"/>
      <c r="T64" s="214"/>
      <c r="U64" s="214"/>
      <c r="V64" s="214"/>
    </row>
    <row r="65" spans="1:22" s="19" customFormat="1">
      <c r="A65" s="3" t="s">
        <v>93</v>
      </c>
      <c r="B65" s="2"/>
      <c r="C65" s="2">
        <v>506</v>
      </c>
      <c r="D65" s="35" t="s">
        <v>94</v>
      </c>
      <c r="E65" s="4"/>
      <c r="F65" s="4"/>
      <c r="G65" s="30"/>
      <c r="H65" s="179">
        <f>'February 2019'!G61*1.005</f>
        <v>93164.892964178987</v>
      </c>
      <c r="I65" s="179">
        <f>'February 2019'!H61*1.005</f>
        <v>95959.839753104345</v>
      </c>
      <c r="J65" s="179">
        <f>'February 2019'!I61*1.005</f>
        <v>98838.634945697486</v>
      </c>
      <c r="K65" s="179">
        <f>'February 2019'!J61*1.005</f>
        <v>101803.7939940684</v>
      </c>
      <c r="L65" s="30"/>
      <c r="O65" s="214"/>
      <c r="P65" s="213" t="str">
        <f t="shared" ref="P65:P92" si="4">VLOOKUP(A65,DataJan2020,1,0)</f>
        <v>00484C</v>
      </c>
      <c r="Q65" s="213"/>
      <c r="R65" s="213"/>
      <c r="S65" s="213">
        <f t="shared" ref="S65:V92" ca="1" si="5">VLOOKUP($A65,DataJan2020,S$4,0)</f>
        <v>94096.541893820773</v>
      </c>
      <c r="T65" s="213">
        <f t="shared" ca="1" si="5"/>
        <v>96919.438150635382</v>
      </c>
      <c r="U65" s="213">
        <f t="shared" ca="1" si="5"/>
        <v>99827.021295154467</v>
      </c>
      <c r="V65" s="213">
        <f t="shared" ca="1" si="5"/>
        <v>102821.83193400908</v>
      </c>
    </row>
    <row r="66" spans="1:22" s="19" customFormat="1">
      <c r="A66" s="3" t="s">
        <v>97</v>
      </c>
      <c r="B66" s="35"/>
      <c r="C66" s="2">
        <v>528</v>
      </c>
      <c r="D66" s="35" t="s">
        <v>228</v>
      </c>
      <c r="E66" s="4"/>
      <c r="F66" s="4"/>
      <c r="G66" s="30"/>
      <c r="H66" s="297">
        <f>'February 2019'!G62*1.005</f>
        <v>93164.892964178987</v>
      </c>
      <c r="I66" s="297">
        <f>'February 2019'!H62*1.005</f>
        <v>95959.839753104345</v>
      </c>
      <c r="J66" s="297">
        <f>'February 2019'!I62*1.005</f>
        <v>98838.634945697486</v>
      </c>
      <c r="K66" s="297">
        <f>'February 2019'!J62*1.005</f>
        <v>101803.7939940684</v>
      </c>
      <c r="L66" s="30"/>
      <c r="O66" s="214"/>
      <c r="P66" s="213" t="str">
        <f t="shared" si="4"/>
        <v>06815C</v>
      </c>
      <c r="Q66" s="213"/>
      <c r="R66" s="213"/>
      <c r="S66" s="213">
        <f t="shared" ca="1" si="5"/>
        <v>94096.541893820773</v>
      </c>
      <c r="T66" s="213">
        <f t="shared" ca="1" si="5"/>
        <v>96919.438150635382</v>
      </c>
      <c r="U66" s="213">
        <f t="shared" ca="1" si="5"/>
        <v>99827.021295154467</v>
      </c>
      <c r="V66" s="213">
        <f t="shared" ca="1" si="5"/>
        <v>102821.83193400908</v>
      </c>
    </row>
    <row r="67" spans="1:22" s="19" customFormat="1">
      <c r="A67" s="3" t="s">
        <v>95</v>
      </c>
      <c r="B67" s="2"/>
      <c r="C67" s="2">
        <v>515</v>
      </c>
      <c r="D67" s="35" t="s">
        <v>96</v>
      </c>
      <c r="E67" s="4"/>
      <c r="F67" s="4"/>
      <c r="G67" s="30"/>
      <c r="H67" s="179">
        <f>'February 2019'!G63*1.005</f>
        <v>93164.892964178987</v>
      </c>
      <c r="I67" s="179">
        <f>'February 2019'!H63*1.005</f>
        <v>95959.839753104345</v>
      </c>
      <c r="J67" s="179">
        <f>'February 2019'!I63*1.005</f>
        <v>98838.634945697486</v>
      </c>
      <c r="K67" s="179">
        <f>'February 2019'!J63*1.005</f>
        <v>101803.7939940684</v>
      </c>
      <c r="L67" s="30"/>
      <c r="O67" s="214"/>
      <c r="P67" s="213" t="str">
        <f t="shared" si="4"/>
        <v>00870C</v>
      </c>
      <c r="Q67" s="213"/>
      <c r="R67" s="213"/>
      <c r="S67" s="213">
        <f t="shared" ca="1" si="5"/>
        <v>94096.541893820773</v>
      </c>
      <c r="T67" s="213">
        <f t="shared" ca="1" si="5"/>
        <v>96919.438150635382</v>
      </c>
      <c r="U67" s="213">
        <f t="shared" ca="1" si="5"/>
        <v>99827.021295154467</v>
      </c>
      <c r="V67" s="213">
        <f t="shared" ca="1" si="5"/>
        <v>102821.83193400908</v>
      </c>
    </row>
    <row r="68" spans="1:22" s="19" customFormat="1">
      <c r="A68" s="3" t="s">
        <v>246</v>
      </c>
      <c r="B68" s="2"/>
      <c r="C68" s="2">
        <v>498</v>
      </c>
      <c r="D68" s="35" t="s">
        <v>234</v>
      </c>
      <c r="E68" s="4"/>
      <c r="F68" s="4"/>
      <c r="G68" s="30"/>
      <c r="H68" s="179">
        <f>'February 2019'!G64*1.005</f>
        <v>93164.892964178987</v>
      </c>
      <c r="I68" s="179">
        <f>'February 2019'!H64*1.005</f>
        <v>95959.839753104345</v>
      </c>
      <c r="J68" s="179">
        <f>'February 2019'!I64*1.005</f>
        <v>98838.634945697486</v>
      </c>
      <c r="K68" s="179">
        <f>'February 2019'!J64*1.005</f>
        <v>101803.7939940684</v>
      </c>
      <c r="L68" s="30"/>
      <c r="O68" s="214"/>
      <c r="P68" s="213" t="str">
        <f t="shared" si="4"/>
        <v>59215C</v>
      </c>
      <c r="Q68" s="213"/>
      <c r="R68" s="213"/>
      <c r="S68" s="213">
        <f t="shared" si="5"/>
        <v>94096.541893820773</v>
      </c>
      <c r="T68" s="213">
        <f t="shared" si="5"/>
        <v>96919.438150635382</v>
      </c>
      <c r="U68" s="213">
        <f t="shared" si="5"/>
        <v>99827.021295154467</v>
      </c>
      <c r="V68" s="213">
        <f t="shared" si="5"/>
        <v>102821.83193400908</v>
      </c>
    </row>
    <row r="69" spans="1:22" s="19" customFormat="1">
      <c r="A69" s="3" t="s">
        <v>98</v>
      </c>
      <c r="B69" s="2"/>
      <c r="C69" s="2">
        <v>503</v>
      </c>
      <c r="D69" s="35" t="s">
        <v>99</v>
      </c>
      <c r="E69" s="4"/>
      <c r="F69" s="4"/>
      <c r="G69" s="30"/>
      <c r="H69" s="179">
        <f>'February 2019'!G65*1.005</f>
        <v>93164.892964178987</v>
      </c>
      <c r="I69" s="179">
        <f>'February 2019'!H65*1.005</f>
        <v>95959.839753104345</v>
      </c>
      <c r="J69" s="179">
        <f>'February 2019'!I65*1.005</f>
        <v>98838.634945697486</v>
      </c>
      <c r="K69" s="179">
        <f>'February 2019'!J65*1.005</f>
        <v>101803.7939940684</v>
      </c>
      <c r="L69" s="30"/>
      <c r="O69" s="214"/>
      <c r="P69" s="213" t="str">
        <f t="shared" si="4"/>
        <v>03610C</v>
      </c>
      <c r="Q69" s="213"/>
      <c r="R69" s="213"/>
      <c r="S69" s="213">
        <f t="shared" ca="1" si="5"/>
        <v>94096.541893820773</v>
      </c>
      <c r="T69" s="213">
        <f t="shared" ca="1" si="5"/>
        <v>96919.438150635382</v>
      </c>
      <c r="U69" s="213">
        <f t="shared" ca="1" si="5"/>
        <v>99827.021295154467</v>
      </c>
      <c r="V69" s="213">
        <f t="shared" ca="1" si="5"/>
        <v>102821.83193400908</v>
      </c>
    </row>
    <row r="70" spans="1:22" s="19" customFormat="1">
      <c r="A70" s="3" t="s">
        <v>88</v>
      </c>
      <c r="B70" s="2"/>
      <c r="C70" s="2">
        <v>498</v>
      </c>
      <c r="D70" s="35" t="s">
        <v>265</v>
      </c>
      <c r="E70" s="4"/>
      <c r="F70" s="4"/>
      <c r="G70" s="30"/>
      <c r="H70" s="179">
        <f>'February 2019'!G66*1.005</f>
        <v>93164.892964178987</v>
      </c>
      <c r="I70" s="179">
        <f>'February 2019'!H66*1.005</f>
        <v>95959.839753104345</v>
      </c>
      <c r="J70" s="179">
        <f>'February 2019'!I66*1.005</f>
        <v>98838.634945697486</v>
      </c>
      <c r="K70" s="179">
        <f>'February 2019'!J66*1.005</f>
        <v>101803.7939940684</v>
      </c>
      <c r="L70" s="30"/>
      <c r="O70" s="214"/>
      <c r="P70" s="213" t="str">
        <f t="shared" si="4"/>
        <v>03623C</v>
      </c>
      <c r="Q70" s="213"/>
      <c r="R70" s="213"/>
      <c r="S70" s="213">
        <f t="shared" si="5"/>
        <v>94096.541893820773</v>
      </c>
      <c r="T70" s="213">
        <f t="shared" si="5"/>
        <v>96919.438150635382</v>
      </c>
      <c r="U70" s="213">
        <f t="shared" si="5"/>
        <v>99827.021295154467</v>
      </c>
      <c r="V70" s="213">
        <f t="shared" si="5"/>
        <v>102821.83193400908</v>
      </c>
    </row>
    <row r="71" spans="1:22" s="19" customFormat="1" ht="12" customHeight="1">
      <c r="A71" s="3" t="s">
        <v>100</v>
      </c>
      <c r="B71" s="2"/>
      <c r="C71" s="2">
        <v>520</v>
      </c>
      <c r="D71" s="35" t="s">
        <v>101</v>
      </c>
      <c r="E71" s="4"/>
      <c r="F71" s="4"/>
      <c r="G71" s="30"/>
      <c r="H71" s="179">
        <f>'February 2019'!G67*1.005</f>
        <v>93164.892964178987</v>
      </c>
      <c r="I71" s="179">
        <f>'February 2019'!H67*1.005</f>
        <v>95959.839753104345</v>
      </c>
      <c r="J71" s="179">
        <f>'February 2019'!I67*1.005</f>
        <v>98838.634945697486</v>
      </c>
      <c r="K71" s="179">
        <f>'February 2019'!J67*1.005</f>
        <v>101803.7939940684</v>
      </c>
      <c r="L71" s="30"/>
      <c r="O71" s="214"/>
      <c r="P71" s="213" t="str">
        <f t="shared" si="4"/>
        <v>04299C</v>
      </c>
      <c r="Q71" s="213"/>
      <c r="R71" s="213"/>
      <c r="S71" s="213">
        <f t="shared" ca="1" si="5"/>
        <v>94096.541893820773</v>
      </c>
      <c r="T71" s="213">
        <f t="shared" ca="1" si="5"/>
        <v>96919.438150635382</v>
      </c>
      <c r="U71" s="213">
        <f t="shared" ca="1" si="5"/>
        <v>99827.021295154467</v>
      </c>
      <c r="V71" s="213">
        <f t="shared" ca="1" si="5"/>
        <v>102821.83193400908</v>
      </c>
    </row>
    <row r="72" spans="1:22" s="19" customFormat="1" ht="12" customHeight="1">
      <c r="A72" s="287" t="s">
        <v>23</v>
      </c>
      <c r="B72" s="290"/>
      <c r="C72" s="290">
        <v>498</v>
      </c>
      <c r="D72" s="292" t="s">
        <v>577</v>
      </c>
      <c r="E72" s="298"/>
      <c r="F72" s="298"/>
      <c r="G72" s="291"/>
      <c r="H72" s="295"/>
      <c r="I72" s="295"/>
      <c r="J72" s="295"/>
      <c r="K72" s="295"/>
      <c r="L72" s="30"/>
      <c r="O72" s="214"/>
      <c r="P72" s="213" t="str">
        <f t="shared" si="4"/>
        <v>04308C</v>
      </c>
      <c r="Q72" s="213"/>
      <c r="R72" s="213"/>
      <c r="S72" s="213">
        <f t="shared" ca="1" si="5"/>
        <v>80615.944193967531</v>
      </c>
      <c r="T72" s="213">
        <f t="shared" ca="1" si="5"/>
        <v>83034.422519786545</v>
      </c>
      <c r="U72" s="213">
        <f t="shared" ca="1" si="5"/>
        <v>85525.455195380142</v>
      </c>
      <c r="V72" s="213">
        <f t="shared" ca="1" si="5"/>
        <v>88091.218851241545</v>
      </c>
    </row>
    <row r="73" spans="1:22" s="19" customFormat="1">
      <c r="A73" s="3" t="s">
        <v>102</v>
      </c>
      <c r="B73" s="2"/>
      <c r="C73" s="2">
        <v>520</v>
      </c>
      <c r="D73" s="35" t="s">
        <v>103</v>
      </c>
      <c r="E73" s="4"/>
      <c r="F73" s="4"/>
      <c r="G73" s="30"/>
      <c r="H73" s="179">
        <f>'February 2019'!G68*1.005</f>
        <v>93164.892964178987</v>
      </c>
      <c r="I73" s="179">
        <f>'February 2019'!H68*1.005</f>
        <v>95959.839753104345</v>
      </c>
      <c r="J73" s="179">
        <f>'February 2019'!I68*1.005</f>
        <v>98838.634945697486</v>
      </c>
      <c r="K73" s="179">
        <f>'February 2019'!J68*1.005</f>
        <v>101803.7939940684</v>
      </c>
      <c r="L73" s="30"/>
      <c r="O73" s="214"/>
      <c r="P73" s="213" t="str">
        <f t="shared" si="4"/>
        <v>05120C</v>
      </c>
      <c r="Q73" s="213"/>
      <c r="R73" s="213"/>
      <c r="S73" s="213">
        <f t="shared" ca="1" si="5"/>
        <v>94096.541893820773</v>
      </c>
      <c r="T73" s="213">
        <f t="shared" ca="1" si="5"/>
        <v>96919.438150635382</v>
      </c>
      <c r="U73" s="213">
        <f t="shared" ca="1" si="5"/>
        <v>99827.021295154467</v>
      </c>
      <c r="V73" s="213">
        <f t="shared" ca="1" si="5"/>
        <v>102821.83193400908</v>
      </c>
    </row>
    <row r="74" spans="1:22" s="19" customFormat="1">
      <c r="A74" s="3" t="s">
        <v>104</v>
      </c>
      <c r="B74" s="2"/>
      <c r="C74" s="2">
        <v>510</v>
      </c>
      <c r="D74" s="35" t="s">
        <v>105</v>
      </c>
      <c r="E74" s="4"/>
      <c r="F74" s="4"/>
      <c r="G74" s="30"/>
      <c r="H74" s="179">
        <f>'February 2019'!G69*1.005</f>
        <v>93164.892964178987</v>
      </c>
      <c r="I74" s="179">
        <f>'February 2019'!H69*1.005</f>
        <v>95959.839753104345</v>
      </c>
      <c r="J74" s="179">
        <f>'February 2019'!I69*1.005</f>
        <v>98838.634945697486</v>
      </c>
      <c r="K74" s="179">
        <f>'February 2019'!J69*1.005</f>
        <v>101803.7939940684</v>
      </c>
      <c r="L74" s="30"/>
      <c r="O74" s="214"/>
      <c r="P74" s="213" t="str">
        <f t="shared" si="4"/>
        <v>05180C</v>
      </c>
      <c r="Q74" s="213"/>
      <c r="R74" s="213"/>
      <c r="S74" s="213">
        <f t="shared" ca="1" si="5"/>
        <v>94096.541893820773</v>
      </c>
      <c r="T74" s="213">
        <f t="shared" ca="1" si="5"/>
        <v>96919.438150635382</v>
      </c>
      <c r="U74" s="213">
        <f t="shared" ca="1" si="5"/>
        <v>99827.021295154467</v>
      </c>
      <c r="V74" s="213">
        <f t="shared" ca="1" si="5"/>
        <v>102821.83193400908</v>
      </c>
    </row>
    <row r="75" spans="1:22" s="19" customFormat="1">
      <c r="A75" s="3" t="s">
        <v>106</v>
      </c>
      <c r="B75" s="2"/>
      <c r="C75" s="2">
        <v>520</v>
      </c>
      <c r="D75" s="35" t="s">
        <v>107</v>
      </c>
      <c r="E75" s="4"/>
      <c r="F75" s="4"/>
      <c r="G75" s="30"/>
      <c r="H75" s="179">
        <f>'February 2019'!G70*1.005</f>
        <v>93164.892964178987</v>
      </c>
      <c r="I75" s="179">
        <f>'February 2019'!H70*1.005</f>
        <v>95959.839753104345</v>
      </c>
      <c r="J75" s="179">
        <f>'February 2019'!I70*1.005</f>
        <v>98838.634945697486</v>
      </c>
      <c r="K75" s="179">
        <f>'February 2019'!J70*1.005</f>
        <v>101803.7939940684</v>
      </c>
      <c r="L75" s="30"/>
      <c r="O75" s="214"/>
      <c r="P75" s="213" t="str">
        <f t="shared" si="4"/>
        <v>05200C</v>
      </c>
      <c r="Q75" s="213"/>
      <c r="R75" s="213"/>
      <c r="S75" s="213">
        <f t="shared" ca="1" si="5"/>
        <v>94096.541893820773</v>
      </c>
      <c r="T75" s="213">
        <f t="shared" ca="1" si="5"/>
        <v>96919.438150635382</v>
      </c>
      <c r="U75" s="213">
        <f t="shared" ca="1" si="5"/>
        <v>99827.021295154467</v>
      </c>
      <c r="V75" s="213">
        <f t="shared" ca="1" si="5"/>
        <v>102821.83193400908</v>
      </c>
    </row>
    <row r="76" spans="1:22" s="19" customFormat="1">
      <c r="A76" s="3" t="s">
        <v>108</v>
      </c>
      <c r="B76" s="2"/>
      <c r="C76" s="2">
        <v>505</v>
      </c>
      <c r="D76" s="35" t="s">
        <v>109</v>
      </c>
      <c r="E76" s="4"/>
      <c r="F76" s="4"/>
      <c r="G76" s="30"/>
      <c r="H76" s="179">
        <f>'February 2019'!G71*1.005</f>
        <v>93164.892964178987</v>
      </c>
      <c r="I76" s="179">
        <f>'February 2019'!H71*1.005</f>
        <v>95959.839753104345</v>
      </c>
      <c r="J76" s="179">
        <f>'February 2019'!I71*1.005</f>
        <v>98838.634945697486</v>
      </c>
      <c r="K76" s="179">
        <f>'February 2019'!J71*1.005</f>
        <v>101803.7939940684</v>
      </c>
      <c r="L76" s="30"/>
      <c r="O76" s="214"/>
      <c r="P76" s="213" t="str">
        <f t="shared" si="4"/>
        <v>05220C</v>
      </c>
      <c r="Q76" s="213"/>
      <c r="R76" s="213"/>
      <c r="S76" s="213">
        <f t="shared" ca="1" si="5"/>
        <v>94096.541893820773</v>
      </c>
      <c r="T76" s="213">
        <f t="shared" ca="1" si="5"/>
        <v>96919.438150635382</v>
      </c>
      <c r="U76" s="213">
        <f t="shared" ca="1" si="5"/>
        <v>99827.021295154467</v>
      </c>
      <c r="V76" s="213">
        <f t="shared" ca="1" si="5"/>
        <v>102821.83193400908</v>
      </c>
    </row>
    <row r="77" spans="1:22" s="19" customFormat="1">
      <c r="A77" s="3" t="s">
        <v>110</v>
      </c>
      <c r="B77" s="2"/>
      <c r="C77" s="2">
        <v>520</v>
      </c>
      <c r="D77" s="35" t="s">
        <v>111</v>
      </c>
      <c r="E77" s="4"/>
      <c r="F77" s="4"/>
      <c r="G77" s="30"/>
      <c r="H77" s="179">
        <f>'February 2019'!G72*1.005</f>
        <v>93164.892964178987</v>
      </c>
      <c r="I77" s="179">
        <f>'February 2019'!H72*1.005</f>
        <v>95959.839753104345</v>
      </c>
      <c r="J77" s="179">
        <f>'February 2019'!I72*1.005</f>
        <v>98838.634945697486</v>
      </c>
      <c r="K77" s="179">
        <f>'February 2019'!J72*1.005</f>
        <v>101803.7939940684</v>
      </c>
      <c r="L77" s="30"/>
      <c r="O77" s="214"/>
      <c r="P77" s="213" t="str">
        <f t="shared" si="4"/>
        <v>05250C</v>
      </c>
      <c r="Q77" s="213"/>
      <c r="R77" s="213"/>
      <c r="S77" s="213">
        <f t="shared" ca="1" si="5"/>
        <v>94096.541893820773</v>
      </c>
      <c r="T77" s="213">
        <f t="shared" ca="1" si="5"/>
        <v>96919.438150635382</v>
      </c>
      <c r="U77" s="213">
        <f t="shared" ca="1" si="5"/>
        <v>99827.021295154467</v>
      </c>
      <c r="V77" s="213">
        <f t="shared" ca="1" si="5"/>
        <v>102821.83193400908</v>
      </c>
    </row>
    <row r="78" spans="1:22" s="19" customFormat="1">
      <c r="A78" s="226" t="s">
        <v>112</v>
      </c>
      <c r="B78" s="226"/>
      <c r="C78" s="227">
        <v>510</v>
      </c>
      <c r="D78" s="228" t="s">
        <v>113</v>
      </c>
      <c r="H78" s="180">
        <f>'February 2019'!G73*1.005</f>
        <v>93164.892964178987</v>
      </c>
      <c r="I78" s="180">
        <f>'February 2019'!H73*1.005</f>
        <v>95959.839753104345</v>
      </c>
      <c r="J78" s="180">
        <f>'February 2019'!I73*1.005</f>
        <v>98838.634945697486</v>
      </c>
      <c r="K78" s="180">
        <f>'February 2019'!J73*1.005</f>
        <v>101803.7939940684</v>
      </c>
      <c r="L78" s="15"/>
      <c r="O78" s="214"/>
      <c r="P78" s="213" t="str">
        <f t="shared" si="4"/>
        <v>05235C</v>
      </c>
      <c r="Q78" s="213"/>
      <c r="R78" s="213"/>
      <c r="S78" s="213">
        <f t="shared" ca="1" si="5"/>
        <v>94096.541893820773</v>
      </c>
      <c r="T78" s="213">
        <f t="shared" ca="1" si="5"/>
        <v>96919.438150635382</v>
      </c>
      <c r="U78" s="213">
        <f t="shared" ca="1" si="5"/>
        <v>99827.021295154467</v>
      </c>
      <c r="V78" s="213">
        <f t="shared" ca="1" si="5"/>
        <v>102821.83193400908</v>
      </c>
    </row>
    <row r="79" spans="1:22" s="19" customFormat="1">
      <c r="A79" s="299" t="s">
        <v>600</v>
      </c>
      <c r="B79" s="299"/>
      <c r="C79" s="300">
        <v>498</v>
      </c>
      <c r="D79" s="301" t="s">
        <v>599</v>
      </c>
      <c r="E79" s="302"/>
      <c r="F79" s="302"/>
      <c r="G79" s="302"/>
      <c r="H79" s="303"/>
      <c r="I79" s="303"/>
      <c r="J79" s="303"/>
      <c r="K79" s="303"/>
      <c r="L79" s="15"/>
      <c r="O79" s="214"/>
      <c r="P79" s="213" t="e">
        <f t="shared" si="4"/>
        <v>#N/A</v>
      </c>
      <c r="Q79" s="213"/>
      <c r="R79" s="213"/>
      <c r="S79" s="213" t="e">
        <f t="shared" si="5"/>
        <v>#N/A</v>
      </c>
      <c r="T79" s="213" t="e">
        <f t="shared" si="5"/>
        <v>#N/A</v>
      </c>
      <c r="U79" s="213" t="e">
        <f t="shared" si="5"/>
        <v>#N/A</v>
      </c>
      <c r="V79" s="213" t="e">
        <f t="shared" si="5"/>
        <v>#N/A</v>
      </c>
    </row>
    <row r="80" spans="1:22" s="19" customFormat="1">
      <c r="A80" s="3" t="s">
        <v>114</v>
      </c>
      <c r="B80" s="35"/>
      <c r="C80" s="2">
        <v>523</v>
      </c>
      <c r="D80" s="35" t="s">
        <v>115</v>
      </c>
      <c r="E80" s="35"/>
      <c r="F80" s="4"/>
      <c r="G80" s="30"/>
      <c r="H80" s="179">
        <f>'February 2019'!G74*1.005</f>
        <v>93164.892964178987</v>
      </c>
      <c r="I80" s="179">
        <f>'February 2019'!H74*1.005</f>
        <v>95959.839753104345</v>
      </c>
      <c r="J80" s="179">
        <f>'February 2019'!I74*1.005</f>
        <v>98838.634945697486</v>
      </c>
      <c r="K80" s="179">
        <f>'February 2019'!J74*1.005</f>
        <v>101803.7939940684</v>
      </c>
      <c r="L80" s="30"/>
      <c r="O80" s="214"/>
      <c r="P80" s="213" t="str">
        <f t="shared" si="4"/>
        <v>06657C</v>
      </c>
      <c r="Q80" s="213"/>
      <c r="R80" s="213"/>
      <c r="S80" s="213">
        <f t="shared" ca="1" si="5"/>
        <v>94096.541893820773</v>
      </c>
      <c r="T80" s="213">
        <f t="shared" ca="1" si="5"/>
        <v>96919.438150635382</v>
      </c>
      <c r="U80" s="213">
        <f t="shared" ca="1" si="5"/>
        <v>99827.021295154467</v>
      </c>
      <c r="V80" s="213">
        <f t="shared" ca="1" si="5"/>
        <v>102821.83193400908</v>
      </c>
    </row>
    <row r="81" spans="1:22" s="19" customFormat="1">
      <c r="A81" s="3" t="s">
        <v>116</v>
      </c>
      <c r="B81" s="35"/>
      <c r="C81" s="2">
        <v>508</v>
      </c>
      <c r="D81" s="35" t="s">
        <v>117</v>
      </c>
      <c r="E81" s="4"/>
      <c r="F81" s="4"/>
      <c r="G81" s="30"/>
      <c r="H81" s="179">
        <f>'February 2019'!G75*1.005</f>
        <v>93164.892964178987</v>
      </c>
      <c r="I81" s="179">
        <f>'February 2019'!H75*1.005</f>
        <v>95959.839753104345</v>
      </c>
      <c r="J81" s="179">
        <f>'February 2019'!I75*1.005</f>
        <v>98838.634945697486</v>
      </c>
      <c r="K81" s="179">
        <f>'February 2019'!J75*1.005</f>
        <v>101803.7939940684</v>
      </c>
      <c r="L81" s="30"/>
      <c r="O81" s="214"/>
      <c r="P81" s="213" t="str">
        <f t="shared" si="4"/>
        <v>06675C</v>
      </c>
      <c r="Q81" s="213"/>
      <c r="R81" s="213"/>
      <c r="S81" s="213">
        <f t="shared" ca="1" si="5"/>
        <v>94096.541893820773</v>
      </c>
      <c r="T81" s="213">
        <f t="shared" ca="1" si="5"/>
        <v>96919.438150635382</v>
      </c>
      <c r="U81" s="213">
        <f t="shared" ca="1" si="5"/>
        <v>99827.021295154467</v>
      </c>
      <c r="V81" s="213">
        <f t="shared" ca="1" si="5"/>
        <v>102821.83193400908</v>
      </c>
    </row>
    <row r="82" spans="1:22" s="19" customFormat="1">
      <c r="A82" s="287" t="s">
        <v>575</v>
      </c>
      <c r="B82" s="290"/>
      <c r="C82" s="290">
        <v>503</v>
      </c>
      <c r="D82" s="292" t="s">
        <v>571</v>
      </c>
      <c r="E82" s="302"/>
      <c r="F82" s="302"/>
      <c r="G82" s="302"/>
      <c r="H82" s="295"/>
      <c r="I82" s="295"/>
      <c r="J82" s="295"/>
      <c r="K82" s="295"/>
      <c r="L82" s="30"/>
      <c r="O82" s="214"/>
      <c r="P82" s="213" t="e">
        <f t="shared" si="4"/>
        <v>#N/A</v>
      </c>
      <c r="Q82" s="213"/>
      <c r="R82" s="213"/>
      <c r="S82" s="213" t="e">
        <f t="shared" si="5"/>
        <v>#N/A</v>
      </c>
      <c r="T82" s="213" t="e">
        <f t="shared" si="5"/>
        <v>#N/A</v>
      </c>
      <c r="U82" s="213" t="e">
        <f t="shared" si="5"/>
        <v>#N/A</v>
      </c>
      <c r="V82" s="213" t="e">
        <f t="shared" si="5"/>
        <v>#N/A</v>
      </c>
    </row>
    <row r="83" spans="1:22" s="19" customFormat="1">
      <c r="A83" s="3" t="s">
        <v>120</v>
      </c>
      <c r="B83" s="2"/>
      <c r="C83" s="2">
        <v>503</v>
      </c>
      <c r="D83" s="35" t="s">
        <v>229</v>
      </c>
      <c r="E83" s="4"/>
      <c r="F83" s="4"/>
      <c r="G83" s="30"/>
      <c r="H83" s="179">
        <f>'February 2019'!G77*1.005</f>
        <v>93164.892964178987</v>
      </c>
      <c r="I83" s="179">
        <f>'February 2019'!H77*1.005</f>
        <v>95959.839753104345</v>
      </c>
      <c r="J83" s="179">
        <f>'February 2019'!I77*1.005</f>
        <v>98838.634945697486</v>
      </c>
      <c r="K83" s="179">
        <f>'February 2019'!J77*1.005</f>
        <v>101803.7939940684</v>
      </c>
      <c r="L83" s="30"/>
      <c r="O83" s="214"/>
      <c r="P83" s="213" t="str">
        <f t="shared" si="4"/>
        <v>06732C</v>
      </c>
      <c r="Q83" s="213"/>
      <c r="R83" s="213"/>
      <c r="S83" s="213">
        <f t="shared" ca="1" si="5"/>
        <v>94096.541893820773</v>
      </c>
      <c r="T83" s="213">
        <f t="shared" ca="1" si="5"/>
        <v>96919.438150635382</v>
      </c>
      <c r="U83" s="213">
        <f t="shared" ca="1" si="5"/>
        <v>99827.021295154467</v>
      </c>
      <c r="V83" s="213">
        <f t="shared" ca="1" si="5"/>
        <v>102821.83193400908</v>
      </c>
    </row>
    <row r="84" spans="1:22" s="19" customFormat="1">
      <c r="A84" s="3" t="s">
        <v>123</v>
      </c>
      <c r="B84" s="35"/>
      <c r="C84" s="2">
        <v>528</v>
      </c>
      <c r="D84" s="35" t="s">
        <v>124</v>
      </c>
      <c r="E84" s="35"/>
      <c r="F84" s="4"/>
      <c r="G84" s="30"/>
      <c r="H84" s="179">
        <f>'February 2019'!G78*1.005</f>
        <v>93164.892964178987</v>
      </c>
      <c r="I84" s="179">
        <f>'February 2019'!H78*1.005</f>
        <v>95959.839753104345</v>
      </c>
      <c r="J84" s="179">
        <f>'February 2019'!I78*1.005</f>
        <v>98838.634945697486</v>
      </c>
      <c r="K84" s="179">
        <f>'February 2019'!J78*1.005</f>
        <v>101803.7939940684</v>
      </c>
      <c r="L84" s="30"/>
      <c r="O84" s="214"/>
      <c r="P84" s="213" t="str">
        <f t="shared" si="4"/>
        <v>06931C</v>
      </c>
      <c r="Q84" s="213"/>
      <c r="R84" s="213"/>
      <c r="S84" s="213">
        <f t="shared" ca="1" si="5"/>
        <v>94096.541893820773</v>
      </c>
      <c r="T84" s="213">
        <f t="shared" ca="1" si="5"/>
        <v>96919.438150635382</v>
      </c>
      <c r="U84" s="213">
        <f t="shared" ca="1" si="5"/>
        <v>99827.021295154467</v>
      </c>
      <c r="V84" s="213">
        <f t="shared" ca="1" si="5"/>
        <v>102821.83193400908</v>
      </c>
    </row>
    <row r="85" spans="1:22" s="19" customFormat="1">
      <c r="A85" s="3" t="s">
        <v>127</v>
      </c>
      <c r="B85" s="2"/>
      <c r="C85" s="2">
        <v>500</v>
      </c>
      <c r="D85" s="35" t="s">
        <v>128</v>
      </c>
      <c r="E85" s="4"/>
      <c r="F85" s="4"/>
      <c r="G85" s="30"/>
      <c r="H85" s="179">
        <f>'February 2019'!G79*1.005</f>
        <v>93164.892964178987</v>
      </c>
      <c r="I85" s="179">
        <f>'February 2019'!H79*1.005</f>
        <v>95959.839753104345</v>
      </c>
      <c r="J85" s="179">
        <f>'February 2019'!I79*1.005</f>
        <v>98838.634945697486</v>
      </c>
      <c r="K85" s="179">
        <f>'February 2019'!J79*1.005</f>
        <v>101803.7939940684</v>
      </c>
      <c r="L85" s="30"/>
      <c r="O85" s="214"/>
      <c r="P85" s="213" t="str">
        <f t="shared" si="4"/>
        <v>10360C</v>
      </c>
      <c r="Q85" s="213"/>
      <c r="R85" s="213"/>
      <c r="S85" s="213">
        <f t="shared" ca="1" si="5"/>
        <v>94096.541893820773</v>
      </c>
      <c r="T85" s="213">
        <f t="shared" ca="1" si="5"/>
        <v>96919.438150635382</v>
      </c>
      <c r="U85" s="213">
        <f t="shared" ca="1" si="5"/>
        <v>99827.021295154467</v>
      </c>
      <c r="V85" s="213">
        <f t="shared" ca="1" si="5"/>
        <v>102821.83193400908</v>
      </c>
    </row>
    <row r="86" spans="1:22" s="19" customFormat="1">
      <c r="A86" s="3" t="s">
        <v>129</v>
      </c>
      <c r="B86" s="2"/>
      <c r="C86" s="2">
        <v>511</v>
      </c>
      <c r="D86" s="35" t="s">
        <v>130</v>
      </c>
      <c r="E86" s="4"/>
      <c r="F86" s="4"/>
      <c r="G86" s="30"/>
      <c r="H86" s="179">
        <f>'February 2019'!G80*1.005</f>
        <v>93164.892964178987</v>
      </c>
      <c r="I86" s="179">
        <f>'February 2019'!H80*1.005</f>
        <v>95959.839753104345</v>
      </c>
      <c r="J86" s="179">
        <f>'February 2019'!I80*1.005</f>
        <v>98838.634945697486</v>
      </c>
      <c r="K86" s="179">
        <f>'February 2019'!J80*1.005</f>
        <v>101803.7939940684</v>
      </c>
      <c r="L86" s="30"/>
      <c r="O86" s="214"/>
      <c r="P86" s="213" t="str">
        <f t="shared" si="4"/>
        <v>09145C</v>
      </c>
      <c r="Q86" s="213"/>
      <c r="R86" s="213"/>
      <c r="S86" s="213">
        <f t="shared" ca="1" si="5"/>
        <v>94096.541893820773</v>
      </c>
      <c r="T86" s="213">
        <f t="shared" ca="1" si="5"/>
        <v>96919.438150635382</v>
      </c>
      <c r="U86" s="213">
        <f t="shared" ca="1" si="5"/>
        <v>99827.021295154467</v>
      </c>
      <c r="V86" s="213">
        <f t="shared" ca="1" si="5"/>
        <v>102821.83193400908</v>
      </c>
    </row>
    <row r="87" spans="1:22" s="19" customFormat="1">
      <c r="A87" s="3" t="s">
        <v>131</v>
      </c>
      <c r="B87" s="2"/>
      <c r="C87" s="2">
        <v>535</v>
      </c>
      <c r="D87" s="35" t="s">
        <v>132</v>
      </c>
      <c r="E87" s="35"/>
      <c r="F87" s="4"/>
      <c r="G87" s="30"/>
      <c r="H87" s="179">
        <f>'February 2019'!G81*1.005</f>
        <v>93164.892964178987</v>
      </c>
      <c r="I87" s="179">
        <f>'February 2019'!H81*1.005</f>
        <v>95959.839753104345</v>
      </c>
      <c r="J87" s="179">
        <f>'February 2019'!I81*1.005</f>
        <v>98838.634945697486</v>
      </c>
      <c r="K87" s="179">
        <f>'February 2019'!J81*1.005</f>
        <v>101803.7939940684</v>
      </c>
      <c r="L87" s="30"/>
      <c r="O87" s="214"/>
      <c r="P87" s="213" t="str">
        <f t="shared" si="4"/>
        <v>10000C</v>
      </c>
      <c r="Q87" s="213"/>
      <c r="R87" s="213"/>
      <c r="S87" s="213">
        <f t="shared" ca="1" si="5"/>
        <v>94096.541893820773</v>
      </c>
      <c r="T87" s="213">
        <f t="shared" ca="1" si="5"/>
        <v>96919.438150635382</v>
      </c>
      <c r="U87" s="213">
        <f t="shared" ca="1" si="5"/>
        <v>99827.021295154467</v>
      </c>
      <c r="V87" s="213">
        <f t="shared" ca="1" si="5"/>
        <v>102821.83193400908</v>
      </c>
    </row>
    <row r="88" spans="1:22" s="19" customFormat="1">
      <c r="A88" s="3" t="s">
        <v>133</v>
      </c>
      <c r="B88" s="2"/>
      <c r="C88" s="2">
        <v>503</v>
      </c>
      <c r="D88" s="35" t="s">
        <v>134</v>
      </c>
      <c r="E88" s="35"/>
      <c r="F88" s="4"/>
      <c r="G88" s="30"/>
      <c r="H88" s="179">
        <f>'February 2019'!G82*1.005</f>
        <v>93164.892964178987</v>
      </c>
      <c r="I88" s="179">
        <f>'February 2019'!H82*1.005</f>
        <v>95959.839753104345</v>
      </c>
      <c r="J88" s="179">
        <f>'February 2019'!I82*1.005</f>
        <v>98838.634945697486</v>
      </c>
      <c r="K88" s="179">
        <f>'February 2019'!J82*1.005</f>
        <v>101803.7939940684</v>
      </c>
      <c r="L88" s="30"/>
      <c r="O88" s="214"/>
      <c r="P88" s="213" t="str">
        <f t="shared" si="4"/>
        <v>10230C</v>
      </c>
      <c r="Q88" s="213"/>
      <c r="R88" s="213"/>
      <c r="S88" s="213">
        <f t="shared" ca="1" si="5"/>
        <v>94096.541893820773</v>
      </c>
      <c r="T88" s="213">
        <f t="shared" ca="1" si="5"/>
        <v>96919.438150635382</v>
      </c>
      <c r="U88" s="213">
        <f t="shared" ca="1" si="5"/>
        <v>99827.021295154467</v>
      </c>
      <c r="V88" s="213">
        <f t="shared" ca="1" si="5"/>
        <v>102821.83193400908</v>
      </c>
    </row>
    <row r="89" spans="1:22" s="19" customFormat="1">
      <c r="A89" s="3" t="s">
        <v>135</v>
      </c>
      <c r="B89" s="2"/>
      <c r="C89" s="2">
        <v>500</v>
      </c>
      <c r="D89" s="35" t="s">
        <v>136</v>
      </c>
      <c r="E89" s="4"/>
      <c r="F89" s="4"/>
      <c r="G89" s="30"/>
      <c r="H89" s="179">
        <f>'February 2019'!G83*1.005</f>
        <v>93164.892964178987</v>
      </c>
      <c r="I89" s="179">
        <f>'February 2019'!H83*1.005</f>
        <v>95959.839753104345</v>
      </c>
      <c r="J89" s="179">
        <f>'February 2019'!I83*1.005</f>
        <v>98838.634945697486</v>
      </c>
      <c r="K89" s="179">
        <f>'February 2019'!J83*1.005</f>
        <v>101803.7939940684</v>
      </c>
      <c r="L89" s="30"/>
      <c r="O89" s="214"/>
      <c r="P89" s="213" t="str">
        <f t="shared" si="4"/>
        <v>10270C</v>
      </c>
      <c r="Q89" s="213"/>
      <c r="R89" s="213"/>
      <c r="S89" s="213">
        <f t="shared" ca="1" si="5"/>
        <v>94096.541893820773</v>
      </c>
      <c r="T89" s="213">
        <f t="shared" ca="1" si="5"/>
        <v>96919.438150635382</v>
      </c>
      <c r="U89" s="213">
        <f t="shared" ca="1" si="5"/>
        <v>99827.021295154467</v>
      </c>
      <c r="V89" s="213">
        <f t="shared" ca="1" si="5"/>
        <v>102821.83193400908</v>
      </c>
    </row>
    <row r="90" spans="1:22" s="19" customFormat="1">
      <c r="A90" s="3" t="s">
        <v>137</v>
      </c>
      <c r="B90" s="2"/>
      <c r="C90" s="2">
        <v>513</v>
      </c>
      <c r="D90" s="35" t="s">
        <v>138</v>
      </c>
      <c r="E90" s="4"/>
      <c r="F90" s="4"/>
      <c r="G90" s="30"/>
      <c r="H90" s="179">
        <f>'February 2019'!G84*1.005</f>
        <v>93164.892964178987</v>
      </c>
      <c r="I90" s="179">
        <f>'February 2019'!H84*1.005</f>
        <v>95959.839753104345</v>
      </c>
      <c r="J90" s="179">
        <f>'February 2019'!I84*1.005</f>
        <v>98838.634945697486</v>
      </c>
      <c r="K90" s="179">
        <f>'February 2019'!J84*1.005</f>
        <v>101803.7939940684</v>
      </c>
      <c r="L90" s="30"/>
      <c r="O90" s="214"/>
      <c r="P90" s="213" t="str">
        <f t="shared" si="4"/>
        <v>09001C</v>
      </c>
      <c r="Q90" s="213"/>
      <c r="R90" s="213"/>
      <c r="S90" s="213">
        <f t="shared" ca="1" si="5"/>
        <v>94096.541893820773</v>
      </c>
      <c r="T90" s="213">
        <f t="shared" ca="1" si="5"/>
        <v>96919.438150635382</v>
      </c>
      <c r="U90" s="213">
        <f t="shared" ca="1" si="5"/>
        <v>99827.021295154467</v>
      </c>
      <c r="V90" s="213">
        <f t="shared" ca="1" si="5"/>
        <v>102821.83193400908</v>
      </c>
    </row>
    <row r="91" spans="1:22" s="19" customFormat="1">
      <c r="A91" s="3" t="s">
        <v>139</v>
      </c>
      <c r="B91" s="2"/>
      <c r="C91" s="2">
        <v>505</v>
      </c>
      <c r="D91" s="35" t="s">
        <v>140</v>
      </c>
      <c r="E91" s="4"/>
      <c r="F91" s="4"/>
      <c r="G91" s="30"/>
      <c r="H91" s="179">
        <f>'February 2019'!G85*1.005</f>
        <v>93164.892964178987</v>
      </c>
      <c r="I91" s="179">
        <f>'February 2019'!H85*1.005</f>
        <v>95959.839753104345</v>
      </c>
      <c r="J91" s="179">
        <f>'February 2019'!I85*1.005</f>
        <v>98838.634945697486</v>
      </c>
      <c r="K91" s="179">
        <f>'February 2019'!J85*1.005</f>
        <v>101803.7939940684</v>
      </c>
      <c r="L91" s="30"/>
      <c r="O91" s="214"/>
      <c r="P91" s="213" t="str">
        <f t="shared" si="4"/>
        <v>10095C</v>
      </c>
      <c r="Q91" s="213"/>
      <c r="R91" s="213"/>
      <c r="S91" s="213">
        <f t="shared" ca="1" si="5"/>
        <v>94096.541893820773</v>
      </c>
      <c r="T91" s="213">
        <f t="shared" ca="1" si="5"/>
        <v>96919.438150635382</v>
      </c>
      <c r="U91" s="213">
        <f t="shared" ca="1" si="5"/>
        <v>99827.021295154467</v>
      </c>
      <c r="V91" s="213">
        <f t="shared" ca="1" si="5"/>
        <v>102821.83193400908</v>
      </c>
    </row>
    <row r="92" spans="1:22" s="19" customFormat="1">
      <c r="A92" s="3" t="s">
        <v>141</v>
      </c>
      <c r="B92" s="2"/>
      <c r="C92" s="2">
        <v>498</v>
      </c>
      <c r="D92" s="35" t="s">
        <v>142</v>
      </c>
      <c r="E92" s="4"/>
      <c r="F92" s="4"/>
      <c r="G92" s="30"/>
      <c r="H92" s="179">
        <f>'February 2019'!G86*1.005</f>
        <v>93164.892964178987</v>
      </c>
      <c r="I92" s="179">
        <f>'February 2019'!H86*1.005</f>
        <v>95959.839753104345</v>
      </c>
      <c r="J92" s="179">
        <f>'February 2019'!I86*1.005</f>
        <v>98838.634945697486</v>
      </c>
      <c r="K92" s="179">
        <f>'February 2019'!J86*1.005</f>
        <v>101803.7939940684</v>
      </c>
      <c r="L92" s="30"/>
      <c r="O92" s="214"/>
      <c r="P92" s="213" t="str">
        <f t="shared" si="4"/>
        <v>10907C</v>
      </c>
      <c r="Q92" s="213"/>
      <c r="R92" s="213"/>
      <c r="S92" s="213">
        <f t="shared" ca="1" si="5"/>
        <v>94096.541893820773</v>
      </c>
      <c r="T92" s="213">
        <f t="shared" ca="1" si="5"/>
        <v>96919.438150635382</v>
      </c>
      <c r="U92" s="213">
        <f t="shared" ca="1" si="5"/>
        <v>99827.021295154467</v>
      </c>
      <c r="V92" s="213">
        <f t="shared" ca="1" si="5"/>
        <v>102821.83193400908</v>
      </c>
    </row>
    <row r="93" spans="1:22" s="19" customFormat="1">
      <c r="A93" s="3"/>
      <c r="B93" s="2"/>
      <c r="C93" s="2"/>
      <c r="D93" s="35"/>
      <c r="E93" s="4"/>
      <c r="F93" s="4"/>
      <c r="G93" s="30"/>
      <c r="H93" s="179"/>
      <c r="I93" s="179"/>
      <c r="J93" s="179"/>
      <c r="K93" s="179"/>
      <c r="L93" s="30"/>
      <c r="O93" s="214"/>
      <c r="P93" s="214"/>
      <c r="Q93" s="214"/>
      <c r="R93" s="214"/>
      <c r="S93" s="214"/>
      <c r="T93" s="214"/>
      <c r="U93" s="214"/>
      <c r="V93" s="214"/>
    </row>
    <row r="94" spans="1:22" s="19" customFormat="1">
      <c r="A94" s="3"/>
      <c r="B94" s="2"/>
      <c r="C94" s="2"/>
      <c r="D94" s="35"/>
      <c r="E94" s="4"/>
      <c r="F94" s="4"/>
      <c r="G94" s="30"/>
      <c r="H94" s="179"/>
      <c r="I94" s="179"/>
      <c r="J94" s="179"/>
      <c r="K94" s="179"/>
      <c r="L94" s="30"/>
      <c r="O94" s="214"/>
      <c r="P94" s="214"/>
      <c r="Q94" s="214"/>
      <c r="R94" s="214"/>
      <c r="S94" s="214"/>
      <c r="T94" s="214"/>
      <c r="U94" s="214"/>
      <c r="V94" s="214"/>
    </row>
    <row r="95" spans="1:22" s="19" customFormat="1" ht="28.5" thickBot="1">
      <c r="A95" s="22" t="s">
        <v>2</v>
      </c>
      <c r="B95" s="23" t="s">
        <v>3</v>
      </c>
      <c r="C95" s="23" t="s">
        <v>519</v>
      </c>
      <c r="D95" s="24" t="s">
        <v>143</v>
      </c>
      <c r="E95" s="25" t="s">
        <v>5</v>
      </c>
      <c r="F95" s="23" t="s">
        <v>6</v>
      </c>
      <c r="G95" s="25" t="s">
        <v>7</v>
      </c>
      <c r="H95" s="26" t="s">
        <v>8</v>
      </c>
      <c r="I95" s="26" t="s">
        <v>9</v>
      </c>
      <c r="J95" s="26" t="s">
        <v>10</v>
      </c>
      <c r="K95" s="27" t="s">
        <v>11</v>
      </c>
      <c r="L95" s="15"/>
      <c r="O95" s="214"/>
      <c r="P95" s="214"/>
      <c r="Q95" s="214"/>
      <c r="R95" s="214"/>
      <c r="S95" s="214"/>
      <c r="T95" s="214"/>
      <c r="U95" s="214"/>
      <c r="V95" s="214"/>
    </row>
    <row r="96" spans="1:22" s="19" customFormat="1">
      <c r="A96" s="18"/>
      <c r="B96" s="28" t="s">
        <v>12</v>
      </c>
      <c r="C96" s="28"/>
      <c r="D96" s="18"/>
      <c r="E96" s="29">
        <v>12</v>
      </c>
      <c r="F96" s="29" t="s">
        <v>13</v>
      </c>
      <c r="G96" s="17" t="s">
        <v>144</v>
      </c>
      <c r="H96" s="17" t="e">
        <f>'February 2019'!#REF!*1.005</f>
        <v>#REF!</v>
      </c>
      <c r="I96" s="17" t="e">
        <f>'February 2019'!#REF!*1.005</f>
        <v>#REF!</v>
      </c>
      <c r="J96" s="17" t="e">
        <f>'February 2019'!#REF!*1.005</f>
        <v>#REF!</v>
      </c>
      <c r="K96" s="17" t="e">
        <f>'February 2019'!#REF!*1.005</f>
        <v>#REF!</v>
      </c>
      <c r="O96" s="214"/>
      <c r="P96" s="214"/>
      <c r="Q96" s="214"/>
      <c r="R96" s="214"/>
      <c r="S96" s="214"/>
      <c r="T96" s="214"/>
      <c r="U96" s="214"/>
      <c r="V96" s="214"/>
    </row>
    <row r="97" spans="1:22" s="19" customFormat="1">
      <c r="A97" s="3"/>
      <c r="B97" s="2"/>
      <c r="C97" s="2"/>
      <c r="D97" s="31" t="s">
        <v>15</v>
      </c>
      <c r="E97" s="4"/>
      <c r="F97" s="4"/>
      <c r="G97" s="30"/>
      <c r="H97" s="178"/>
      <c r="I97" s="178"/>
      <c r="J97" s="178"/>
      <c r="K97" s="178"/>
      <c r="O97" s="214"/>
      <c r="P97" s="214"/>
      <c r="Q97" s="214"/>
      <c r="R97" s="214"/>
      <c r="S97" s="214"/>
      <c r="T97" s="214"/>
      <c r="U97" s="214"/>
      <c r="V97" s="214"/>
    </row>
    <row r="98" spans="1:22" s="19" customFormat="1">
      <c r="A98" s="3" t="s">
        <v>145</v>
      </c>
      <c r="B98" s="2"/>
      <c r="C98" s="2">
        <v>550</v>
      </c>
      <c r="D98" s="35" t="s">
        <v>146</v>
      </c>
      <c r="E98" s="3"/>
      <c r="F98" s="3"/>
      <c r="G98" s="4"/>
      <c r="H98" s="178">
        <v>99837.281672386103</v>
      </c>
      <c r="I98" s="178">
        <v>102832.40012255769</v>
      </c>
      <c r="J98" s="178">
        <v>105917.37212623443</v>
      </c>
      <c r="K98" s="178">
        <v>109094.89329002146</v>
      </c>
      <c r="M98" s="105"/>
      <c r="N98" s="105"/>
      <c r="O98" s="242"/>
      <c r="P98" s="213" t="str">
        <f t="shared" ref="P98:P103" si="6">VLOOKUP(A98,DataJan2020,1,0)</f>
        <v>03620C</v>
      </c>
      <c r="Q98" s="213"/>
      <c r="R98" s="213"/>
      <c r="S98" s="304">
        <f t="shared" ref="S98:V103" ca="1" si="7">VLOOKUP($A98,DataJan2020,S$4,0)</f>
        <v>100835.65448910996</v>
      </c>
      <c r="T98" s="304">
        <f t="shared" ca="1" si="7"/>
        <v>103860.72412378328</v>
      </c>
      <c r="U98" s="304">
        <f t="shared" ca="1" si="7"/>
        <v>106976.54584749677</v>
      </c>
      <c r="V98" s="304">
        <f t="shared" ca="1" si="7"/>
        <v>110185.84222292167</v>
      </c>
    </row>
    <row r="99" spans="1:22">
      <c r="A99" s="3" t="s">
        <v>147</v>
      </c>
      <c r="C99" s="2">
        <v>543</v>
      </c>
      <c r="D99" s="35" t="s">
        <v>148</v>
      </c>
      <c r="H99" s="178">
        <v>99837.281672386103</v>
      </c>
      <c r="I99" s="178">
        <v>102832.40012255769</v>
      </c>
      <c r="J99" s="178">
        <v>105917.37212623443</v>
      </c>
      <c r="K99" s="178">
        <v>109094.89329002146</v>
      </c>
      <c r="P99" s="213" t="str">
        <f t="shared" si="6"/>
        <v>06637C</v>
      </c>
      <c r="S99" s="304">
        <f t="shared" ca="1" si="7"/>
        <v>100835.65448910996</v>
      </c>
      <c r="T99" s="304">
        <f t="shared" ca="1" si="7"/>
        <v>103860.72412378328</v>
      </c>
      <c r="U99" s="304">
        <f t="shared" ca="1" si="7"/>
        <v>106976.54584749677</v>
      </c>
      <c r="V99" s="304">
        <f t="shared" ca="1" si="7"/>
        <v>110185.84222292167</v>
      </c>
    </row>
    <row r="100" spans="1:22">
      <c r="A100" s="3" t="s">
        <v>149</v>
      </c>
      <c r="C100" s="2">
        <v>548</v>
      </c>
      <c r="D100" s="3" t="s">
        <v>150</v>
      </c>
      <c r="H100" s="245">
        <v>99837.281672386103</v>
      </c>
      <c r="I100" s="245">
        <v>102832.40012255769</v>
      </c>
      <c r="J100" s="245">
        <v>105917.37212623443</v>
      </c>
      <c r="K100" s="245">
        <v>109094.89329002146</v>
      </c>
      <c r="P100" s="213" t="str">
        <f t="shared" si="6"/>
        <v>06641C</v>
      </c>
      <c r="S100" s="304">
        <f t="shared" ca="1" si="7"/>
        <v>100835.65448910996</v>
      </c>
      <c r="T100" s="304">
        <f t="shared" ca="1" si="7"/>
        <v>103860.72412378328</v>
      </c>
      <c r="U100" s="304">
        <f t="shared" ca="1" si="7"/>
        <v>106976.54584749677</v>
      </c>
      <c r="V100" s="304">
        <f t="shared" ca="1" si="7"/>
        <v>110185.84222292167</v>
      </c>
    </row>
    <row r="101" spans="1:22" s="19" customFormat="1">
      <c r="A101" s="3" t="s">
        <v>121</v>
      </c>
      <c r="B101" s="2"/>
      <c r="C101" s="2">
        <v>545</v>
      </c>
      <c r="D101" s="35" t="s">
        <v>122</v>
      </c>
      <c r="E101" s="4"/>
      <c r="F101" s="4"/>
      <c r="G101" s="30"/>
      <c r="H101" s="179">
        <v>99837.281672386103</v>
      </c>
      <c r="I101" s="179">
        <v>102832.40012255769</v>
      </c>
      <c r="J101" s="179">
        <v>105917.37212623443</v>
      </c>
      <c r="K101" s="179">
        <v>109094.89329002146</v>
      </c>
      <c r="L101" s="30"/>
      <c r="O101" s="214"/>
      <c r="P101" s="213" t="str">
        <f t="shared" si="6"/>
        <v>00560C</v>
      </c>
      <c r="Q101" s="213"/>
      <c r="R101" s="213"/>
      <c r="S101" s="304">
        <f t="shared" si="7"/>
        <v>100835.65448910996</v>
      </c>
      <c r="T101" s="304">
        <f t="shared" si="7"/>
        <v>103860.72412378328</v>
      </c>
      <c r="U101" s="304">
        <f t="shared" si="7"/>
        <v>106976.54584749677</v>
      </c>
      <c r="V101" s="304">
        <f t="shared" si="7"/>
        <v>110185.84222292167</v>
      </c>
    </row>
    <row r="102" spans="1:22" s="19" customFormat="1">
      <c r="A102" s="3" t="s">
        <v>387</v>
      </c>
      <c r="B102" s="2"/>
      <c r="C102" s="2">
        <v>548</v>
      </c>
      <c r="D102" s="35" t="s">
        <v>524</v>
      </c>
      <c r="E102" s="4"/>
      <c r="F102" s="4"/>
      <c r="G102" s="30"/>
      <c r="H102" s="179">
        <v>99837.281672386103</v>
      </c>
      <c r="I102" s="179">
        <v>102832.40012255769</v>
      </c>
      <c r="J102" s="179">
        <v>105917.37212623443</v>
      </c>
      <c r="K102" s="179">
        <v>109094.89329002146</v>
      </c>
      <c r="L102" s="30"/>
      <c r="O102" s="214"/>
      <c r="P102" s="213" t="str">
        <f t="shared" si="6"/>
        <v>06917C</v>
      </c>
      <c r="Q102" s="213"/>
      <c r="R102" s="213"/>
      <c r="S102" s="304">
        <f t="shared" si="7"/>
        <v>100835.65448910996</v>
      </c>
      <c r="T102" s="304">
        <f t="shared" si="7"/>
        <v>103860.72412378328</v>
      </c>
      <c r="U102" s="304">
        <f t="shared" si="7"/>
        <v>106976.54584749677</v>
      </c>
      <c r="V102" s="304">
        <f t="shared" si="7"/>
        <v>110185.84222292167</v>
      </c>
    </row>
    <row r="103" spans="1:22" s="19" customFormat="1">
      <c r="A103" s="3" t="s">
        <v>151</v>
      </c>
      <c r="B103" s="2"/>
      <c r="C103" s="2">
        <v>568</v>
      </c>
      <c r="D103" s="35" t="s">
        <v>152</v>
      </c>
      <c r="E103" s="4"/>
      <c r="F103" s="4"/>
      <c r="G103" s="30"/>
      <c r="H103" s="179">
        <v>99837.281672386103</v>
      </c>
      <c r="I103" s="179">
        <v>102832.40012255769</v>
      </c>
      <c r="J103" s="179">
        <v>105917.37212623443</v>
      </c>
      <c r="K103" s="179">
        <v>109094.89329002146</v>
      </c>
      <c r="L103" s="30"/>
      <c r="O103" s="214"/>
      <c r="P103" s="213" t="str">
        <f t="shared" si="6"/>
        <v>10903C</v>
      </c>
      <c r="Q103" s="213"/>
      <c r="R103" s="213"/>
      <c r="S103" s="304">
        <f t="shared" ca="1" si="7"/>
        <v>100835.65448910996</v>
      </c>
      <c r="T103" s="304">
        <f t="shared" ca="1" si="7"/>
        <v>103860.72412378328</v>
      </c>
      <c r="U103" s="304">
        <f t="shared" ca="1" si="7"/>
        <v>106976.54584749677</v>
      </c>
      <c r="V103" s="304">
        <f t="shared" ca="1" si="7"/>
        <v>110185.84222292167</v>
      </c>
    </row>
    <row r="104" spans="1:22" s="19" customFormat="1">
      <c r="A104" s="3"/>
      <c r="B104" s="2"/>
      <c r="C104" s="2"/>
      <c r="D104" s="35"/>
      <c r="E104" s="4"/>
      <c r="F104" s="4"/>
      <c r="G104" s="30"/>
      <c r="H104" s="179"/>
      <c r="I104" s="179"/>
      <c r="J104" s="179"/>
      <c r="K104" s="179"/>
      <c r="L104" s="30"/>
      <c r="O104" s="214"/>
      <c r="P104" s="214"/>
      <c r="Q104" s="214"/>
      <c r="R104" s="214"/>
      <c r="S104" s="214"/>
      <c r="T104" s="214"/>
      <c r="U104" s="214"/>
      <c r="V104" s="214"/>
    </row>
    <row r="105" spans="1:22" s="19" customFormat="1">
      <c r="A105" s="3"/>
      <c r="B105" s="2"/>
      <c r="C105" s="2"/>
      <c r="D105" s="35"/>
      <c r="E105" s="4"/>
      <c r="F105" s="4"/>
      <c r="G105" s="30"/>
      <c r="H105" s="179"/>
      <c r="I105" s="179"/>
      <c r="J105" s="179"/>
      <c r="K105" s="179"/>
      <c r="L105" s="30"/>
      <c r="O105" s="214"/>
      <c r="P105" s="214"/>
      <c r="Q105" s="214"/>
      <c r="R105" s="214"/>
      <c r="S105" s="214"/>
      <c r="T105" s="214"/>
      <c r="U105" s="214"/>
      <c r="V105" s="214"/>
    </row>
    <row r="106" spans="1:22" s="12" customFormat="1">
      <c r="A106" s="7" t="s">
        <v>153</v>
      </c>
      <c r="B106" s="19"/>
      <c r="C106" s="19"/>
      <c r="D106" s="11"/>
      <c r="E106" s="19"/>
      <c r="F106" s="19"/>
      <c r="G106" s="19"/>
      <c r="H106" s="17"/>
      <c r="I106" s="17"/>
      <c r="J106" s="17"/>
      <c r="K106" s="18"/>
      <c r="L106" s="10"/>
      <c r="O106" s="215"/>
      <c r="P106" s="215"/>
      <c r="Q106" s="215"/>
      <c r="R106" s="215"/>
      <c r="S106" s="215"/>
      <c r="T106" s="215"/>
      <c r="U106" s="215"/>
      <c r="V106" s="215"/>
    </row>
    <row r="107" spans="1:22" s="19" customFormat="1" ht="28.5" thickBot="1">
      <c r="A107" s="22" t="s">
        <v>2</v>
      </c>
      <c r="B107" s="23" t="s">
        <v>3</v>
      </c>
      <c r="C107" s="23"/>
      <c r="D107" s="24" t="s">
        <v>154</v>
      </c>
      <c r="E107" s="25" t="s">
        <v>5</v>
      </c>
      <c r="F107" s="23" t="s">
        <v>6</v>
      </c>
      <c r="G107" s="25" t="s">
        <v>7</v>
      </c>
      <c r="H107" s="26" t="s">
        <v>8</v>
      </c>
      <c r="I107" s="26" t="s">
        <v>9</v>
      </c>
      <c r="J107" s="26" t="s">
        <v>10</v>
      </c>
      <c r="K107" s="27" t="s">
        <v>11</v>
      </c>
      <c r="O107" s="214"/>
      <c r="P107" s="214"/>
      <c r="Q107" s="214"/>
      <c r="R107" s="214"/>
      <c r="S107" s="214"/>
      <c r="T107" s="214"/>
      <c r="U107" s="214"/>
      <c r="V107" s="214"/>
    </row>
    <row r="108" spans="1:22" s="19" customFormat="1">
      <c r="A108" s="18"/>
      <c r="B108" s="28" t="s">
        <v>155</v>
      </c>
      <c r="C108" s="28"/>
      <c r="D108" s="18"/>
      <c r="E108" s="29">
        <v>7</v>
      </c>
      <c r="F108" s="29" t="s">
        <v>156</v>
      </c>
      <c r="G108" s="39" t="s">
        <v>157</v>
      </c>
      <c r="H108" s="185" t="e">
        <f>'February 2019'!#REF!</f>
        <v>#REF!</v>
      </c>
      <c r="I108" s="185" t="e">
        <f>'February 2019'!#REF!</f>
        <v>#REF!</v>
      </c>
      <c r="J108" s="185" t="e">
        <f>'February 2019'!#REF!</f>
        <v>#REF!</v>
      </c>
      <c r="K108" s="185" t="e">
        <f>'February 2019'!#REF!</f>
        <v>#REF!</v>
      </c>
      <c r="O108" s="214"/>
      <c r="P108" s="214"/>
      <c r="Q108" s="214"/>
      <c r="R108" s="214"/>
      <c r="S108" s="214"/>
      <c r="T108" s="214"/>
      <c r="U108" s="214"/>
      <c r="V108" s="214"/>
    </row>
    <row r="109" spans="1:22" s="19" customFormat="1">
      <c r="A109" s="3"/>
      <c r="B109" s="2"/>
      <c r="C109" s="2"/>
      <c r="D109" s="31" t="s">
        <v>15</v>
      </c>
      <c r="E109" s="4"/>
      <c r="F109" s="4"/>
      <c r="G109" s="40"/>
      <c r="H109" s="172"/>
      <c r="I109" s="172"/>
      <c r="J109" s="172"/>
      <c r="K109" s="172"/>
      <c r="O109" s="214"/>
      <c r="P109" s="214"/>
      <c r="Q109" s="214"/>
      <c r="R109" s="214"/>
      <c r="S109" s="214"/>
      <c r="T109" s="214"/>
      <c r="U109" s="214"/>
      <c r="V109" s="214"/>
    </row>
    <row r="110" spans="1:22">
      <c r="A110" s="34" t="s">
        <v>521</v>
      </c>
      <c r="C110" s="2">
        <v>338</v>
      </c>
      <c r="D110" s="34" t="s">
        <v>323</v>
      </c>
      <c r="E110" s="4"/>
      <c r="F110" s="4"/>
      <c r="G110" s="32"/>
      <c r="H110" s="172">
        <f>'February 2019'!G96</f>
        <v>31.076559062240605</v>
      </c>
      <c r="I110" s="172">
        <f>'February 2019'!H96</f>
        <v>32.008855834107827</v>
      </c>
      <c r="J110" s="172">
        <f>'February 2019'!I96</f>
        <v>32.969121509131057</v>
      </c>
      <c r="K110" s="172">
        <f>'February 2019'!J96</f>
        <v>33.95819515440499</v>
      </c>
      <c r="L110" s="186"/>
    </row>
    <row r="111" spans="1:22" s="19" customFormat="1">
      <c r="A111" s="3" t="s">
        <v>158</v>
      </c>
      <c r="B111" s="2"/>
      <c r="C111" s="2">
        <v>333</v>
      </c>
      <c r="D111" s="35" t="s">
        <v>159</v>
      </c>
      <c r="E111" s="41"/>
      <c r="F111" s="41"/>
      <c r="G111" s="40"/>
      <c r="H111" s="172">
        <f>'February 2019'!G96</f>
        <v>31.076559062240605</v>
      </c>
      <c r="I111" s="172">
        <f>'February 2019'!H96</f>
        <v>32.008855834107827</v>
      </c>
      <c r="J111" s="172">
        <f>'February 2019'!I96</f>
        <v>32.969121509131057</v>
      </c>
      <c r="K111" s="172">
        <f>'February 2019'!J96</f>
        <v>33.95819515440499</v>
      </c>
      <c r="L111" s="40"/>
      <c r="O111" s="214"/>
      <c r="P111" s="214"/>
      <c r="Q111" s="214"/>
      <c r="R111" s="214"/>
      <c r="S111" s="214"/>
      <c r="T111" s="214"/>
      <c r="U111" s="214"/>
      <c r="V111" s="214"/>
    </row>
    <row r="112" spans="1:22" s="19" customFormat="1">
      <c r="A112" s="3" t="s">
        <v>160</v>
      </c>
      <c r="B112" s="2"/>
      <c r="C112" s="2">
        <v>328</v>
      </c>
      <c r="D112" s="35" t="s">
        <v>161</v>
      </c>
      <c r="E112" s="4"/>
      <c r="F112" s="4"/>
      <c r="G112" s="40"/>
      <c r="H112" s="172">
        <f>'February 2019'!G97</f>
        <v>31.076559062240605</v>
      </c>
      <c r="I112" s="172">
        <f>'February 2019'!H97</f>
        <v>32.008855834107827</v>
      </c>
      <c r="J112" s="172">
        <f>'February 2019'!I97</f>
        <v>32.969121509131057</v>
      </c>
      <c r="K112" s="172">
        <f>'February 2019'!J97</f>
        <v>33.95819515440499</v>
      </c>
      <c r="L112" s="40"/>
      <c r="O112" s="214"/>
      <c r="P112" s="214"/>
      <c r="Q112" s="214"/>
      <c r="R112" s="214"/>
      <c r="S112" s="214"/>
      <c r="T112" s="214"/>
      <c r="U112" s="214"/>
      <c r="V112" s="214"/>
    </row>
    <row r="113" spans="1:22" s="19" customFormat="1">
      <c r="A113" s="3" t="s">
        <v>162</v>
      </c>
      <c r="B113" s="2"/>
      <c r="C113" s="2">
        <v>350</v>
      </c>
      <c r="D113" s="35" t="s">
        <v>163</v>
      </c>
      <c r="E113" s="4"/>
      <c r="F113" s="4"/>
      <c r="G113" s="40"/>
      <c r="H113" s="172">
        <f>'February 2019'!G98</f>
        <v>31.076559062240605</v>
      </c>
      <c r="I113" s="172">
        <f>'February 2019'!H98</f>
        <v>32.008855834107827</v>
      </c>
      <c r="J113" s="172">
        <f>'February 2019'!I98</f>
        <v>32.969121509131057</v>
      </c>
      <c r="K113" s="172">
        <f>'February 2019'!J98</f>
        <v>33.95819515440499</v>
      </c>
      <c r="L113" s="40"/>
      <c r="O113" s="214"/>
      <c r="P113" s="214"/>
      <c r="Q113" s="214"/>
      <c r="R113" s="214"/>
      <c r="S113" s="214"/>
      <c r="T113" s="214"/>
      <c r="U113" s="214"/>
      <c r="V113" s="214"/>
    </row>
    <row r="114" spans="1:22" s="19" customFormat="1">
      <c r="A114" s="3" t="s">
        <v>164</v>
      </c>
      <c r="B114" s="42"/>
      <c r="C114" s="2">
        <v>318</v>
      </c>
      <c r="D114" s="43" t="s">
        <v>165</v>
      </c>
      <c r="E114" s="4"/>
      <c r="F114" s="4"/>
      <c r="G114" s="40"/>
      <c r="H114" s="172">
        <f>'February 2019'!G99</f>
        <v>31.076559062240605</v>
      </c>
      <c r="I114" s="172">
        <f>'February 2019'!H99</f>
        <v>32.008855834107827</v>
      </c>
      <c r="J114" s="172">
        <f>'February 2019'!I99</f>
        <v>32.969121509131057</v>
      </c>
      <c r="K114" s="172">
        <f>'February 2019'!J99</f>
        <v>33.95819515440499</v>
      </c>
      <c r="L114" s="40"/>
      <c r="O114" s="214"/>
      <c r="P114" s="214"/>
      <c r="Q114" s="214"/>
      <c r="R114" s="214"/>
      <c r="S114" s="214"/>
      <c r="T114" s="214"/>
      <c r="U114" s="214"/>
      <c r="V114" s="214"/>
    </row>
    <row r="115" spans="1:22" s="19" customFormat="1">
      <c r="A115" s="3" t="s">
        <v>166</v>
      </c>
      <c r="B115" s="2"/>
      <c r="C115" s="2">
        <v>333</v>
      </c>
      <c r="D115" s="35" t="s">
        <v>167</v>
      </c>
      <c r="E115" s="4"/>
      <c r="F115" s="4"/>
      <c r="G115" s="40"/>
      <c r="H115" s="172">
        <f>'February 2019'!G100</f>
        <v>31.076559062240605</v>
      </c>
      <c r="I115" s="172">
        <f>'February 2019'!H100</f>
        <v>32.008855834107827</v>
      </c>
      <c r="J115" s="172">
        <f>'February 2019'!I100</f>
        <v>32.969121509131057</v>
      </c>
      <c r="K115" s="172">
        <f>'February 2019'!J100</f>
        <v>33.95819515440499</v>
      </c>
      <c r="L115" s="40"/>
      <c r="O115" s="214"/>
      <c r="P115" s="214"/>
      <c r="Q115" s="214"/>
      <c r="R115" s="214"/>
      <c r="S115" s="214"/>
      <c r="T115" s="214"/>
      <c r="U115" s="214"/>
      <c r="V115" s="214"/>
    </row>
    <row r="116" spans="1:22" s="19" customFormat="1">
      <c r="A116" s="3"/>
      <c r="B116" s="2"/>
      <c r="C116" s="2"/>
      <c r="D116" s="35"/>
      <c r="E116" s="4"/>
      <c r="F116" s="15"/>
      <c r="G116" s="16"/>
      <c r="H116" s="39"/>
      <c r="I116" s="39"/>
      <c r="J116" s="39"/>
      <c r="L116" s="15"/>
      <c r="O116" s="214"/>
      <c r="P116" s="214"/>
      <c r="Q116" s="214"/>
      <c r="R116" s="214"/>
      <c r="S116" s="214"/>
      <c r="T116" s="214"/>
      <c r="U116" s="214"/>
      <c r="V116" s="214"/>
    </row>
    <row r="117" spans="1:22" s="12" customFormat="1">
      <c r="A117" s="19"/>
      <c r="B117" s="19"/>
      <c r="C117" s="19"/>
      <c r="D117" s="11"/>
      <c r="E117" s="19"/>
      <c r="F117" s="19"/>
      <c r="G117" s="19"/>
      <c r="H117" s="17"/>
      <c r="I117" s="17"/>
      <c r="J117" s="17"/>
      <c r="K117" s="18"/>
      <c r="L117" s="10"/>
      <c r="O117" s="215"/>
      <c r="P117" s="215"/>
      <c r="Q117" s="215"/>
      <c r="R117" s="215"/>
      <c r="S117" s="215"/>
      <c r="T117" s="215"/>
      <c r="U117" s="215"/>
      <c r="V117" s="215"/>
    </row>
    <row r="118" spans="1:22" s="19" customFormat="1" ht="28.5" thickBot="1">
      <c r="A118" s="22" t="s">
        <v>2</v>
      </c>
      <c r="B118" s="23" t="s">
        <v>3</v>
      </c>
      <c r="C118" s="23"/>
      <c r="D118" s="24" t="s">
        <v>168</v>
      </c>
      <c r="E118" s="25" t="s">
        <v>5</v>
      </c>
      <c r="F118" s="23" t="s">
        <v>6</v>
      </c>
      <c r="G118" s="25" t="s">
        <v>7</v>
      </c>
      <c r="H118" s="26" t="s">
        <v>8</v>
      </c>
      <c r="I118" s="26" t="s">
        <v>9</v>
      </c>
      <c r="J118" s="26" t="s">
        <v>10</v>
      </c>
      <c r="K118" s="27" t="s">
        <v>11</v>
      </c>
      <c r="O118" s="214"/>
      <c r="P118" s="214"/>
      <c r="Q118" s="214"/>
      <c r="R118" s="214"/>
      <c r="S118" s="214"/>
      <c r="T118" s="214"/>
      <c r="U118" s="214"/>
      <c r="V118" s="214"/>
    </row>
    <row r="119" spans="1:22" s="19" customFormat="1">
      <c r="A119" s="18"/>
      <c r="B119" s="28" t="s">
        <v>155</v>
      </c>
      <c r="C119" s="28"/>
      <c r="D119" s="18"/>
      <c r="E119" s="29">
        <v>8</v>
      </c>
      <c r="F119" s="29" t="s">
        <v>156</v>
      </c>
      <c r="G119" s="39" t="s">
        <v>169</v>
      </c>
      <c r="H119" s="39" t="e">
        <f>'February 2019'!#REF!</f>
        <v>#REF!</v>
      </c>
      <c r="I119" s="39" t="e">
        <f>'February 2019'!#REF!</f>
        <v>#REF!</v>
      </c>
      <c r="J119" s="39" t="e">
        <f>'February 2019'!#REF!</f>
        <v>#REF!</v>
      </c>
      <c r="K119" s="39" t="e">
        <f>'February 2019'!#REF!</f>
        <v>#REF!</v>
      </c>
      <c r="O119" s="214"/>
      <c r="P119" s="214"/>
      <c r="Q119" s="214"/>
      <c r="R119" s="214"/>
      <c r="S119" s="214"/>
      <c r="T119" s="214"/>
      <c r="U119" s="214"/>
      <c r="V119" s="214"/>
    </row>
    <row r="120" spans="1:22" s="19" customFormat="1">
      <c r="B120" s="44"/>
      <c r="C120" s="44"/>
      <c r="D120" s="31" t="s">
        <v>15</v>
      </c>
      <c r="E120" s="20"/>
      <c r="F120" s="20"/>
      <c r="G120" s="40"/>
      <c r="H120" s="40"/>
      <c r="I120" s="40"/>
      <c r="J120" s="40"/>
      <c r="K120" s="40"/>
      <c r="O120" s="214"/>
      <c r="P120" s="214"/>
      <c r="Q120" s="214"/>
      <c r="R120" s="214"/>
      <c r="S120" s="214"/>
      <c r="T120" s="214"/>
      <c r="U120" s="214"/>
      <c r="V120" s="214"/>
    </row>
    <row r="121" spans="1:22" s="19" customFormat="1">
      <c r="A121" s="3" t="s">
        <v>172</v>
      </c>
      <c r="B121" s="2"/>
      <c r="C121" s="2">
        <v>393</v>
      </c>
      <c r="D121" s="35" t="s">
        <v>173</v>
      </c>
      <c r="E121" s="4"/>
      <c r="F121" s="4"/>
      <c r="G121" s="40"/>
      <c r="H121" s="173">
        <v>34.251144889037462</v>
      </c>
      <c r="I121" s="173">
        <v>35.278679235708594</v>
      </c>
      <c r="J121" s="173">
        <v>36.337039612779847</v>
      </c>
      <c r="K121" s="173">
        <v>37.427150801163243</v>
      </c>
      <c r="L121" s="40"/>
      <c r="O121" s="214"/>
      <c r="P121" s="214"/>
      <c r="Q121" s="214"/>
      <c r="R121" s="214"/>
      <c r="S121" s="214"/>
      <c r="T121" s="214"/>
      <c r="U121" s="214"/>
      <c r="V121" s="214"/>
    </row>
    <row r="122" spans="1:22" s="19" customFormat="1">
      <c r="A122" s="3" t="s">
        <v>176</v>
      </c>
      <c r="B122" s="2"/>
      <c r="C122" s="2">
        <v>368</v>
      </c>
      <c r="D122" s="35" t="s">
        <v>177</v>
      </c>
      <c r="E122" s="4"/>
      <c r="F122" s="4"/>
      <c r="G122" s="40"/>
      <c r="H122" s="173">
        <v>34.251144889037462</v>
      </c>
      <c r="I122" s="173">
        <v>35.278679235708594</v>
      </c>
      <c r="J122" s="173">
        <v>36.337039612779847</v>
      </c>
      <c r="K122" s="173">
        <v>37.427150801163243</v>
      </c>
      <c r="L122" s="40"/>
      <c r="O122" s="214"/>
      <c r="P122" s="214"/>
      <c r="Q122" s="214"/>
      <c r="R122" s="214"/>
      <c r="S122" s="214"/>
      <c r="T122" s="214"/>
      <c r="U122" s="214"/>
      <c r="V122" s="214"/>
    </row>
    <row r="123" spans="1:22" s="19" customFormat="1">
      <c r="A123" s="3" t="s">
        <v>178</v>
      </c>
      <c r="B123" s="2"/>
      <c r="C123" s="2">
        <v>388</v>
      </c>
      <c r="D123" s="35" t="s">
        <v>179</v>
      </c>
      <c r="E123" s="4"/>
      <c r="F123" s="4"/>
      <c r="G123" s="40"/>
      <c r="H123" s="173">
        <v>34.251144889037462</v>
      </c>
      <c r="I123" s="173">
        <v>35.278679235708594</v>
      </c>
      <c r="J123" s="173">
        <v>36.337039612779847</v>
      </c>
      <c r="K123" s="173">
        <v>37.427150801163243</v>
      </c>
      <c r="L123" s="40"/>
      <c r="O123" s="214"/>
      <c r="P123" s="214"/>
      <c r="Q123" s="214"/>
      <c r="R123" s="214"/>
      <c r="S123" s="214"/>
      <c r="T123" s="214"/>
      <c r="U123" s="214"/>
      <c r="V123" s="214"/>
    </row>
    <row r="124" spans="1:22" s="19" customFormat="1">
      <c r="A124" s="3" t="s">
        <v>180</v>
      </c>
      <c r="B124" s="2"/>
      <c r="C124" s="2">
        <v>390</v>
      </c>
      <c r="D124" s="35" t="s">
        <v>181</v>
      </c>
      <c r="E124" s="4"/>
      <c r="F124" s="4"/>
      <c r="G124" s="40"/>
      <c r="H124" s="174">
        <v>34.251144889037462</v>
      </c>
      <c r="I124" s="174">
        <v>35.278679235708594</v>
      </c>
      <c r="J124" s="174">
        <v>36.337039612779847</v>
      </c>
      <c r="K124" s="174">
        <v>37.427150801163243</v>
      </c>
      <c r="L124" s="40"/>
      <c r="O124" s="214"/>
      <c r="P124" s="214"/>
      <c r="Q124" s="214"/>
      <c r="R124" s="214"/>
      <c r="S124" s="214"/>
      <c r="T124" s="214"/>
      <c r="U124" s="214"/>
      <c r="V124" s="214"/>
    </row>
    <row r="125" spans="1:22" s="19" customFormat="1">
      <c r="A125" s="3" t="s">
        <v>182</v>
      </c>
      <c r="B125" s="2"/>
      <c r="C125" s="2">
        <v>390</v>
      </c>
      <c r="D125" s="35" t="s">
        <v>183</v>
      </c>
      <c r="E125" s="4"/>
      <c r="F125" s="4"/>
      <c r="G125" s="40"/>
      <c r="H125" s="174">
        <v>34.251144889037462</v>
      </c>
      <c r="I125" s="174">
        <v>35.278679235708594</v>
      </c>
      <c r="J125" s="174">
        <v>36.337039612779847</v>
      </c>
      <c r="K125" s="174">
        <v>37.427150801163243</v>
      </c>
      <c r="L125" s="40"/>
      <c r="O125" s="214"/>
      <c r="P125" s="214"/>
      <c r="Q125" s="214"/>
      <c r="R125" s="214"/>
      <c r="S125" s="214"/>
      <c r="T125" s="214"/>
      <c r="U125" s="214"/>
      <c r="V125" s="214"/>
    </row>
    <row r="126" spans="1:22" s="19" customFormat="1">
      <c r="A126" s="3" t="s">
        <v>186</v>
      </c>
      <c r="B126" s="2"/>
      <c r="C126" s="2">
        <v>370</v>
      </c>
      <c r="D126" s="35" t="s">
        <v>187</v>
      </c>
      <c r="E126" s="4"/>
      <c r="F126" s="15"/>
      <c r="G126" s="16"/>
      <c r="H126" s="174">
        <v>34.251144889037462</v>
      </c>
      <c r="I126" s="174">
        <v>35.278679235708594</v>
      </c>
      <c r="J126" s="174">
        <v>36.337039612779847</v>
      </c>
      <c r="K126" s="174">
        <v>37.427150801163243</v>
      </c>
      <c r="L126" s="15"/>
      <c r="O126" s="214"/>
      <c r="P126" s="214"/>
      <c r="Q126" s="214"/>
      <c r="R126" s="214"/>
      <c r="S126" s="214"/>
      <c r="T126" s="214"/>
      <c r="U126" s="214"/>
      <c r="V126" s="214"/>
    </row>
    <row r="127" spans="1:22" s="19" customFormat="1">
      <c r="A127" s="3" t="s">
        <v>188</v>
      </c>
      <c r="B127" s="2"/>
      <c r="C127" s="2">
        <v>368</v>
      </c>
      <c r="D127" s="35" t="s">
        <v>189</v>
      </c>
      <c r="E127" s="4"/>
      <c r="F127" s="15"/>
      <c r="G127" s="16"/>
      <c r="H127" s="175">
        <v>34.251144889037462</v>
      </c>
      <c r="I127" s="175">
        <v>35.278679235708594</v>
      </c>
      <c r="J127" s="175">
        <v>36.337039612779847</v>
      </c>
      <c r="K127" s="175">
        <v>37.427150801163243</v>
      </c>
      <c r="L127" s="15"/>
      <c r="O127" s="214"/>
      <c r="P127" s="214"/>
      <c r="Q127" s="214"/>
      <c r="R127" s="214"/>
      <c r="S127" s="214"/>
      <c r="T127" s="214"/>
      <c r="U127" s="214"/>
      <c r="V127" s="214"/>
    </row>
    <row r="128" spans="1:22" s="19" customFormat="1">
      <c r="A128" s="3"/>
      <c r="B128" s="2"/>
      <c r="C128" s="2"/>
      <c r="D128" s="35"/>
      <c r="E128" s="4"/>
      <c r="F128" s="15"/>
      <c r="G128" s="16"/>
      <c r="H128" s="39"/>
      <c r="I128" s="39"/>
      <c r="J128" s="39"/>
      <c r="K128" s="18"/>
      <c r="L128" s="15"/>
      <c r="O128" s="214"/>
      <c r="P128" s="214"/>
      <c r="Q128" s="214"/>
      <c r="R128" s="214"/>
      <c r="S128" s="214"/>
      <c r="T128" s="214"/>
      <c r="U128" s="214"/>
      <c r="V128" s="214"/>
    </row>
    <row r="129" spans="1:22" s="12" customFormat="1">
      <c r="A129" s="19"/>
      <c r="B129" s="19"/>
      <c r="C129" s="19"/>
      <c r="D129" s="11"/>
      <c r="E129" s="45"/>
      <c r="F129" s="11"/>
      <c r="G129" s="45"/>
      <c r="H129" s="17"/>
      <c r="I129" s="17"/>
      <c r="J129" s="17"/>
      <c r="K129" s="18"/>
      <c r="L129" s="10"/>
      <c r="O129" s="215"/>
      <c r="P129" s="215"/>
      <c r="Q129" s="215"/>
      <c r="R129" s="215"/>
      <c r="S129" s="215"/>
      <c r="T129" s="215"/>
      <c r="U129" s="215"/>
      <c r="V129" s="215"/>
    </row>
    <row r="130" spans="1:22" s="19" customFormat="1" ht="28.5" thickBot="1">
      <c r="A130" s="22" t="s">
        <v>2</v>
      </c>
      <c r="B130" s="23" t="s">
        <v>3</v>
      </c>
      <c r="C130" s="23"/>
      <c r="D130" s="24" t="s">
        <v>190</v>
      </c>
      <c r="E130" s="25" t="s">
        <v>5</v>
      </c>
      <c r="F130" s="23" t="s">
        <v>6</v>
      </c>
      <c r="G130" s="25" t="s">
        <v>7</v>
      </c>
      <c r="H130" s="26" t="s">
        <v>8</v>
      </c>
      <c r="I130" s="26" t="s">
        <v>9</v>
      </c>
      <c r="J130" s="26" t="s">
        <v>10</v>
      </c>
      <c r="K130" s="27" t="s">
        <v>11</v>
      </c>
      <c r="O130" s="214"/>
      <c r="P130" s="214"/>
      <c r="Q130" s="214"/>
      <c r="R130" s="214"/>
      <c r="S130" s="214"/>
      <c r="T130" s="214"/>
      <c r="U130" s="214"/>
      <c r="V130" s="214"/>
    </row>
    <row r="131" spans="1:22" s="19" customFormat="1">
      <c r="B131" s="28" t="s">
        <v>155</v>
      </c>
      <c r="C131" s="28"/>
      <c r="E131" s="29">
        <v>9</v>
      </c>
      <c r="F131" s="29" t="s">
        <v>156</v>
      </c>
      <c r="G131" s="39" t="s">
        <v>193</v>
      </c>
      <c r="H131" s="39" t="e">
        <f>'February 2019'!#REF!</f>
        <v>#REF!</v>
      </c>
      <c r="I131" s="39" t="e">
        <f>'February 2019'!#REF!</f>
        <v>#REF!</v>
      </c>
      <c r="J131" s="39" t="e">
        <f>'February 2019'!#REF!</f>
        <v>#REF!</v>
      </c>
      <c r="K131" s="39" t="e">
        <f>'February 2019'!#REF!</f>
        <v>#REF!</v>
      </c>
      <c r="O131" s="214"/>
      <c r="P131" s="214"/>
      <c r="Q131" s="214"/>
      <c r="R131" s="214"/>
      <c r="S131" s="214"/>
      <c r="T131" s="214"/>
      <c r="U131" s="214"/>
      <c r="V131" s="214"/>
    </row>
    <row r="132" spans="1:22" s="19" customFormat="1">
      <c r="B132" s="28"/>
      <c r="C132" s="28"/>
      <c r="D132" s="31" t="s">
        <v>15</v>
      </c>
      <c r="E132" s="29"/>
      <c r="F132" s="29"/>
      <c r="G132" s="39"/>
      <c r="H132" s="39"/>
      <c r="I132" s="39"/>
      <c r="J132" s="39"/>
      <c r="K132" s="39"/>
      <c r="O132" s="214"/>
      <c r="P132" s="214"/>
      <c r="Q132" s="214"/>
      <c r="R132" s="214"/>
      <c r="S132" s="214"/>
      <c r="T132" s="214"/>
      <c r="U132" s="214"/>
      <c r="V132" s="214"/>
    </row>
    <row r="133" spans="1:22">
      <c r="A133" s="3" t="s">
        <v>191</v>
      </c>
      <c r="B133" s="5"/>
      <c r="C133" s="2">
        <v>428</v>
      </c>
      <c r="D133" s="43" t="s">
        <v>192</v>
      </c>
      <c r="E133" s="5"/>
      <c r="F133" s="5"/>
      <c r="G133" s="5"/>
      <c r="H133" s="176">
        <v>37.992039616072482</v>
      </c>
      <c r="I133" s="177">
        <v>39.131800804554651</v>
      </c>
      <c r="J133" s="177">
        <v>40.305754828691292</v>
      </c>
      <c r="K133" s="177">
        <v>41.514927473552035</v>
      </c>
    </row>
    <row r="134" spans="1:22">
      <c r="A134" s="34" t="s">
        <v>273</v>
      </c>
      <c r="C134" s="2">
        <v>413</v>
      </c>
      <c r="D134" s="34" t="s">
        <v>534</v>
      </c>
      <c r="E134" s="4"/>
      <c r="F134" s="4"/>
      <c r="G134" s="32"/>
      <c r="H134" s="176">
        <v>37.992039616072482</v>
      </c>
      <c r="I134" s="177">
        <v>39.131800804554651</v>
      </c>
      <c r="J134" s="177">
        <v>40.305754828691292</v>
      </c>
      <c r="K134" s="177">
        <v>41.514927473552035</v>
      </c>
      <c r="L134" s="186"/>
    </row>
    <row r="135" spans="1:22">
      <c r="A135" s="3" t="s">
        <v>266</v>
      </c>
      <c r="B135" s="5"/>
      <c r="C135" s="2">
        <v>428</v>
      </c>
      <c r="D135" s="43" t="s">
        <v>267</v>
      </c>
      <c r="E135" s="5"/>
      <c r="F135" s="5"/>
      <c r="G135" s="5"/>
      <c r="H135" s="176">
        <v>37.992039616072482</v>
      </c>
      <c r="I135" s="177">
        <v>39.131800804554651</v>
      </c>
      <c r="J135" s="177">
        <v>40.305754828691292</v>
      </c>
      <c r="K135" s="177">
        <v>41.514927473552035</v>
      </c>
    </row>
    <row r="136" spans="1:22">
      <c r="B136" s="5"/>
      <c r="C136" s="5"/>
      <c r="D136" s="43"/>
      <c r="E136" s="5"/>
      <c r="F136" s="5"/>
      <c r="G136" s="5"/>
      <c r="H136" s="46"/>
      <c r="I136" s="5"/>
      <c r="J136" s="5"/>
      <c r="K136" s="5"/>
    </row>
    <row r="137" spans="1:22" ht="54.75" thickBot="1">
      <c r="A137" s="22" t="s">
        <v>2</v>
      </c>
      <c r="B137" s="23" t="s">
        <v>3</v>
      </c>
      <c r="C137" s="23"/>
      <c r="D137" s="24" t="s">
        <v>194</v>
      </c>
      <c r="E137" s="25" t="s">
        <v>195</v>
      </c>
      <c r="F137" s="23" t="s">
        <v>6</v>
      </c>
      <c r="G137" s="25" t="s">
        <v>7</v>
      </c>
      <c r="H137" s="26" t="s">
        <v>8</v>
      </c>
      <c r="I137" s="10"/>
      <c r="J137" s="10"/>
      <c r="K137" s="10"/>
      <c r="L137" s="10"/>
    </row>
    <row r="138" spans="1:22">
      <c r="A138" s="5"/>
      <c r="B138" s="28" t="s">
        <v>155</v>
      </c>
      <c r="C138" s="28"/>
      <c r="D138" s="18"/>
      <c r="E138" s="29">
        <v>10</v>
      </c>
      <c r="F138" s="29" t="s">
        <v>156</v>
      </c>
      <c r="G138" s="17" t="s">
        <v>196</v>
      </c>
      <c r="H138" s="212">
        <v>51.837000000000003</v>
      </c>
      <c r="I138" s="39"/>
      <c r="J138" s="39"/>
      <c r="K138" s="39"/>
      <c r="L138" s="39"/>
    </row>
    <row r="139" spans="1:22">
      <c r="A139" s="5"/>
      <c r="B139" s="28"/>
      <c r="C139" s="28"/>
      <c r="D139" s="31" t="s">
        <v>15</v>
      </c>
      <c r="E139" s="29"/>
      <c r="F139" s="29"/>
      <c r="G139" s="17"/>
      <c r="H139" s="39"/>
      <c r="I139" s="39"/>
      <c r="J139" s="39"/>
      <c r="K139" s="39"/>
      <c r="L139" s="48"/>
    </row>
    <row r="140" spans="1:22">
      <c r="A140" s="5" t="s">
        <v>197</v>
      </c>
      <c r="C140" s="2">
        <v>475</v>
      </c>
      <c r="D140" s="35" t="s">
        <v>198</v>
      </c>
      <c r="E140" s="29"/>
      <c r="F140" s="29"/>
      <c r="G140" s="17"/>
      <c r="H140" s="172">
        <v>48.54</v>
      </c>
      <c r="I140" s="39"/>
      <c r="J140" s="39"/>
      <c r="K140" s="39"/>
      <c r="L140" s="48"/>
    </row>
    <row r="141" spans="1:22">
      <c r="A141" s="5" t="s">
        <v>199</v>
      </c>
      <c r="C141" s="2">
        <v>473</v>
      </c>
      <c r="D141" s="35" t="s">
        <v>200</v>
      </c>
      <c r="E141" s="29"/>
      <c r="F141" s="29"/>
      <c r="G141" s="17"/>
      <c r="H141" s="172">
        <v>48.54</v>
      </c>
      <c r="I141" s="39"/>
      <c r="J141" s="39"/>
      <c r="K141" s="39"/>
      <c r="L141" s="48"/>
    </row>
    <row r="142" spans="1:22">
      <c r="B142" s="3"/>
      <c r="C142" s="3"/>
    </row>
    <row r="143" spans="1:22">
      <c r="A143" s="3" t="s">
        <v>201</v>
      </c>
      <c r="E143" s="4"/>
      <c r="F143" s="4"/>
      <c r="G143" s="32"/>
      <c r="H143" s="32"/>
      <c r="I143" s="32"/>
      <c r="J143" s="32"/>
      <c r="K143" s="32"/>
      <c r="L143" s="32"/>
    </row>
    <row r="144" spans="1:22">
      <c r="A144" s="188" t="s">
        <v>202</v>
      </c>
      <c r="H144" s="32"/>
      <c r="I144" s="32"/>
      <c r="J144" s="32"/>
      <c r="K144" s="32"/>
      <c r="L144" s="32"/>
    </row>
    <row r="145" spans="1:22">
      <c r="A145" s="188" t="s">
        <v>203</v>
      </c>
      <c r="D145" s="35"/>
      <c r="E145" s="4"/>
      <c r="F145" s="4"/>
      <c r="G145" s="32"/>
      <c r="H145" s="15"/>
      <c r="I145" s="15"/>
      <c r="J145" s="15"/>
      <c r="K145" s="15"/>
      <c r="L145" s="15"/>
    </row>
    <row r="146" spans="1:22">
      <c r="A146" s="188"/>
      <c r="D146" s="35"/>
      <c r="E146" s="4"/>
      <c r="F146" s="4"/>
      <c r="G146" s="32"/>
      <c r="H146" s="15"/>
      <c r="I146" s="15"/>
      <c r="J146" s="15"/>
      <c r="K146" s="15"/>
      <c r="L146" s="15"/>
    </row>
    <row r="147" spans="1:22">
      <c r="A147" s="188"/>
      <c r="D147" s="35"/>
      <c r="E147" s="4"/>
      <c r="F147" s="4"/>
      <c r="G147" s="32"/>
      <c r="H147" s="15"/>
      <c r="I147" s="15"/>
      <c r="J147" s="15"/>
      <c r="K147" s="15"/>
      <c r="L147" s="15"/>
    </row>
    <row r="148" spans="1:22">
      <c r="A148" s="188"/>
      <c r="D148" s="35"/>
      <c r="E148" s="4"/>
      <c r="F148" s="4"/>
      <c r="G148" s="32"/>
      <c r="H148" s="10"/>
      <c r="I148" s="10"/>
      <c r="J148" s="10"/>
      <c r="K148" s="10"/>
      <c r="L148" s="10"/>
    </row>
    <row r="149" spans="1:22" ht="54.75" thickBot="1">
      <c r="A149" s="22" t="s">
        <v>2</v>
      </c>
      <c r="B149" s="23" t="s">
        <v>3</v>
      </c>
      <c r="C149" s="23"/>
      <c r="D149" s="24" t="s">
        <v>204</v>
      </c>
      <c r="E149" s="25" t="s">
        <v>195</v>
      </c>
      <c r="F149" s="23" t="s">
        <v>6</v>
      </c>
      <c r="G149" s="25" t="s">
        <v>7</v>
      </c>
      <c r="H149" s="26" t="s">
        <v>8</v>
      </c>
      <c r="I149" s="26" t="s">
        <v>9</v>
      </c>
      <c r="J149" s="26" t="s">
        <v>10</v>
      </c>
      <c r="K149" s="27" t="s">
        <v>11</v>
      </c>
      <c r="L149" s="26"/>
      <c r="M149" s="51"/>
      <c r="N149" s="51"/>
    </row>
    <row r="150" spans="1:22" s="12" customFormat="1">
      <c r="A150" s="3" t="s">
        <v>205</v>
      </c>
      <c r="B150" s="28" t="s">
        <v>155</v>
      </c>
      <c r="C150" s="2">
        <v>498</v>
      </c>
      <c r="D150" s="35" t="s">
        <v>206</v>
      </c>
      <c r="E150" s="29">
        <v>11</v>
      </c>
      <c r="F150" s="29" t="s">
        <v>156</v>
      </c>
      <c r="G150" s="17" t="s">
        <v>256</v>
      </c>
      <c r="H150" s="39">
        <f>'February 2019'!G134</f>
        <v>44.346242840608937</v>
      </c>
      <c r="I150" s="39">
        <f>'February 2019'!H134</f>
        <v>45.676630125827209</v>
      </c>
      <c r="J150" s="39">
        <f>'February 2019'!I134</f>
        <v>47.046929029602026</v>
      </c>
      <c r="K150" s="39">
        <f>'February 2019'!J134</f>
        <v>48.458336900490096</v>
      </c>
      <c r="L150" s="5"/>
      <c r="O150" s="215"/>
      <c r="P150" s="215"/>
      <c r="Q150" s="215"/>
      <c r="R150" s="215"/>
      <c r="S150" s="215"/>
      <c r="T150" s="215"/>
      <c r="U150" s="215"/>
      <c r="V150" s="215"/>
    </row>
    <row r="151" spans="1:22" s="12" customFormat="1">
      <c r="A151" s="3"/>
      <c r="B151" s="28"/>
      <c r="C151" s="28"/>
      <c r="D151" s="35"/>
      <c r="E151" s="29"/>
      <c r="F151" s="29"/>
      <c r="G151" s="17"/>
      <c r="H151" s="39"/>
      <c r="I151" s="39"/>
      <c r="J151" s="39"/>
      <c r="K151" s="39"/>
      <c r="L151" s="5"/>
      <c r="O151" s="215"/>
      <c r="P151" s="215"/>
      <c r="Q151" s="215"/>
      <c r="R151" s="215"/>
      <c r="S151" s="215"/>
      <c r="T151" s="215"/>
      <c r="U151" s="215"/>
      <c r="V151" s="215"/>
    </row>
    <row r="152" spans="1:22" s="12" customFormat="1" ht="13.5" thickBot="1">
      <c r="A152" s="51"/>
      <c r="B152" s="52"/>
      <c r="C152" s="52"/>
      <c r="D152" s="53"/>
      <c r="E152" s="27"/>
      <c r="F152" s="27"/>
      <c r="G152" s="54"/>
      <c r="H152" s="55"/>
      <c r="I152" s="55"/>
      <c r="J152" s="55"/>
      <c r="K152" s="55"/>
      <c r="L152" s="26"/>
      <c r="M152" s="51"/>
      <c r="N152" s="51"/>
      <c r="O152" s="215"/>
      <c r="P152" s="215"/>
      <c r="Q152" s="215"/>
      <c r="R152" s="215"/>
      <c r="S152" s="215"/>
      <c r="T152" s="215"/>
      <c r="U152" s="215"/>
      <c r="V152" s="215"/>
    </row>
    <row r="153" spans="1:22" s="12" customFormat="1">
      <c r="A153" s="3"/>
      <c r="B153" s="3"/>
      <c r="C153" s="3"/>
      <c r="D153" s="18" t="s">
        <v>208</v>
      </c>
      <c r="E153" s="3"/>
      <c r="F153" s="3"/>
      <c r="G153" s="3"/>
      <c r="H153" s="9"/>
      <c r="I153" s="3"/>
      <c r="J153" s="39"/>
      <c r="K153" s="39"/>
      <c r="L153" s="5"/>
      <c r="O153" s="215"/>
      <c r="P153" s="215"/>
      <c r="Q153" s="215"/>
      <c r="R153" s="215"/>
      <c r="S153" s="215"/>
      <c r="T153" s="215"/>
      <c r="U153" s="215"/>
      <c r="V153" s="215"/>
    </row>
    <row r="154" spans="1:22" s="12" customFormat="1">
      <c r="A154" s="56" t="s">
        <v>209</v>
      </c>
      <c r="B154" s="8"/>
      <c r="C154" s="8"/>
      <c r="D154" s="14"/>
      <c r="E154" s="57"/>
      <c r="F154" s="57"/>
      <c r="G154" s="9"/>
      <c r="H154" s="9"/>
      <c r="I154" s="3"/>
      <c r="J154" s="39"/>
      <c r="K154" s="39"/>
      <c r="L154" s="5"/>
      <c r="O154" s="215"/>
      <c r="P154" s="215" t="s">
        <v>566</v>
      </c>
      <c r="Q154" s="215"/>
      <c r="R154" s="215"/>
      <c r="S154" s="215"/>
      <c r="T154" s="215"/>
      <c r="U154" s="215"/>
      <c r="V154" s="215"/>
    </row>
    <row r="155" spans="1:22" s="12" customFormat="1">
      <c r="A155" s="58"/>
      <c r="B155" s="59">
        <f>'February 2019'!B139</f>
        <v>16.941719285113273</v>
      </c>
      <c r="C155" s="59"/>
      <c r="D155" s="14" t="s">
        <v>210</v>
      </c>
      <c r="E155" s="3"/>
      <c r="F155" s="57"/>
      <c r="G155" s="9"/>
      <c r="H155" s="9"/>
      <c r="I155" s="3"/>
      <c r="K155" s="39"/>
      <c r="L155" s="5"/>
      <c r="O155" s="215"/>
      <c r="P155" s="215" t="s">
        <v>567</v>
      </c>
      <c r="Q155" s="215"/>
      <c r="R155" s="225">
        <v>0.21177149106391591</v>
      </c>
      <c r="S155" s="215"/>
      <c r="T155" s="215"/>
      <c r="U155" s="215"/>
      <c r="V155" s="215"/>
    </row>
    <row r="156" spans="1:22" s="12" customFormat="1">
      <c r="A156" s="58"/>
      <c r="B156" s="60">
        <f>'February 2019'!B140</f>
        <v>32.753151503507993</v>
      </c>
      <c r="C156" s="60"/>
      <c r="D156" s="14" t="s">
        <v>211</v>
      </c>
      <c r="E156" s="3"/>
      <c r="F156" s="57"/>
      <c r="G156" s="9"/>
      <c r="H156" s="9"/>
      <c r="I156" s="3"/>
      <c r="J156" s="39"/>
      <c r="K156" s="39"/>
      <c r="L156" s="5"/>
      <c r="O156" s="215"/>
      <c r="P156" s="215" t="s">
        <v>568</v>
      </c>
      <c r="Q156" s="215"/>
      <c r="R156" s="225">
        <v>0.40941439379384992</v>
      </c>
      <c r="S156" s="215"/>
      <c r="T156" s="215"/>
      <c r="U156" s="215"/>
      <c r="V156" s="215"/>
    </row>
    <row r="157" spans="1:22" s="12" customFormat="1">
      <c r="A157" s="58"/>
      <c r="B157" s="60">
        <f>'February 2019'!B141</f>
        <v>45.600704689499992</v>
      </c>
      <c r="C157" s="60"/>
      <c r="D157" s="14" t="s">
        <v>212</v>
      </c>
      <c r="E157" s="3"/>
      <c r="F157" s="57"/>
      <c r="G157" s="9"/>
      <c r="H157" s="5"/>
      <c r="I157" s="5"/>
      <c r="J157" s="39"/>
      <c r="K157" s="39"/>
      <c r="L157" s="5"/>
      <c r="O157" s="215"/>
      <c r="P157" s="215" t="s">
        <v>569</v>
      </c>
      <c r="Q157" s="215"/>
      <c r="R157" s="225">
        <v>0.57000880861874992</v>
      </c>
      <c r="S157" s="215"/>
      <c r="T157" s="215"/>
      <c r="U157" s="215"/>
      <c r="V157" s="215"/>
    </row>
    <row r="158" spans="1:22" s="12" customFormat="1">
      <c r="A158" s="58"/>
      <c r="B158" s="60">
        <f>'February 2019'!B142</f>
        <v>63.840986565299986</v>
      </c>
      <c r="C158" s="60"/>
      <c r="D158" s="14" t="s">
        <v>213</v>
      </c>
      <c r="E158" s="3"/>
      <c r="F158" s="57"/>
      <c r="G158" s="9"/>
      <c r="H158" s="9"/>
      <c r="I158" s="3"/>
      <c r="J158" s="39"/>
      <c r="K158" s="39"/>
      <c r="L158" s="5"/>
      <c r="O158" s="215"/>
      <c r="P158" s="215" t="s">
        <v>570</v>
      </c>
      <c r="Q158" s="215"/>
      <c r="R158" s="225">
        <v>0.79801233206624977</v>
      </c>
      <c r="S158" s="215"/>
      <c r="T158" s="215"/>
      <c r="U158" s="215"/>
      <c r="V158" s="215"/>
    </row>
    <row r="159" spans="1:22" s="12" customFormat="1">
      <c r="B159" s="5" t="s">
        <v>214</v>
      </c>
      <c r="C159" s="5"/>
      <c r="D159" s="5"/>
      <c r="E159" s="5"/>
      <c r="F159" s="5"/>
      <c r="G159" s="5"/>
      <c r="H159" s="3"/>
      <c r="I159" s="3"/>
      <c r="J159" s="39"/>
      <c r="K159" s="39"/>
      <c r="L159" s="5"/>
      <c r="O159" s="215"/>
      <c r="P159" s="215"/>
      <c r="Q159" s="215"/>
      <c r="R159" s="215"/>
      <c r="S159" s="215"/>
      <c r="T159" s="215"/>
      <c r="U159" s="215"/>
      <c r="V159" s="215"/>
    </row>
    <row r="160" spans="1:22" s="12" customFormat="1">
      <c r="A160" s="58"/>
      <c r="B160" s="6"/>
      <c r="C160" s="6"/>
      <c r="D160" s="3"/>
      <c r="E160" s="14"/>
      <c r="F160" s="57"/>
      <c r="G160" s="9"/>
      <c r="H160" s="5"/>
      <c r="I160" s="5"/>
      <c r="J160" s="39"/>
      <c r="K160" s="39"/>
      <c r="L160" s="5"/>
      <c r="O160" s="215"/>
      <c r="P160" s="215"/>
      <c r="Q160" s="215"/>
      <c r="R160" s="215"/>
      <c r="S160" s="215"/>
      <c r="T160" s="215"/>
      <c r="U160" s="215"/>
      <c r="V160" s="215"/>
    </row>
    <row r="161" spans="1:22" ht="13.5" thickBot="1">
      <c r="A161" s="61"/>
      <c r="B161" s="62"/>
      <c r="C161" s="62"/>
      <c r="D161" s="51"/>
      <c r="E161" s="51"/>
      <c r="F161" s="51"/>
      <c r="G161" s="51"/>
      <c r="H161" s="51"/>
      <c r="I161" s="51"/>
      <c r="J161" s="51"/>
      <c r="K161" s="51"/>
      <c r="L161" s="26"/>
      <c r="M161" s="51"/>
      <c r="N161" s="51"/>
    </row>
    <row r="162" spans="1:22">
      <c r="A162" s="5"/>
      <c r="B162" s="63"/>
      <c r="C162" s="63"/>
      <c r="D162" s="18" t="s">
        <v>215</v>
      </c>
      <c r="E162" s="5"/>
      <c r="F162" s="5"/>
      <c r="G162" s="5"/>
      <c r="H162" s="46"/>
      <c r="I162" s="46"/>
      <c r="J162" s="46"/>
      <c r="K162" s="46"/>
      <c r="L162" s="5"/>
    </row>
    <row r="163" spans="1:22">
      <c r="A163" s="56" t="s">
        <v>216</v>
      </c>
      <c r="B163" s="8"/>
      <c r="C163" s="8"/>
      <c r="D163" s="14"/>
      <c r="E163" s="57"/>
      <c r="F163" s="57"/>
      <c r="G163" s="9"/>
      <c r="H163" s="46"/>
      <c r="I163" s="46"/>
      <c r="J163" s="46"/>
      <c r="K163" s="46"/>
      <c r="L163" s="5"/>
    </row>
    <row r="164" spans="1:22">
      <c r="A164" s="64" t="s">
        <v>217</v>
      </c>
      <c r="B164" s="65"/>
      <c r="C164" s="65"/>
      <c r="D164" s="66"/>
      <c r="E164" s="67"/>
      <c r="F164" s="67"/>
      <c r="G164" s="46"/>
      <c r="H164" s="46"/>
      <c r="I164" s="46"/>
      <c r="J164" s="46"/>
      <c r="K164" s="46"/>
      <c r="L164" s="5"/>
    </row>
    <row r="165" spans="1:22" ht="13.5" thickBot="1">
      <c r="A165" s="68" t="s">
        <v>218</v>
      </c>
      <c r="B165" s="69"/>
      <c r="C165" s="69"/>
      <c r="D165" s="70"/>
      <c r="E165" s="71"/>
      <c r="F165" s="71"/>
      <c r="G165" s="72"/>
      <c r="H165" s="51"/>
      <c r="I165" s="51"/>
      <c r="J165" s="51"/>
      <c r="K165" s="51"/>
      <c r="L165" s="51"/>
      <c r="M165" s="51"/>
      <c r="N165" s="51"/>
      <c r="P165" s="216" t="s">
        <v>549</v>
      </c>
      <c r="Q165" s="216" t="s">
        <v>562</v>
      </c>
      <c r="R165" s="222">
        <v>0.62</v>
      </c>
    </row>
    <row r="166" spans="1:22">
      <c r="A166" s="64"/>
      <c r="B166" s="65"/>
      <c r="C166" s="65"/>
      <c r="D166" s="66"/>
      <c r="E166" s="67"/>
      <c r="F166" s="67"/>
      <c r="G166" s="46"/>
      <c r="H166" s="9"/>
      <c r="I166" s="9"/>
      <c r="J166" s="9"/>
      <c r="K166" s="46"/>
      <c r="L166" s="5"/>
    </row>
    <row r="167" spans="1:22">
      <c r="A167" s="64"/>
      <c r="B167" s="65"/>
      <c r="C167" s="65"/>
      <c r="D167" s="73" t="s">
        <v>219</v>
      </c>
      <c r="E167" s="67"/>
      <c r="F167" s="67"/>
      <c r="G167" s="46"/>
      <c r="H167" s="9"/>
      <c r="I167" s="9"/>
      <c r="J167" s="9"/>
      <c r="K167" s="46"/>
      <c r="L167" s="5"/>
    </row>
    <row r="168" spans="1:22">
      <c r="A168" s="75" t="s">
        <v>251</v>
      </c>
      <c r="B168" s="8"/>
      <c r="C168" s="8"/>
      <c r="D168" s="14"/>
      <c r="E168" s="57"/>
      <c r="F168" s="57"/>
      <c r="G168" s="9"/>
      <c r="H168" s="9"/>
      <c r="I168" s="9"/>
      <c r="J168" s="39"/>
      <c r="K168" s="9"/>
      <c r="L168" s="5"/>
      <c r="P168" s="216" t="s">
        <v>550</v>
      </c>
      <c r="Q168" s="216" t="s">
        <v>558</v>
      </c>
      <c r="R168" s="222">
        <v>1.409</v>
      </c>
    </row>
    <row r="169" spans="1:22">
      <c r="A169" s="75" t="s">
        <v>254</v>
      </c>
      <c r="B169" s="8"/>
      <c r="C169" s="8"/>
      <c r="D169" s="14"/>
      <c r="E169" s="57"/>
      <c r="F169" s="57"/>
      <c r="G169" s="9"/>
      <c r="H169" s="9"/>
      <c r="I169" s="9"/>
      <c r="K169" s="39">
        <f>'February 2019'!J153</f>
        <v>1.4089675522499996</v>
      </c>
      <c r="L169" s="3" t="s">
        <v>220</v>
      </c>
      <c r="P169" s="216" t="s">
        <v>551</v>
      </c>
      <c r="Q169" s="216" t="s">
        <v>563</v>
      </c>
      <c r="R169" s="221">
        <v>1.409</v>
      </c>
    </row>
    <row r="170" spans="1:22">
      <c r="A170" s="75"/>
      <c r="B170" s="8"/>
      <c r="C170" s="8"/>
      <c r="D170" s="14"/>
      <c r="E170" s="57"/>
      <c r="F170" s="57"/>
      <c r="G170" s="9"/>
      <c r="H170" s="9"/>
      <c r="I170" s="9"/>
      <c r="J170" s="39"/>
      <c r="P170" s="216" t="s">
        <v>552</v>
      </c>
      <c r="Q170" s="216" t="s">
        <v>564</v>
      </c>
      <c r="R170" s="221">
        <v>1.409</v>
      </c>
    </row>
    <row r="171" spans="1:22">
      <c r="A171" s="75" t="s">
        <v>239</v>
      </c>
      <c r="B171" s="8"/>
      <c r="C171" s="8"/>
      <c r="D171" s="14"/>
      <c r="E171" s="57"/>
      <c r="F171" s="57"/>
      <c r="G171" s="9"/>
      <c r="H171" s="9"/>
      <c r="I171" s="9"/>
      <c r="J171" s="39"/>
    </row>
    <row r="172" spans="1:22">
      <c r="A172" s="75" t="s">
        <v>221</v>
      </c>
      <c r="B172" s="8"/>
      <c r="C172" s="8"/>
      <c r="D172" s="14"/>
      <c r="E172" s="57"/>
      <c r="F172" s="57"/>
      <c r="G172" s="9"/>
      <c r="H172" s="9"/>
      <c r="I172" s="9"/>
      <c r="K172" s="39">
        <f>'February 2019'!J156</f>
        <v>56.358702089999994</v>
      </c>
      <c r="L172" s="3" t="s">
        <v>222</v>
      </c>
      <c r="P172" s="213" t="str">
        <f>P169</f>
        <v>CSUNIT</v>
      </c>
      <c r="Q172" s="213" t="str">
        <f>Q169</f>
        <v>TL-Night Shift Premium-CSU</v>
      </c>
      <c r="R172" s="221">
        <f>K172/40</f>
        <v>1.4089675522499998</v>
      </c>
    </row>
    <row r="173" spans="1:22">
      <c r="A173" s="75"/>
      <c r="B173" s="8"/>
      <c r="C173" s="8"/>
      <c r="D173" s="14"/>
      <c r="E173" s="57"/>
      <c r="F173" s="57"/>
      <c r="G173" s="9"/>
      <c r="H173" s="9"/>
      <c r="I173" s="9"/>
      <c r="J173" s="39"/>
    </row>
    <row r="174" spans="1:22" s="5" customFormat="1">
      <c r="A174" s="56" t="s">
        <v>240</v>
      </c>
      <c r="B174" s="8"/>
      <c r="C174" s="8"/>
      <c r="D174" s="14"/>
      <c r="E174" s="57"/>
      <c r="F174" s="57"/>
      <c r="G174" s="9"/>
      <c r="H174" s="3"/>
      <c r="I174" s="3"/>
      <c r="J174" s="39"/>
      <c r="K174" s="3"/>
      <c r="O174" s="218"/>
      <c r="P174" s="218"/>
      <c r="Q174" s="218"/>
      <c r="R174" s="218"/>
      <c r="S174" s="218"/>
      <c r="T174" s="218"/>
      <c r="U174" s="218"/>
      <c r="V174" s="218"/>
    </row>
    <row r="175" spans="1:22">
      <c r="A175" s="75" t="s">
        <v>238</v>
      </c>
      <c r="B175" s="8"/>
      <c r="C175" s="8"/>
      <c r="D175" s="14"/>
      <c r="E175" s="57"/>
      <c r="F175" s="57"/>
      <c r="G175" s="9"/>
      <c r="H175" s="5"/>
      <c r="I175" s="5"/>
      <c r="J175" s="39"/>
    </row>
    <row r="176" spans="1:22" s="5" customFormat="1">
      <c r="A176" s="3" t="s">
        <v>236</v>
      </c>
      <c r="B176" s="2"/>
      <c r="C176" s="2"/>
      <c r="D176" s="3"/>
      <c r="E176" s="3"/>
      <c r="F176" s="3"/>
      <c r="G176" s="3"/>
      <c r="K176" s="39">
        <f>'February 2019'!J160</f>
        <v>1.4089675522499996</v>
      </c>
      <c r="L176" s="3" t="s">
        <v>223</v>
      </c>
      <c r="O176" s="218"/>
      <c r="P176" s="216" t="s">
        <v>553</v>
      </c>
      <c r="Q176" s="216" t="s">
        <v>565</v>
      </c>
      <c r="R176" s="221">
        <v>1.409</v>
      </c>
      <c r="S176" s="218"/>
      <c r="T176" s="218"/>
      <c r="U176" s="218"/>
      <c r="V176" s="218"/>
    </row>
    <row r="177" spans="1:22" s="4" customFormat="1">
      <c r="A177" s="5"/>
      <c r="B177" s="63"/>
      <c r="C177" s="63"/>
      <c r="D177" s="5"/>
      <c r="E177" s="5"/>
      <c r="F177" s="5"/>
      <c r="G177" s="5"/>
      <c r="H177" s="110"/>
      <c r="I177" s="110"/>
      <c r="J177" s="110"/>
      <c r="K177" s="5"/>
      <c r="L177" s="110"/>
      <c r="O177" s="219"/>
      <c r="P177" s="219"/>
      <c r="Q177" s="219"/>
      <c r="R177" s="219"/>
      <c r="S177" s="219"/>
      <c r="T177" s="219"/>
      <c r="U177" s="219"/>
      <c r="V177" s="219"/>
    </row>
    <row r="178" spans="1:22" s="4" customFormat="1">
      <c r="A178" s="56" t="s">
        <v>241</v>
      </c>
      <c r="B178" s="78"/>
      <c r="C178" s="78"/>
      <c r="D178" s="78"/>
      <c r="E178" s="78"/>
      <c r="F178" s="78"/>
      <c r="G178" s="78"/>
      <c r="H178" s="3"/>
      <c r="I178" s="3"/>
      <c r="J178" s="3"/>
      <c r="K178" s="78"/>
      <c r="L178" s="78"/>
      <c r="O178" s="219"/>
      <c r="P178" s="219"/>
      <c r="Q178" s="219"/>
      <c r="R178" s="219"/>
      <c r="S178" s="219"/>
      <c r="T178" s="219"/>
      <c r="U178" s="219"/>
      <c r="V178" s="219"/>
    </row>
    <row r="179" spans="1:22" s="4" customFormat="1">
      <c r="A179" s="210" t="s">
        <v>242</v>
      </c>
      <c r="B179" s="78"/>
      <c r="C179" s="78"/>
      <c r="D179" s="78"/>
      <c r="E179" s="78"/>
      <c r="F179" s="78"/>
      <c r="G179" s="78"/>
      <c r="H179" s="3"/>
      <c r="I179" s="3"/>
      <c r="J179" s="3"/>
      <c r="K179" s="3"/>
      <c r="L179" s="78"/>
      <c r="O179" s="219"/>
      <c r="P179" s="219"/>
      <c r="Q179" s="219"/>
      <c r="R179" s="219"/>
      <c r="S179" s="219"/>
      <c r="T179" s="219"/>
      <c r="U179" s="219"/>
      <c r="V179" s="219"/>
    </row>
    <row r="180" spans="1:22" s="4" customFormat="1">
      <c r="A180" s="211" t="s">
        <v>237</v>
      </c>
      <c r="B180" s="78"/>
      <c r="C180" s="78"/>
      <c r="D180" s="78"/>
      <c r="E180" s="78"/>
      <c r="F180" s="78"/>
      <c r="G180" s="78"/>
      <c r="H180" s="3"/>
      <c r="I180" s="3"/>
      <c r="J180" s="3"/>
      <c r="K180" s="3"/>
      <c r="L180" s="78"/>
      <c r="O180" s="219"/>
      <c r="P180" s="219"/>
      <c r="Q180" s="219"/>
      <c r="R180" s="219"/>
      <c r="S180" s="219"/>
      <c r="T180" s="219"/>
      <c r="U180" s="219"/>
      <c r="V180" s="219"/>
    </row>
    <row r="181" spans="1:22" s="4" customFormat="1">
      <c r="A181" s="78"/>
      <c r="B181" s="78"/>
      <c r="C181" s="78"/>
      <c r="D181" s="78"/>
      <c r="E181" s="78"/>
      <c r="F181" s="78"/>
      <c r="G181" s="78"/>
      <c r="H181" s="3"/>
      <c r="I181" s="3"/>
      <c r="J181" s="3"/>
      <c r="K181" s="3"/>
      <c r="L181" s="78"/>
      <c r="O181" s="219"/>
      <c r="P181" s="219"/>
      <c r="Q181" s="219"/>
      <c r="R181" s="219"/>
      <c r="S181" s="219"/>
      <c r="T181" s="219"/>
      <c r="U181" s="219"/>
      <c r="V181" s="219"/>
    </row>
    <row r="182" spans="1:22" s="4" customFormat="1">
      <c r="A182" s="56" t="s">
        <v>243</v>
      </c>
      <c r="B182" s="78"/>
      <c r="C182" s="78"/>
      <c r="D182" s="78"/>
      <c r="E182" s="78"/>
      <c r="F182" s="78"/>
      <c r="G182" s="78"/>
      <c r="H182" s="3"/>
      <c r="I182" s="3"/>
      <c r="J182" s="3"/>
      <c r="K182" s="3"/>
      <c r="L182" s="78"/>
      <c r="O182" s="219"/>
      <c r="P182" s="219"/>
      <c r="Q182" s="219"/>
      <c r="R182" s="219"/>
      <c r="S182" s="219"/>
      <c r="T182" s="219"/>
      <c r="U182" s="219"/>
      <c r="V182" s="219"/>
    </row>
    <row r="183" spans="1:22" s="4" customFormat="1" ht="12.75" customHeight="1" thickBot="1">
      <c r="A183" s="231" t="s">
        <v>244</v>
      </c>
      <c r="B183" s="232"/>
      <c r="C183" s="232"/>
      <c r="D183" s="232"/>
      <c r="E183" s="232"/>
      <c r="F183" s="232"/>
      <c r="G183" s="232"/>
      <c r="H183" s="233"/>
      <c r="I183" s="234"/>
      <c r="J183" s="234"/>
      <c r="K183" s="234"/>
      <c r="L183" s="313"/>
      <c r="M183" s="314"/>
      <c r="N183" s="314"/>
      <c r="O183" s="219"/>
      <c r="P183" s="219"/>
      <c r="Q183" s="219"/>
      <c r="R183" s="219"/>
      <c r="S183" s="219"/>
      <c r="T183" s="219"/>
      <c r="U183" s="219"/>
      <c r="V183" s="219"/>
    </row>
    <row r="184" spans="1:22" s="4" customFormat="1" ht="12.75" customHeight="1">
      <c r="A184" s="308"/>
      <c r="B184" s="110"/>
      <c r="C184" s="110"/>
      <c r="D184" s="110"/>
      <c r="E184" s="110"/>
      <c r="F184" s="110"/>
      <c r="G184" s="110"/>
      <c r="H184" s="309"/>
      <c r="I184" s="310"/>
      <c r="J184" s="310"/>
      <c r="K184" s="310"/>
      <c r="L184" s="81"/>
      <c r="O184" s="219"/>
      <c r="P184" s="219"/>
      <c r="Q184" s="219"/>
      <c r="R184" s="219"/>
      <c r="S184" s="219"/>
      <c r="T184" s="219"/>
      <c r="U184" s="219"/>
      <c r="V184" s="219"/>
    </row>
    <row r="185" spans="1:22" s="4" customFormat="1" ht="12.75" customHeight="1">
      <c r="A185" s="78"/>
      <c r="B185" s="78"/>
      <c r="C185" s="78"/>
      <c r="D185" s="235" t="s">
        <v>602</v>
      </c>
      <c r="E185" s="78"/>
      <c r="F185" s="78"/>
      <c r="G185" s="78"/>
      <c r="H185" s="80"/>
      <c r="I185" s="80"/>
      <c r="J185" s="80"/>
      <c r="K185" s="80"/>
      <c r="L185" s="81"/>
      <c r="O185" s="219"/>
      <c r="P185" s="219"/>
      <c r="Q185" s="219"/>
      <c r="R185" s="219"/>
      <c r="S185" s="219"/>
      <c r="T185" s="219"/>
      <c r="U185" s="219"/>
      <c r="V185" s="219"/>
    </row>
    <row r="186" spans="1:22" s="4" customFormat="1" ht="12.75" customHeight="1">
      <c r="A186" s="236" t="s">
        <v>603</v>
      </c>
      <c r="B186" s="78"/>
      <c r="C186" s="78"/>
      <c r="D186" s="78"/>
      <c r="E186" s="78"/>
      <c r="F186" s="78"/>
      <c r="G186" s="78"/>
      <c r="H186" s="83"/>
      <c r="I186" s="83"/>
      <c r="J186" s="83"/>
      <c r="K186" s="83"/>
      <c r="L186" s="81"/>
      <c r="O186" s="219"/>
      <c r="P186" s="219" t="s">
        <v>554</v>
      </c>
      <c r="Q186" s="219" t="s">
        <v>555</v>
      </c>
      <c r="R186" s="223">
        <v>35</v>
      </c>
      <c r="S186" s="219"/>
      <c r="T186" s="219"/>
      <c r="U186" s="219"/>
      <c r="V186" s="219"/>
    </row>
    <row r="187" spans="1:22" s="4" customFormat="1" ht="12.75" customHeight="1" thickBot="1">
      <c r="A187" s="311" t="s">
        <v>604</v>
      </c>
      <c r="B187" s="232"/>
      <c r="C187" s="232"/>
      <c r="D187" s="232"/>
      <c r="E187" s="232"/>
      <c r="F187" s="232"/>
      <c r="G187" s="232"/>
      <c r="H187" s="312"/>
      <c r="I187" s="312"/>
      <c r="J187" s="312"/>
      <c r="K187" s="312"/>
      <c r="L187" s="313"/>
      <c r="M187" s="314"/>
      <c r="N187" s="314"/>
      <c r="O187" s="219"/>
      <c r="P187" s="219" t="s">
        <v>556</v>
      </c>
      <c r="Q187" s="219" t="s">
        <v>557</v>
      </c>
      <c r="R187" s="224">
        <v>45</v>
      </c>
      <c r="S187" s="219"/>
      <c r="T187" s="219"/>
      <c r="U187" s="219"/>
      <c r="V187" s="219"/>
    </row>
    <row r="188" spans="1:22" ht="15.75">
      <c r="H188" s="80"/>
      <c r="I188" s="80"/>
      <c r="J188" s="80"/>
      <c r="K188" s="80"/>
      <c r="L188" s="80"/>
      <c r="P188" s="219"/>
      <c r="Q188" s="219"/>
      <c r="R188" s="219"/>
    </row>
    <row r="189" spans="1:22" ht="15.75">
      <c r="H189" s="80"/>
      <c r="I189" s="80"/>
      <c r="J189" s="80"/>
      <c r="K189" s="80"/>
      <c r="L189" s="80"/>
    </row>
    <row r="190" spans="1:22" s="87" customFormat="1" ht="15.75">
      <c r="A190" s="3"/>
      <c r="B190" s="2"/>
      <c r="C190" s="2"/>
      <c r="D190" s="3"/>
      <c r="E190" s="3"/>
      <c r="F190" s="3"/>
      <c r="G190" s="3"/>
      <c r="H190" s="83"/>
      <c r="I190" s="83"/>
      <c r="J190" s="83"/>
      <c r="K190" s="83"/>
      <c r="L190" s="88"/>
      <c r="O190" s="220"/>
      <c r="P190" s="213"/>
      <c r="Q190" s="213"/>
      <c r="R190" s="213"/>
      <c r="S190" s="220"/>
      <c r="T190" s="220"/>
      <c r="U190" s="220"/>
      <c r="V190" s="220"/>
    </row>
    <row r="191" spans="1:22" s="87" customFormat="1" ht="15.75">
      <c r="A191" s="3"/>
      <c r="B191" s="2"/>
      <c r="C191" s="2"/>
      <c r="D191" s="3"/>
      <c r="E191" s="3"/>
      <c r="F191" s="3"/>
      <c r="G191" s="3"/>
      <c r="H191" s="84"/>
      <c r="I191" s="84"/>
      <c r="J191" s="84"/>
      <c r="K191" s="84"/>
      <c r="L191" s="88"/>
      <c r="O191" s="220"/>
      <c r="P191" s="220"/>
      <c r="Q191" s="220"/>
      <c r="R191" s="220"/>
      <c r="S191" s="220"/>
      <c r="T191" s="220"/>
      <c r="U191" s="220"/>
      <c r="V191" s="220"/>
    </row>
    <row r="192" spans="1:22" ht="15.75">
      <c r="H192" s="80"/>
      <c r="I192" s="80"/>
      <c r="J192" s="80"/>
      <c r="K192" s="80"/>
      <c r="L192" s="80"/>
      <c r="P192" s="220"/>
      <c r="Q192" s="220"/>
      <c r="R192" s="220"/>
    </row>
    <row r="193" spans="8:12" ht="15.75">
      <c r="H193" s="80"/>
      <c r="I193" s="80"/>
      <c r="J193" s="80"/>
      <c r="K193" s="80"/>
      <c r="L193" s="80"/>
    </row>
    <row r="194" spans="8:12" ht="15.75">
      <c r="H194" s="83"/>
      <c r="I194" s="83"/>
      <c r="J194" s="83"/>
      <c r="K194" s="83"/>
      <c r="L194" s="80"/>
    </row>
    <row r="195" spans="8:12" ht="15.75">
      <c r="H195" s="84"/>
      <c r="I195" s="84"/>
      <c r="J195" s="84"/>
      <c r="K195" s="84"/>
      <c r="L195" s="80"/>
    </row>
    <row r="196" spans="8:12" ht="15.75">
      <c r="H196" s="80"/>
      <c r="I196" s="80"/>
      <c r="J196" s="80"/>
      <c r="K196" s="80"/>
      <c r="L196" s="80"/>
    </row>
    <row r="197" spans="8:12" ht="15.75">
      <c r="H197" s="80"/>
      <c r="I197" s="80"/>
      <c r="J197" s="80"/>
      <c r="K197" s="80"/>
      <c r="L197" s="80"/>
    </row>
  </sheetData>
  <phoneticPr fontId="42" type="noConversion"/>
  <pageMargins left="0.7" right="0.7" top="0.75" bottom="0.75" header="0.3" footer="0.3"/>
  <pageSetup paperSize="3" scale="81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6490-0924-45AD-AE67-5840748DB0DB}">
  <dimension ref="A1:U209"/>
  <sheetViews>
    <sheetView topLeftCell="A62" workbookViewId="0">
      <selection activeCell="C76" sqref="C76"/>
    </sheetView>
  </sheetViews>
  <sheetFormatPr defaultColWidth="9.140625" defaultRowHeight="15"/>
  <cols>
    <col min="1" max="1" width="10.5703125" style="154" bestFit="1" customWidth="1"/>
    <col min="2" max="2" width="11" style="151" bestFit="1" customWidth="1"/>
    <col min="3" max="3" width="99.42578125" style="155" customWidth="1"/>
    <col min="4" max="4" width="21.42578125" style="142" bestFit="1" customWidth="1"/>
    <col min="5" max="5" width="19.42578125" style="142" bestFit="1" customWidth="1"/>
    <col min="6" max="8" width="10.85546875" style="113" customWidth="1"/>
    <col min="9" max="9" width="9.85546875" style="113" customWidth="1"/>
    <col min="10" max="10" width="13.42578125" style="113" customWidth="1"/>
    <col min="11" max="11" width="12.5703125" style="114" customWidth="1"/>
    <col min="12" max="13" width="6.42578125" style="114" customWidth="1"/>
    <col min="14" max="14" width="10.42578125" style="113" customWidth="1"/>
    <col min="15" max="16384" width="9.140625" style="113"/>
  </cols>
  <sheetData>
    <row r="1" spans="1:15">
      <c r="A1" s="141" t="s">
        <v>257</v>
      </c>
      <c r="B1" s="143" t="s">
        <v>259</v>
      </c>
      <c r="C1" s="189" t="s">
        <v>258</v>
      </c>
      <c r="D1" s="146" t="s">
        <v>261</v>
      </c>
      <c r="E1" s="146" t="s">
        <v>262</v>
      </c>
    </row>
    <row r="2" spans="1:15" s="118" customFormat="1">
      <c r="A2" s="113" t="s">
        <v>593</v>
      </c>
      <c r="B2" s="151" t="s">
        <v>594</v>
      </c>
      <c r="C2" s="229" t="s">
        <v>580</v>
      </c>
      <c r="D2" s="148"/>
      <c r="E2" s="147"/>
      <c r="F2" s="116"/>
      <c r="G2" s="116"/>
      <c r="H2" s="116"/>
      <c r="I2" s="119"/>
      <c r="K2" s="119"/>
      <c r="L2" s="119"/>
      <c r="M2" s="119"/>
    </row>
    <row r="3" spans="1:15" s="118" customFormat="1">
      <c r="A3" s="113" t="s">
        <v>593</v>
      </c>
      <c r="B3" s="151" t="s">
        <v>594</v>
      </c>
      <c r="C3" s="229" t="s">
        <v>581</v>
      </c>
      <c r="D3" s="151"/>
      <c r="E3" s="150"/>
      <c r="F3" s="117"/>
      <c r="G3" s="117"/>
      <c r="H3" s="117"/>
      <c r="I3" s="117"/>
      <c r="J3" s="117"/>
      <c r="K3" s="117"/>
      <c r="L3" s="117"/>
      <c r="M3" s="117"/>
      <c r="N3" s="122"/>
    </row>
    <row r="4" spans="1:15" s="118" customFormat="1">
      <c r="A4" s="113" t="s">
        <v>593</v>
      </c>
      <c r="B4" s="151" t="s">
        <v>594</v>
      </c>
      <c r="C4" s="230" t="s">
        <v>590</v>
      </c>
      <c r="D4" s="155"/>
      <c r="E4" s="152"/>
      <c r="F4" s="117"/>
      <c r="G4" s="117"/>
      <c r="H4" s="117"/>
      <c r="I4" s="117"/>
      <c r="J4" s="117"/>
      <c r="K4" s="117"/>
      <c r="L4" s="117"/>
      <c r="M4" s="117"/>
      <c r="N4" s="122"/>
    </row>
    <row r="5" spans="1:15" s="118" customFormat="1">
      <c r="A5" s="113" t="s">
        <v>593</v>
      </c>
      <c r="B5" s="151" t="s">
        <v>594</v>
      </c>
      <c r="C5" s="230" t="s">
        <v>591</v>
      </c>
      <c r="D5" s="155"/>
      <c r="E5" s="150"/>
      <c r="F5" s="117"/>
      <c r="G5" s="117"/>
      <c r="H5" s="117"/>
      <c r="I5" s="117"/>
      <c r="J5" s="117"/>
      <c r="K5" s="117"/>
      <c r="L5" s="117"/>
      <c r="M5" s="117"/>
      <c r="N5" s="122"/>
    </row>
    <row r="6" spans="1:15" s="118" customFormat="1">
      <c r="A6" s="113" t="s">
        <v>593</v>
      </c>
      <c r="B6" s="151" t="s">
        <v>594</v>
      </c>
      <c r="C6" s="230" t="s">
        <v>592</v>
      </c>
      <c r="D6" s="155"/>
      <c r="E6" s="150"/>
      <c r="F6" s="117"/>
      <c r="G6" s="117"/>
      <c r="H6" s="117"/>
      <c r="I6" s="117"/>
      <c r="J6" s="117"/>
      <c r="K6" s="117"/>
      <c r="L6" s="117"/>
      <c r="M6" s="117"/>
      <c r="N6" s="122"/>
    </row>
    <row r="7" spans="1:15" ht="13.5" customHeight="1">
      <c r="A7" s="154" t="s">
        <v>593</v>
      </c>
      <c r="B7" s="151" t="s">
        <v>594</v>
      </c>
      <c r="C7" s="229" t="s">
        <v>585</v>
      </c>
      <c r="D7" s="155"/>
      <c r="E7" s="152"/>
      <c r="F7" s="121"/>
      <c r="G7" s="121"/>
      <c r="H7" s="121"/>
      <c r="I7" s="121"/>
      <c r="J7" s="124"/>
      <c r="K7" s="125"/>
      <c r="L7" s="125"/>
      <c r="M7" s="125"/>
      <c r="N7" s="123"/>
      <c r="O7" s="126"/>
    </row>
    <row r="8" spans="1:15" ht="13.5" customHeight="1">
      <c r="A8" s="154" t="s">
        <v>593</v>
      </c>
      <c r="B8" s="151" t="s">
        <v>594</v>
      </c>
      <c r="C8" s="229" t="s">
        <v>586</v>
      </c>
      <c r="D8" s="151"/>
      <c r="E8" s="152"/>
      <c r="F8" s="121"/>
      <c r="G8" s="121"/>
      <c r="H8" s="121"/>
      <c r="I8" s="121"/>
      <c r="J8" s="121"/>
      <c r="K8" s="121"/>
      <c r="L8" s="121"/>
      <c r="M8" s="121"/>
      <c r="N8" s="127"/>
    </row>
    <row r="9" spans="1:15" ht="13.5" customHeight="1">
      <c r="A9" s="154" t="s">
        <v>593</v>
      </c>
      <c r="B9" s="151" t="s">
        <v>594</v>
      </c>
      <c r="C9" s="154" t="s">
        <v>587</v>
      </c>
      <c r="D9" s="151"/>
      <c r="E9" s="152"/>
      <c r="F9" s="121"/>
      <c r="G9" s="121"/>
      <c r="H9" s="121"/>
      <c r="I9" s="121"/>
      <c r="J9" s="121"/>
      <c r="K9" s="121"/>
      <c r="L9" s="121"/>
      <c r="M9" s="121"/>
      <c r="N9" s="126"/>
    </row>
    <row r="10" spans="1:15" ht="13.5" customHeight="1">
      <c r="A10" s="154" t="s">
        <v>593</v>
      </c>
      <c r="B10" s="151" t="s">
        <v>594</v>
      </c>
      <c r="C10" s="153" t="s">
        <v>582</v>
      </c>
      <c r="D10" s="149"/>
      <c r="E10" s="150"/>
      <c r="G10" s="121"/>
      <c r="H10" s="121"/>
      <c r="I10" s="121"/>
      <c r="J10" s="121"/>
      <c r="K10" s="121"/>
      <c r="L10" s="121"/>
      <c r="M10" s="121"/>
      <c r="N10" s="122"/>
    </row>
    <row r="11" spans="1:15" ht="13.5" customHeight="1">
      <c r="A11" s="154" t="s">
        <v>593</v>
      </c>
      <c r="B11" s="151" t="s">
        <v>594</v>
      </c>
      <c r="C11" s="154" t="s">
        <v>583</v>
      </c>
      <c r="D11" s="151"/>
      <c r="E11" s="152"/>
      <c r="F11" s="117"/>
      <c r="G11" s="121"/>
      <c r="H11" s="121"/>
      <c r="I11" s="121"/>
      <c r="J11" s="121"/>
      <c r="K11" s="121"/>
      <c r="L11" s="121"/>
      <c r="M11" s="121"/>
      <c r="N11" s="122"/>
    </row>
    <row r="12" spans="1:15" ht="13.5" customHeight="1">
      <c r="A12" s="154" t="s">
        <v>593</v>
      </c>
      <c r="B12" s="151" t="s">
        <v>594</v>
      </c>
      <c r="C12" s="154" t="s">
        <v>584</v>
      </c>
      <c r="D12" s="151"/>
      <c r="E12" s="152"/>
      <c r="F12" s="117"/>
      <c r="G12" s="121"/>
      <c r="H12" s="121"/>
      <c r="I12" s="121"/>
      <c r="J12" s="121"/>
      <c r="K12" s="121"/>
      <c r="L12" s="121"/>
      <c r="M12" s="121"/>
      <c r="N12" s="122"/>
    </row>
    <row r="13" spans="1:15" ht="17.100000000000001" customHeight="1">
      <c r="A13" s="154" t="s">
        <v>593</v>
      </c>
      <c r="B13" s="151" t="s">
        <v>594</v>
      </c>
      <c r="C13" s="154" t="s">
        <v>588</v>
      </c>
      <c r="D13" s="149"/>
      <c r="E13" s="150"/>
      <c r="F13" s="117"/>
      <c r="G13" s="121"/>
      <c r="H13" s="121"/>
      <c r="I13" s="121"/>
      <c r="J13" s="121"/>
      <c r="K13" s="121"/>
      <c r="L13" s="121"/>
      <c r="M13" s="121"/>
      <c r="N13" s="122"/>
    </row>
    <row r="14" spans="1:15" ht="13.5" customHeight="1">
      <c r="A14" s="154" t="s">
        <v>593</v>
      </c>
      <c r="B14" s="151" t="s">
        <v>594</v>
      </c>
      <c r="C14" s="154" t="s">
        <v>589</v>
      </c>
      <c r="D14" s="149"/>
      <c r="E14" s="150"/>
      <c r="F14" s="117"/>
      <c r="G14" s="121"/>
      <c r="H14" s="121"/>
      <c r="I14" s="121"/>
      <c r="J14" s="121"/>
      <c r="K14" s="121"/>
      <c r="L14" s="121"/>
      <c r="M14" s="121"/>
      <c r="N14" s="122"/>
    </row>
    <row r="15" spans="1:15" ht="30">
      <c r="A15" s="169">
        <v>43706</v>
      </c>
      <c r="B15" s="151" t="s">
        <v>260</v>
      </c>
      <c r="C15" s="140" t="s">
        <v>263</v>
      </c>
    </row>
    <row r="16" spans="1:15">
      <c r="A16" s="169">
        <v>43753</v>
      </c>
      <c r="B16" s="151" t="s">
        <v>260</v>
      </c>
      <c r="C16" s="162" t="s">
        <v>264</v>
      </c>
    </row>
    <row r="17" spans="1:14" s="118" customFormat="1" ht="30">
      <c r="A17" s="169">
        <v>43826</v>
      </c>
      <c r="B17" s="151" t="s">
        <v>260</v>
      </c>
      <c r="C17" s="140" t="s">
        <v>268</v>
      </c>
      <c r="D17" s="144"/>
      <c r="E17" s="145"/>
      <c r="F17" s="117"/>
      <c r="G17" s="117"/>
      <c r="H17" s="117"/>
      <c r="K17" s="119"/>
      <c r="L17" s="119"/>
      <c r="M17" s="119"/>
    </row>
    <row r="18" spans="1:14" s="118" customFormat="1">
      <c r="A18" s="154">
        <v>44029</v>
      </c>
      <c r="B18" s="151" t="s">
        <v>260</v>
      </c>
      <c r="C18" s="155" t="s">
        <v>520</v>
      </c>
      <c r="D18" s="146"/>
      <c r="E18" s="146"/>
      <c r="F18" s="117"/>
      <c r="G18" s="117"/>
      <c r="H18" s="117"/>
      <c r="K18" s="119"/>
      <c r="L18" s="119"/>
      <c r="M18" s="119"/>
    </row>
    <row r="19" spans="1:14" s="118" customFormat="1">
      <c r="A19" s="170">
        <v>44035</v>
      </c>
      <c r="B19" s="151" t="s">
        <v>260</v>
      </c>
      <c r="C19" s="140" t="s">
        <v>528</v>
      </c>
      <c r="D19" s="148"/>
      <c r="E19" s="147"/>
      <c r="F19" s="116"/>
      <c r="G19" s="116"/>
      <c r="H19" s="116"/>
      <c r="I19" s="119"/>
      <c r="K19" s="119"/>
      <c r="L19" s="119"/>
      <c r="M19" s="119"/>
    </row>
    <row r="20" spans="1:14" s="118" customFormat="1">
      <c r="A20" s="170">
        <v>44035</v>
      </c>
      <c r="B20" s="151" t="s">
        <v>260</v>
      </c>
      <c r="C20" s="140" t="s">
        <v>527</v>
      </c>
      <c r="D20" s="148"/>
      <c r="E20" s="147"/>
      <c r="F20" s="116"/>
      <c r="G20" s="116"/>
      <c r="H20" s="116"/>
      <c r="I20" s="119"/>
      <c r="K20" s="119"/>
      <c r="L20" s="119"/>
      <c r="M20" s="119"/>
    </row>
    <row r="21" spans="1:14">
      <c r="A21" s="170">
        <v>44035</v>
      </c>
      <c r="B21" s="151" t="s">
        <v>260</v>
      </c>
      <c r="C21" s="155" t="s">
        <v>523</v>
      </c>
      <c r="D21" s="151"/>
      <c r="E21" s="152"/>
      <c r="F21" s="121"/>
      <c r="G21" s="121"/>
      <c r="H21" s="121"/>
      <c r="I21" s="121"/>
      <c r="J21" s="121"/>
      <c r="K21" s="121"/>
      <c r="L21" s="121"/>
      <c r="M21" s="121"/>
      <c r="N21" s="122"/>
    </row>
    <row r="22" spans="1:14">
      <c r="A22" s="170">
        <v>44035</v>
      </c>
      <c r="B22" s="151" t="s">
        <v>260</v>
      </c>
      <c r="C22" s="155" t="s">
        <v>525</v>
      </c>
      <c r="D22" s="151"/>
      <c r="E22" s="152"/>
      <c r="F22" s="121"/>
      <c r="G22" s="121"/>
      <c r="H22" s="121"/>
      <c r="I22" s="121"/>
      <c r="J22" s="123"/>
      <c r="K22" s="121"/>
      <c r="L22" s="121"/>
      <c r="M22" s="121"/>
      <c r="N22" s="122"/>
    </row>
    <row r="23" spans="1:14">
      <c r="A23" s="170">
        <v>44035</v>
      </c>
      <c r="B23" s="151" t="s">
        <v>260</v>
      </c>
      <c r="C23" s="155" t="s">
        <v>531</v>
      </c>
      <c r="D23" s="151"/>
      <c r="E23" s="152"/>
      <c r="F23" s="121"/>
      <c r="G23" s="121"/>
      <c r="H23" s="121"/>
      <c r="I23" s="121"/>
      <c r="J23" s="121"/>
      <c r="K23" s="121"/>
      <c r="L23" s="121"/>
      <c r="M23" s="121"/>
      <c r="N23" s="122"/>
    </row>
    <row r="24" spans="1:14">
      <c r="A24" s="170">
        <v>44035</v>
      </c>
      <c r="B24" s="151" t="s">
        <v>260</v>
      </c>
      <c r="C24" s="155" t="s">
        <v>533</v>
      </c>
      <c r="D24" s="151"/>
      <c r="E24" s="152"/>
      <c r="F24" s="121"/>
      <c r="G24" s="121"/>
      <c r="H24" s="121"/>
      <c r="I24" s="121"/>
      <c r="J24" s="121"/>
      <c r="K24" s="121"/>
      <c r="L24" s="121"/>
      <c r="M24" s="121"/>
      <c r="N24" s="122"/>
    </row>
    <row r="25" spans="1:14">
      <c r="A25" s="170">
        <v>44035</v>
      </c>
      <c r="B25" s="151" t="s">
        <v>260</v>
      </c>
      <c r="C25" s="155" t="s">
        <v>535</v>
      </c>
      <c r="D25" s="151"/>
      <c r="E25" s="152"/>
      <c r="F25" s="121"/>
      <c r="G25" s="121"/>
      <c r="H25" s="121"/>
      <c r="I25" s="121"/>
      <c r="J25" s="121"/>
      <c r="K25" s="121"/>
      <c r="L25" s="121"/>
      <c r="M25" s="121"/>
      <c r="N25" s="122"/>
    </row>
    <row r="26" spans="1:14">
      <c r="A26" s="170">
        <v>44035</v>
      </c>
      <c r="B26" s="151" t="s">
        <v>260</v>
      </c>
      <c r="C26" s="155" t="s">
        <v>536</v>
      </c>
      <c r="D26" s="151"/>
      <c r="E26" s="152"/>
      <c r="F26" s="121"/>
      <c r="G26" s="121"/>
      <c r="H26" s="121"/>
      <c r="I26" s="121"/>
      <c r="J26" s="121"/>
      <c r="K26" s="121"/>
      <c r="L26" s="121"/>
      <c r="M26" s="121"/>
      <c r="N26" s="122"/>
    </row>
    <row r="27" spans="1:14" ht="30">
      <c r="A27" s="170">
        <v>44152</v>
      </c>
      <c r="B27" s="151" t="s">
        <v>260</v>
      </c>
      <c r="C27" s="191" t="s">
        <v>542</v>
      </c>
      <c r="D27" s="151"/>
      <c r="E27" s="152"/>
      <c r="F27" s="121"/>
      <c r="G27" s="121"/>
      <c r="H27" s="121"/>
      <c r="I27" s="121"/>
      <c r="J27" s="121"/>
      <c r="K27" s="121"/>
      <c r="L27" s="121"/>
      <c r="M27" s="121"/>
      <c r="N27" s="122"/>
    </row>
    <row r="28" spans="1:14" ht="45">
      <c r="A28" s="170">
        <v>44172</v>
      </c>
      <c r="B28" s="151" t="s">
        <v>260</v>
      </c>
      <c r="C28" s="191" t="s">
        <v>545</v>
      </c>
      <c r="D28" s="151"/>
      <c r="E28" s="152"/>
      <c r="F28" s="121"/>
      <c r="G28" s="121"/>
      <c r="H28" s="121"/>
      <c r="I28" s="121"/>
      <c r="J28" s="121"/>
      <c r="K28" s="121"/>
      <c r="L28" s="121"/>
      <c r="M28" s="121"/>
      <c r="N28" s="122"/>
    </row>
    <row r="29" spans="1:14" ht="30">
      <c r="A29" s="170">
        <v>44246</v>
      </c>
      <c r="B29" s="151" t="s">
        <v>260</v>
      </c>
      <c r="C29" s="191" t="s">
        <v>574</v>
      </c>
      <c r="D29" s="151"/>
      <c r="E29" s="152"/>
      <c r="F29" s="121"/>
      <c r="G29" s="121"/>
      <c r="H29" s="121"/>
      <c r="I29" s="121"/>
      <c r="J29" s="121"/>
      <c r="K29" s="121"/>
      <c r="L29" s="121"/>
      <c r="M29" s="121"/>
      <c r="N29" s="122"/>
    </row>
    <row r="30" spans="1:14">
      <c r="A30" s="170">
        <v>44246</v>
      </c>
      <c r="B30" s="151" t="s">
        <v>260</v>
      </c>
      <c r="C30" s="155" t="s">
        <v>572</v>
      </c>
      <c r="D30" s="151"/>
      <c r="E30" s="152"/>
      <c r="F30" s="121"/>
      <c r="G30" s="121"/>
      <c r="H30" s="121"/>
      <c r="I30" s="121"/>
      <c r="J30" s="121"/>
      <c r="K30" s="121"/>
      <c r="L30" s="121"/>
      <c r="M30" s="121"/>
      <c r="N30" s="122"/>
    </row>
    <row r="31" spans="1:14">
      <c r="A31" s="170">
        <v>44246</v>
      </c>
      <c r="B31" s="151" t="s">
        <v>260</v>
      </c>
      <c r="C31" s="155" t="s">
        <v>573</v>
      </c>
      <c r="D31" s="151"/>
      <c r="E31" s="152"/>
      <c r="F31" s="121"/>
      <c r="G31" s="121"/>
      <c r="H31" s="121"/>
      <c r="I31" s="121"/>
      <c r="J31" s="121"/>
      <c r="K31" s="121"/>
      <c r="L31" s="121"/>
      <c r="M31" s="121"/>
      <c r="N31" s="122"/>
    </row>
    <row r="32" spans="1:14">
      <c r="A32" s="170">
        <v>44267</v>
      </c>
      <c r="B32" s="151" t="s">
        <v>260</v>
      </c>
      <c r="C32" s="155" t="s">
        <v>576</v>
      </c>
      <c r="D32" s="151"/>
      <c r="E32" s="152"/>
      <c r="F32" s="116"/>
      <c r="G32" s="116"/>
      <c r="H32" s="116"/>
      <c r="I32" s="116"/>
      <c r="J32" s="116"/>
      <c r="K32" s="121"/>
      <c r="L32" s="121"/>
      <c r="M32" s="121"/>
      <c r="N32" s="122"/>
    </row>
    <row r="33" spans="1:14" ht="15" customHeight="1">
      <c r="A33" s="170">
        <v>44336</v>
      </c>
      <c r="B33" s="151" t="s">
        <v>260</v>
      </c>
      <c r="C33" s="155" t="s">
        <v>578</v>
      </c>
      <c r="D33" s="151"/>
      <c r="E33" s="152"/>
      <c r="F33" s="116"/>
      <c r="G33" s="116"/>
      <c r="H33" s="116"/>
      <c r="I33" s="116"/>
      <c r="J33" s="116"/>
      <c r="K33" s="116"/>
      <c r="L33" s="120"/>
      <c r="M33" s="116"/>
      <c r="N33" s="116"/>
    </row>
    <row r="34" spans="1:14" s="118" customFormat="1">
      <c r="A34" s="170">
        <v>44336</v>
      </c>
      <c r="B34" s="151" t="s">
        <v>260</v>
      </c>
      <c r="C34" s="155" t="s">
        <v>579</v>
      </c>
      <c r="D34" s="144"/>
      <c r="E34" s="145"/>
      <c r="F34" s="117"/>
      <c r="G34" s="117"/>
      <c r="H34" s="117"/>
      <c r="K34" s="119"/>
      <c r="L34" s="119"/>
      <c r="M34" s="119"/>
    </row>
    <row r="35" spans="1:14" s="118" customFormat="1">
      <c r="A35" s="170">
        <v>44351</v>
      </c>
      <c r="B35" s="151" t="s">
        <v>260</v>
      </c>
      <c r="C35" s="155" t="s">
        <v>597</v>
      </c>
      <c r="D35" s="146"/>
      <c r="E35" s="146"/>
      <c r="F35" s="117"/>
      <c r="G35" s="117"/>
      <c r="H35" s="117"/>
      <c r="K35" s="119"/>
      <c r="L35" s="119"/>
      <c r="M35" s="119"/>
    </row>
    <row r="36" spans="1:14" s="118" customFormat="1">
      <c r="A36" s="170">
        <v>44379</v>
      </c>
      <c r="B36" s="151" t="s">
        <v>260</v>
      </c>
      <c r="C36" s="155" t="s">
        <v>598</v>
      </c>
      <c r="D36" s="146"/>
      <c r="E36" s="146"/>
      <c r="F36" s="117"/>
      <c r="G36" s="117"/>
      <c r="H36" s="117"/>
      <c r="K36" s="119"/>
      <c r="L36" s="119"/>
      <c r="M36" s="119"/>
    </row>
    <row r="37" spans="1:14" ht="13.5" customHeight="1">
      <c r="A37" s="154">
        <v>44487</v>
      </c>
      <c r="B37" s="151" t="s">
        <v>260</v>
      </c>
      <c r="C37" s="155" t="s">
        <v>601</v>
      </c>
      <c r="D37" s="149"/>
      <c r="E37" s="150"/>
      <c r="G37" s="121"/>
      <c r="H37" s="121"/>
      <c r="I37" s="121"/>
      <c r="J37" s="121"/>
      <c r="K37" s="121"/>
      <c r="L37" s="121"/>
      <c r="M37" s="121"/>
      <c r="N37" s="122"/>
    </row>
    <row r="38" spans="1:14" ht="13.5" customHeight="1">
      <c r="A38" s="154">
        <v>44487</v>
      </c>
      <c r="B38" s="151" t="s">
        <v>260</v>
      </c>
      <c r="C38" s="155" t="s">
        <v>605</v>
      </c>
      <c r="D38" s="149"/>
      <c r="E38" s="150"/>
      <c r="G38" s="121"/>
      <c r="H38" s="121"/>
      <c r="I38" s="121"/>
      <c r="J38" s="121"/>
      <c r="K38" s="121"/>
      <c r="L38" s="121"/>
      <c r="M38" s="121"/>
      <c r="N38" s="122"/>
    </row>
    <row r="39" spans="1:14" ht="13.5" customHeight="1">
      <c r="A39" s="156">
        <v>44643</v>
      </c>
      <c r="B39" s="151" t="s">
        <v>260</v>
      </c>
      <c r="C39" s="155" t="s">
        <v>678</v>
      </c>
      <c r="D39" s="171">
        <v>44679</v>
      </c>
      <c r="E39" s="150"/>
      <c r="G39" s="121"/>
      <c r="H39" s="121"/>
      <c r="I39" s="121"/>
      <c r="J39" s="121"/>
      <c r="K39" s="121"/>
      <c r="L39" s="121"/>
      <c r="M39" s="121"/>
      <c r="N39" s="122"/>
    </row>
    <row r="40" spans="1:14" ht="13.5" customHeight="1">
      <c r="A40" s="157">
        <v>44685</v>
      </c>
      <c r="B40" s="151" t="s">
        <v>260</v>
      </c>
      <c r="C40" s="155" t="s">
        <v>682</v>
      </c>
      <c r="E40" s="150"/>
      <c r="F40" s="128"/>
      <c r="G40" s="121"/>
      <c r="H40" s="121"/>
      <c r="I40" s="121"/>
      <c r="J40" s="121"/>
      <c r="K40" s="121"/>
      <c r="L40" s="121"/>
      <c r="M40" s="121"/>
      <c r="N40" s="122"/>
    </row>
    <row r="41" spans="1:14" ht="13.35" customHeight="1">
      <c r="A41" s="154">
        <v>45065</v>
      </c>
      <c r="B41" s="151" t="s">
        <v>692</v>
      </c>
      <c r="C41" s="155" t="s">
        <v>693</v>
      </c>
      <c r="D41" s="149"/>
      <c r="E41" s="150"/>
      <c r="F41" s="128"/>
      <c r="G41" s="121"/>
      <c r="H41" s="121"/>
      <c r="I41" s="121"/>
      <c r="J41" s="121"/>
      <c r="K41" s="121"/>
      <c r="L41" s="121"/>
      <c r="M41" s="121"/>
      <c r="N41" s="122"/>
    </row>
    <row r="42" spans="1:14" ht="17.100000000000001" customHeight="1">
      <c r="A42" s="154">
        <v>45077</v>
      </c>
      <c r="B42" s="151" t="s">
        <v>692</v>
      </c>
      <c r="C42" s="155" t="s">
        <v>694</v>
      </c>
      <c r="D42" s="149"/>
      <c r="E42" s="150"/>
      <c r="F42" s="128"/>
      <c r="G42" s="121"/>
      <c r="K42" s="113"/>
      <c r="L42" s="120"/>
      <c r="M42" s="116"/>
      <c r="N42" s="116"/>
    </row>
    <row r="43" spans="1:14" ht="17.100000000000001" customHeight="1">
      <c r="A43" s="154">
        <v>45145</v>
      </c>
      <c r="B43" s="151" t="s">
        <v>698</v>
      </c>
      <c r="C43" s="155" t="s">
        <v>714</v>
      </c>
      <c r="D43" s="149"/>
      <c r="E43" s="150"/>
      <c r="F43" s="128"/>
      <c r="G43" s="121"/>
      <c r="K43" s="113"/>
      <c r="L43" s="120"/>
      <c r="M43" s="116"/>
      <c r="N43" s="116"/>
    </row>
    <row r="44" spans="1:14" ht="17.100000000000001" customHeight="1">
      <c r="A44" s="154">
        <v>45152</v>
      </c>
      <c r="B44" s="151" t="s">
        <v>692</v>
      </c>
      <c r="C44" s="155" t="s">
        <v>699</v>
      </c>
      <c r="D44" s="149"/>
      <c r="E44" s="150"/>
      <c r="F44" s="128"/>
      <c r="G44" s="121"/>
      <c r="K44" s="113"/>
      <c r="L44" s="120"/>
      <c r="M44" s="116"/>
      <c r="N44" s="116"/>
    </row>
    <row r="45" spans="1:14">
      <c r="A45" s="170">
        <v>45168</v>
      </c>
      <c r="B45" s="391" t="s">
        <v>698</v>
      </c>
      <c r="C45" s="140" t="s">
        <v>702</v>
      </c>
      <c r="D45" s="148"/>
      <c r="E45" s="147"/>
      <c r="F45" s="116"/>
      <c r="G45" s="116"/>
      <c r="H45" s="116"/>
      <c r="I45" s="119"/>
      <c r="K45" s="113"/>
      <c r="L45" s="120"/>
      <c r="M45" s="116"/>
      <c r="N45" s="116"/>
    </row>
    <row r="46" spans="1:14" ht="27.75" customHeight="1">
      <c r="A46" s="154">
        <v>45230</v>
      </c>
      <c r="B46" s="151" t="s">
        <v>692</v>
      </c>
      <c r="C46" s="155" t="s">
        <v>704</v>
      </c>
      <c r="D46" s="155"/>
      <c r="E46" s="150"/>
      <c r="F46" s="117"/>
      <c r="G46" s="117"/>
      <c r="H46" s="117"/>
      <c r="I46" s="117"/>
      <c r="K46" s="113"/>
      <c r="L46" s="120"/>
      <c r="M46" s="116"/>
      <c r="N46" s="116"/>
    </row>
    <row r="47" spans="1:14" ht="27.75" customHeight="1">
      <c r="A47" s="154">
        <v>45257</v>
      </c>
      <c r="B47" s="151" t="s">
        <v>698</v>
      </c>
      <c r="C47" s="155" t="s">
        <v>712</v>
      </c>
      <c r="D47" s="155"/>
      <c r="E47" s="150"/>
      <c r="F47" s="117"/>
      <c r="G47" s="117"/>
      <c r="H47" s="117"/>
      <c r="I47" s="117"/>
      <c r="K47" s="113"/>
      <c r="L47" s="120"/>
      <c r="M47" s="116"/>
      <c r="N47" s="116"/>
    </row>
    <row r="48" spans="1:14" ht="12.75" customHeight="1">
      <c r="A48" s="154">
        <v>45261</v>
      </c>
      <c r="B48" s="151" t="s">
        <v>698</v>
      </c>
      <c r="C48" s="155" t="s">
        <v>711</v>
      </c>
      <c r="D48" s="155"/>
      <c r="E48" s="150"/>
      <c r="F48" s="117"/>
      <c r="G48" s="117"/>
      <c r="H48" s="117"/>
      <c r="I48" s="117"/>
      <c r="K48" s="113"/>
      <c r="L48" s="120"/>
      <c r="M48" s="116"/>
      <c r="N48" s="116"/>
    </row>
    <row r="49" spans="1:17" ht="28.5" customHeight="1">
      <c r="A49" s="153">
        <v>45294</v>
      </c>
      <c r="B49" s="151" t="s">
        <v>698</v>
      </c>
      <c r="C49" s="155" t="s">
        <v>713</v>
      </c>
      <c r="D49" s="149"/>
      <c r="E49" s="150"/>
      <c r="F49" s="117"/>
      <c r="G49" s="117"/>
      <c r="H49" s="117"/>
      <c r="I49" s="117"/>
      <c r="K49" s="113"/>
      <c r="L49" s="120"/>
      <c r="M49" s="116"/>
      <c r="N49" s="116"/>
    </row>
    <row r="50" spans="1:17" s="118" customFormat="1">
      <c r="A50" s="154">
        <v>45299</v>
      </c>
      <c r="B50" s="151" t="s">
        <v>260</v>
      </c>
      <c r="C50" s="155" t="s">
        <v>715</v>
      </c>
      <c r="D50" s="146"/>
      <c r="E50" s="146"/>
      <c r="F50" s="117"/>
      <c r="G50" s="117"/>
      <c r="H50" s="117"/>
      <c r="K50" s="119"/>
      <c r="L50" s="119"/>
      <c r="M50" s="119"/>
    </row>
    <row r="51" spans="1:17" s="118" customFormat="1">
      <c r="A51" s="154">
        <v>45330</v>
      </c>
      <c r="B51" s="151" t="s">
        <v>698</v>
      </c>
      <c r="C51" s="155" t="s">
        <v>719</v>
      </c>
      <c r="D51" s="146"/>
      <c r="E51" s="146"/>
      <c r="F51" s="117"/>
      <c r="G51" s="117"/>
      <c r="H51" s="117"/>
      <c r="K51" s="119"/>
      <c r="L51" s="119"/>
      <c r="M51" s="119"/>
    </row>
    <row r="52" spans="1:17" s="118" customFormat="1">
      <c r="A52" s="170">
        <v>45336</v>
      </c>
      <c r="B52" s="151" t="s">
        <v>698</v>
      </c>
      <c r="C52" s="140" t="s">
        <v>722</v>
      </c>
      <c r="D52" s="148"/>
      <c r="E52" s="147"/>
      <c r="F52" s="116"/>
      <c r="G52" s="116"/>
      <c r="H52" s="116"/>
      <c r="I52" s="119"/>
      <c r="K52" s="119"/>
      <c r="L52" s="119"/>
      <c r="M52" s="119"/>
    </row>
    <row r="53" spans="1:17" s="118" customFormat="1" ht="45">
      <c r="A53" s="154">
        <v>45400</v>
      </c>
      <c r="B53" s="151" t="s">
        <v>698</v>
      </c>
      <c r="C53" s="191" t="s">
        <v>727</v>
      </c>
      <c r="D53" s="149"/>
      <c r="E53" s="150"/>
      <c r="F53" s="117"/>
      <c r="G53" s="117"/>
      <c r="H53" s="117"/>
      <c r="I53" s="117"/>
      <c r="K53" s="119"/>
      <c r="L53" s="119"/>
      <c r="M53" s="119"/>
      <c r="N53" s="129"/>
      <c r="O53" s="129"/>
      <c r="P53" s="129"/>
      <c r="Q53" s="129"/>
    </row>
    <row r="54" spans="1:17" s="118" customFormat="1">
      <c r="A54" s="154">
        <v>45405</v>
      </c>
      <c r="B54" s="151" t="s">
        <v>698</v>
      </c>
      <c r="C54" s="155" t="s">
        <v>728</v>
      </c>
      <c r="D54" s="151"/>
      <c r="E54" s="150"/>
      <c r="F54" s="117"/>
      <c r="G54" s="117"/>
      <c r="H54" s="117"/>
      <c r="I54" s="117"/>
      <c r="J54" s="117"/>
      <c r="K54" s="117"/>
      <c r="L54" s="117"/>
      <c r="M54" s="117"/>
    </row>
    <row r="55" spans="1:17" s="118" customFormat="1">
      <c r="A55" s="154">
        <v>45471</v>
      </c>
      <c r="B55" s="151" t="s">
        <v>692</v>
      </c>
      <c r="C55" s="155" t="s">
        <v>731</v>
      </c>
      <c r="D55" s="151"/>
      <c r="E55" s="150"/>
      <c r="F55" s="117"/>
      <c r="G55" s="117"/>
      <c r="H55" s="117"/>
      <c r="I55" s="117"/>
      <c r="J55" s="117"/>
      <c r="K55" s="117"/>
      <c r="L55" s="117"/>
      <c r="M55" s="117"/>
    </row>
    <row r="56" spans="1:17" s="118" customFormat="1">
      <c r="B56" s="151"/>
      <c r="C56" s="190" t="s">
        <v>732</v>
      </c>
      <c r="D56" s="151"/>
      <c r="E56" s="150"/>
      <c r="F56" s="128"/>
      <c r="G56" s="128"/>
      <c r="H56" s="128"/>
      <c r="I56" s="128"/>
      <c r="J56" s="117"/>
      <c r="K56" s="117"/>
      <c r="L56" s="117"/>
      <c r="M56" s="117"/>
      <c r="N56" s="122"/>
    </row>
    <row r="57" spans="1:17" s="118" customFormat="1">
      <c r="A57" s="154">
        <v>45573</v>
      </c>
      <c r="B57" s="151" t="s">
        <v>260</v>
      </c>
      <c r="C57" s="155" t="s">
        <v>738</v>
      </c>
      <c r="D57" s="151"/>
      <c r="E57" s="150"/>
      <c r="F57" s="117"/>
      <c r="G57" s="117"/>
      <c r="H57" s="117"/>
      <c r="I57" s="117"/>
      <c r="J57" s="117"/>
      <c r="K57" s="117"/>
      <c r="L57" s="117"/>
      <c r="M57" s="117"/>
      <c r="N57" s="122"/>
    </row>
    <row r="58" spans="1:17" s="118" customFormat="1">
      <c r="A58" s="154">
        <v>45573</v>
      </c>
      <c r="B58" s="151" t="s">
        <v>260</v>
      </c>
      <c r="C58" s="155" t="s">
        <v>739</v>
      </c>
      <c r="D58" s="151"/>
      <c r="E58" s="150"/>
      <c r="F58" s="117"/>
      <c r="G58" s="117"/>
      <c r="H58" s="117"/>
      <c r="I58" s="117"/>
      <c r="J58" s="117"/>
      <c r="K58" s="117"/>
      <c r="L58" s="117"/>
      <c r="M58" s="117"/>
      <c r="N58" s="122"/>
    </row>
    <row r="59" spans="1:17" s="118" customFormat="1">
      <c r="A59" s="154">
        <v>45989</v>
      </c>
      <c r="B59" s="151" t="s">
        <v>260</v>
      </c>
      <c r="C59" s="155" t="s">
        <v>754</v>
      </c>
      <c r="D59" s="151"/>
      <c r="E59" s="150"/>
      <c r="F59" s="117"/>
      <c r="G59" s="117"/>
      <c r="H59" s="117"/>
      <c r="I59" s="117"/>
      <c r="J59" s="117"/>
      <c r="K59" s="117"/>
      <c r="L59" s="117"/>
      <c r="M59" s="117"/>
      <c r="N59" s="122"/>
    </row>
    <row r="60" spans="1:17" s="118" customFormat="1">
      <c r="A60" s="154">
        <v>45867</v>
      </c>
      <c r="B60" s="151" t="s">
        <v>260</v>
      </c>
      <c r="C60" s="406" t="s">
        <v>755</v>
      </c>
      <c r="D60" s="151"/>
      <c r="E60" s="150"/>
      <c r="F60" s="117"/>
      <c r="G60" s="117"/>
      <c r="H60" s="117"/>
      <c r="I60" s="117"/>
      <c r="J60" s="117"/>
      <c r="K60" s="117"/>
      <c r="L60" s="117"/>
      <c r="M60" s="117"/>
      <c r="N60" s="122"/>
    </row>
    <row r="61" spans="1:17" s="118" customFormat="1">
      <c r="A61" s="154">
        <v>45867</v>
      </c>
      <c r="B61" s="151" t="s">
        <v>260</v>
      </c>
      <c r="C61" s="406" t="s">
        <v>756</v>
      </c>
      <c r="D61" s="151"/>
      <c r="E61" s="150"/>
      <c r="F61" s="117"/>
      <c r="G61" s="117"/>
      <c r="H61" s="117"/>
      <c r="I61" s="117"/>
      <c r="J61" s="117"/>
      <c r="K61" s="117"/>
      <c r="L61" s="117"/>
      <c r="M61" s="117"/>
      <c r="N61" s="122"/>
    </row>
    <row r="62" spans="1:17" s="118" customFormat="1">
      <c r="A62" s="154">
        <v>45867</v>
      </c>
      <c r="B62" s="151" t="s">
        <v>260</v>
      </c>
      <c r="C62" s="406" t="s">
        <v>757</v>
      </c>
      <c r="D62" s="151"/>
      <c r="E62" s="150"/>
      <c r="F62" s="117"/>
      <c r="G62" s="117"/>
      <c r="H62" s="117"/>
      <c r="I62" s="117"/>
      <c r="J62" s="117"/>
      <c r="K62" s="117"/>
      <c r="L62" s="117"/>
      <c r="M62" s="117"/>
      <c r="N62" s="122"/>
    </row>
    <row r="63" spans="1:17" s="118" customFormat="1">
      <c r="A63" s="154">
        <v>45867</v>
      </c>
      <c r="B63" s="151" t="s">
        <v>260</v>
      </c>
      <c r="C63" s="406" t="s">
        <v>758</v>
      </c>
      <c r="D63" s="151"/>
      <c r="E63" s="150"/>
      <c r="F63" s="117"/>
      <c r="G63" s="117"/>
      <c r="H63" s="117"/>
      <c r="I63" s="117"/>
      <c r="J63" s="117"/>
      <c r="K63" s="117"/>
      <c r="L63" s="117"/>
      <c r="M63" s="117"/>
      <c r="N63" s="122"/>
    </row>
    <row r="64" spans="1:17" s="118" customFormat="1">
      <c r="A64" s="154">
        <v>45867</v>
      </c>
      <c r="B64" s="151" t="s">
        <v>260</v>
      </c>
      <c r="C64" s="406" t="s">
        <v>759</v>
      </c>
      <c r="D64" s="151"/>
      <c r="E64" s="150"/>
      <c r="F64" s="117"/>
      <c r="G64" s="117"/>
      <c r="H64" s="117"/>
      <c r="I64" s="117"/>
      <c r="J64" s="117"/>
      <c r="K64" s="117"/>
      <c r="L64" s="117"/>
      <c r="M64" s="117"/>
      <c r="N64" s="122"/>
    </row>
    <row r="65" spans="1:14" s="118" customFormat="1">
      <c r="A65" s="154">
        <v>45946</v>
      </c>
      <c r="B65" s="238" t="s">
        <v>692</v>
      </c>
      <c r="C65" s="190" t="s">
        <v>763</v>
      </c>
      <c r="D65" s="151"/>
      <c r="E65" s="150"/>
      <c r="F65" s="117"/>
      <c r="G65" s="117"/>
      <c r="H65" s="117"/>
      <c r="I65" s="117"/>
      <c r="J65" s="117"/>
      <c r="K65" s="117"/>
      <c r="L65" s="117"/>
      <c r="M65" s="117"/>
      <c r="N65" s="122"/>
    </row>
    <row r="66" spans="1:14" s="118" customFormat="1">
      <c r="A66" s="154">
        <v>46015</v>
      </c>
      <c r="B66" s="151" t="s">
        <v>692</v>
      </c>
      <c r="C66" s="190" t="s">
        <v>774</v>
      </c>
      <c r="D66" s="151"/>
      <c r="E66" s="150"/>
      <c r="F66" s="117"/>
      <c r="G66" s="117"/>
      <c r="H66" s="117"/>
      <c r="I66" s="117"/>
      <c r="J66" s="117"/>
      <c r="K66" s="117"/>
      <c r="L66" s="117"/>
      <c r="M66" s="117"/>
      <c r="N66" s="122"/>
    </row>
    <row r="67" spans="1:14" s="118" customFormat="1">
      <c r="A67" s="154">
        <v>46015</v>
      </c>
      <c r="B67" s="151" t="s">
        <v>692</v>
      </c>
      <c r="C67" s="155" t="s">
        <v>775</v>
      </c>
      <c r="D67" s="146"/>
      <c r="E67" s="146"/>
      <c r="J67" s="117"/>
      <c r="K67" s="117"/>
      <c r="L67" s="117"/>
      <c r="M67" s="117"/>
      <c r="N67" s="122"/>
    </row>
    <row r="68" spans="1:14" s="118" customFormat="1">
      <c r="A68" s="154">
        <v>46015</v>
      </c>
      <c r="B68" s="151" t="s">
        <v>692</v>
      </c>
      <c r="C68" s="155" t="s">
        <v>776</v>
      </c>
      <c r="D68" s="151"/>
      <c r="E68" s="150"/>
      <c r="F68" s="117"/>
      <c r="G68" s="117"/>
      <c r="H68" s="117"/>
      <c r="I68" s="117"/>
      <c r="J68" s="117"/>
      <c r="K68" s="117"/>
      <c r="L68" s="117"/>
      <c r="M68" s="117"/>
      <c r="N68" s="122"/>
    </row>
    <row r="69" spans="1:14" s="118" customFormat="1">
      <c r="A69" s="154">
        <v>46015</v>
      </c>
      <c r="B69" s="151" t="s">
        <v>692</v>
      </c>
      <c r="C69" s="190" t="s">
        <v>777</v>
      </c>
      <c r="D69" s="150"/>
      <c r="E69" s="150"/>
      <c r="F69" s="117"/>
      <c r="G69" s="117"/>
      <c r="H69" s="117"/>
      <c r="I69" s="117"/>
      <c r="J69" s="117"/>
      <c r="K69" s="117"/>
      <c r="L69" s="117"/>
      <c r="M69" s="117"/>
      <c r="N69" s="122"/>
    </row>
    <row r="70" spans="1:14" s="118" customFormat="1">
      <c r="A70" s="154">
        <v>46015</v>
      </c>
      <c r="B70" s="151" t="s">
        <v>692</v>
      </c>
      <c r="C70" s="190" t="s">
        <v>778</v>
      </c>
      <c r="D70" s="151"/>
      <c r="E70" s="150"/>
      <c r="F70" s="117"/>
      <c r="G70" s="117"/>
      <c r="H70" s="117"/>
      <c r="I70" s="117"/>
      <c r="J70" s="117"/>
      <c r="K70" s="117"/>
      <c r="L70" s="117"/>
      <c r="M70" s="117"/>
      <c r="N70" s="122"/>
    </row>
    <row r="71" spans="1:14" s="118" customFormat="1">
      <c r="A71" s="154">
        <v>46015</v>
      </c>
      <c r="B71" s="151" t="s">
        <v>692</v>
      </c>
      <c r="C71" s="155" t="s">
        <v>779</v>
      </c>
      <c r="D71" s="151"/>
      <c r="E71" s="150"/>
      <c r="F71" s="117"/>
      <c r="G71" s="117"/>
      <c r="H71" s="117"/>
      <c r="I71" s="117"/>
      <c r="J71" s="117"/>
      <c r="K71" s="117"/>
      <c r="L71" s="117"/>
      <c r="M71" s="117"/>
      <c r="N71" s="122"/>
    </row>
    <row r="72" spans="1:14" s="118" customFormat="1">
      <c r="A72" s="154">
        <v>46015</v>
      </c>
      <c r="B72" s="151" t="s">
        <v>692</v>
      </c>
      <c r="C72" s="155" t="s">
        <v>780</v>
      </c>
      <c r="D72" s="151"/>
      <c r="E72" s="150"/>
      <c r="F72" s="117"/>
      <c r="G72" s="117"/>
      <c r="H72" s="117"/>
      <c r="I72" s="117"/>
      <c r="J72" s="117"/>
      <c r="K72" s="117"/>
      <c r="L72" s="117"/>
      <c r="M72" s="117"/>
      <c r="N72" s="122"/>
    </row>
    <row r="73" spans="1:14" s="118" customFormat="1">
      <c r="A73" s="154">
        <v>46015</v>
      </c>
      <c r="B73" s="151" t="s">
        <v>692</v>
      </c>
      <c r="C73" s="155" t="s">
        <v>772</v>
      </c>
      <c r="D73" s="151"/>
      <c r="E73" s="150"/>
      <c r="F73" s="117"/>
      <c r="G73" s="117"/>
      <c r="H73" s="117"/>
      <c r="I73" s="117"/>
      <c r="J73" s="117"/>
      <c r="K73" s="117"/>
      <c r="L73" s="117"/>
      <c r="M73" s="117"/>
      <c r="N73" s="122"/>
    </row>
    <row r="74" spans="1:14" s="118" customFormat="1">
      <c r="A74" s="154">
        <v>46036</v>
      </c>
      <c r="B74" s="238" t="s">
        <v>692</v>
      </c>
      <c r="C74" s="155" t="s">
        <v>771</v>
      </c>
      <c r="D74" s="151"/>
      <c r="E74" s="150"/>
      <c r="F74" s="117"/>
      <c r="G74" s="117"/>
      <c r="H74" s="117"/>
      <c r="I74" s="117"/>
      <c r="J74" s="117"/>
      <c r="K74" s="117"/>
      <c r="L74" s="117"/>
      <c r="M74" s="117"/>
      <c r="N74" s="122"/>
    </row>
    <row r="75" spans="1:14" s="118" customFormat="1">
      <c r="A75" s="154">
        <v>46146</v>
      </c>
      <c r="B75" s="151" t="s">
        <v>692</v>
      </c>
      <c r="C75" s="155" t="s">
        <v>773</v>
      </c>
      <c r="D75" s="151"/>
      <c r="E75" s="150"/>
      <c r="F75" s="117"/>
      <c r="G75" s="117"/>
      <c r="H75" s="117"/>
      <c r="I75" s="117"/>
      <c r="J75" s="117"/>
      <c r="K75" s="117"/>
      <c r="L75" s="117"/>
      <c r="M75" s="117"/>
      <c r="N75" s="122"/>
    </row>
    <row r="76" spans="1:14" s="118" customFormat="1">
      <c r="A76" s="154">
        <v>46161</v>
      </c>
      <c r="B76" s="151" t="s">
        <v>692</v>
      </c>
      <c r="C76" s="155" t="s">
        <v>783</v>
      </c>
      <c r="D76" s="151"/>
      <c r="E76" s="150"/>
      <c r="F76" s="117"/>
      <c r="G76" s="117"/>
      <c r="H76" s="117"/>
      <c r="I76" s="117"/>
      <c r="J76" s="117"/>
      <c r="K76" s="117"/>
      <c r="L76" s="117"/>
      <c r="M76" s="117"/>
      <c r="N76" s="122"/>
    </row>
    <row r="77" spans="1:14" s="118" customFormat="1">
      <c r="A77" s="154"/>
      <c r="B77" s="151"/>
      <c r="C77" s="155"/>
      <c r="D77" s="151"/>
      <c r="E77" s="150"/>
      <c r="J77" s="117"/>
      <c r="K77" s="117"/>
      <c r="L77" s="117"/>
      <c r="M77" s="117"/>
      <c r="N77" s="122"/>
    </row>
    <row r="78" spans="1:14" s="118" customFormat="1">
      <c r="A78" s="154"/>
      <c r="B78" s="151"/>
      <c r="C78" s="155"/>
      <c r="D78" s="151"/>
      <c r="E78" s="150"/>
      <c r="J78" s="117"/>
      <c r="K78" s="117"/>
      <c r="L78" s="117"/>
      <c r="M78" s="117"/>
      <c r="N78" s="122"/>
    </row>
    <row r="79" spans="1:14" s="118" customFormat="1">
      <c r="A79" s="170"/>
      <c r="B79" s="237"/>
      <c r="C79" s="140"/>
      <c r="D79" s="148"/>
      <c r="E79" s="147"/>
      <c r="F79" s="116"/>
      <c r="G79" s="116"/>
      <c r="H79" s="116"/>
      <c r="I79" s="119"/>
      <c r="J79" s="116"/>
      <c r="K79" s="117"/>
      <c r="L79" s="117"/>
      <c r="M79" s="117"/>
      <c r="N79" s="122"/>
    </row>
    <row r="80" spans="1:14" s="118" customFormat="1">
      <c r="A80" s="154"/>
      <c r="B80" s="151"/>
      <c r="C80" s="155"/>
      <c r="D80" s="149"/>
      <c r="E80" s="150"/>
      <c r="F80" s="117"/>
      <c r="G80" s="117"/>
      <c r="H80" s="117"/>
      <c r="I80" s="117"/>
      <c r="K80" s="119"/>
      <c r="L80" s="119"/>
      <c r="M80" s="119"/>
    </row>
    <row r="81" spans="1:21" s="118" customFormat="1">
      <c r="A81" s="154"/>
      <c r="B81" s="151"/>
      <c r="C81" s="155"/>
      <c r="D81" s="151"/>
      <c r="E81" s="150"/>
      <c r="F81" s="113"/>
      <c r="G81" s="113"/>
      <c r="H81" s="113"/>
      <c r="I81" s="113"/>
      <c r="K81" s="119"/>
      <c r="L81" s="119"/>
      <c r="M81" s="119"/>
    </row>
    <row r="82" spans="1:21" s="118" customFormat="1">
      <c r="A82" s="154"/>
      <c r="B82" s="151"/>
      <c r="C82" s="155"/>
      <c r="D82" s="142"/>
      <c r="E82" s="151"/>
      <c r="F82" s="113"/>
      <c r="G82" s="113"/>
      <c r="H82" s="113"/>
      <c r="I82" s="113"/>
      <c r="K82" s="119"/>
      <c r="L82" s="119"/>
      <c r="M82" s="119"/>
      <c r="O82" s="130"/>
      <c r="P82" s="130"/>
      <c r="Q82" s="130"/>
      <c r="R82" s="130"/>
      <c r="S82" s="130"/>
      <c r="T82" s="130"/>
      <c r="U82" s="130"/>
    </row>
    <row r="84" spans="1:21">
      <c r="F84" s="116"/>
      <c r="G84" s="116"/>
      <c r="H84" s="116"/>
      <c r="I84" s="116"/>
    </row>
    <row r="85" spans="1:21" s="118" customFormat="1">
      <c r="A85" s="154"/>
      <c r="B85" s="151"/>
      <c r="C85" s="155"/>
      <c r="D85" s="151"/>
      <c r="E85" s="150"/>
      <c r="F85" s="117"/>
      <c r="G85" s="117"/>
      <c r="H85" s="117"/>
      <c r="I85" s="117"/>
      <c r="J85" s="117"/>
      <c r="K85" s="117"/>
      <c r="L85" s="117"/>
      <c r="M85" s="117"/>
      <c r="N85" s="122"/>
    </row>
    <row r="86" spans="1:21" s="118" customFormat="1">
      <c r="A86" s="154"/>
      <c r="B86" s="151"/>
      <c r="C86" s="155"/>
      <c r="D86" s="151"/>
      <c r="E86" s="150"/>
      <c r="J86" s="117"/>
      <c r="K86" s="117"/>
      <c r="L86" s="117"/>
      <c r="M86" s="117"/>
      <c r="N86" s="122"/>
    </row>
    <row r="87" spans="1:21" ht="39" customHeight="1">
      <c r="A87" s="169"/>
      <c r="D87" s="146"/>
      <c r="E87" s="146"/>
      <c r="F87" s="117"/>
      <c r="G87" s="117"/>
      <c r="H87" s="117"/>
      <c r="I87" s="118"/>
      <c r="J87" s="116"/>
      <c r="K87" s="116"/>
      <c r="L87" s="120"/>
      <c r="M87" s="116"/>
      <c r="N87" s="116"/>
    </row>
    <row r="88" spans="1:21" s="118" customFormat="1">
      <c r="A88" s="170"/>
      <c r="B88" s="237"/>
      <c r="C88" s="140"/>
      <c r="D88" s="148"/>
      <c r="E88" s="147"/>
      <c r="F88" s="116"/>
      <c r="G88" s="116"/>
      <c r="H88" s="116"/>
      <c r="I88" s="119"/>
      <c r="K88" s="119"/>
      <c r="L88" s="119"/>
      <c r="M88" s="119"/>
    </row>
    <row r="89" spans="1:21" s="118" customFormat="1">
      <c r="A89" s="154"/>
      <c r="B89" s="151"/>
      <c r="C89" s="155"/>
      <c r="D89" s="149"/>
      <c r="E89" s="158"/>
      <c r="F89" s="131"/>
      <c r="G89" s="131"/>
      <c r="H89" s="131"/>
      <c r="I89" s="131"/>
      <c r="K89" s="119"/>
      <c r="L89" s="119"/>
      <c r="M89" s="119"/>
    </row>
    <row r="90" spans="1:21" s="118" customFormat="1">
      <c r="A90" s="154"/>
      <c r="B90" s="151"/>
      <c r="C90" s="155"/>
      <c r="D90" s="151"/>
      <c r="E90" s="158"/>
      <c r="F90" s="131"/>
      <c r="G90" s="131"/>
      <c r="H90" s="131"/>
      <c r="I90" s="131"/>
      <c r="K90" s="119"/>
      <c r="L90" s="119"/>
      <c r="M90" s="119"/>
    </row>
    <row r="91" spans="1:21" s="118" customFormat="1">
      <c r="A91" s="154"/>
      <c r="B91" s="159"/>
      <c r="C91" s="155"/>
      <c r="D91" s="159"/>
      <c r="E91" s="158"/>
      <c r="F91" s="131"/>
      <c r="G91" s="131"/>
      <c r="H91" s="131"/>
      <c r="I91" s="131"/>
      <c r="J91" s="131"/>
      <c r="K91" s="131"/>
      <c r="L91" s="131"/>
      <c r="M91" s="131"/>
      <c r="N91" s="113"/>
    </row>
    <row r="92" spans="1:21" s="118" customFormat="1">
      <c r="A92" s="154"/>
      <c r="B92" s="151"/>
      <c r="C92" s="155"/>
      <c r="D92" s="151"/>
      <c r="E92" s="158"/>
      <c r="F92" s="131"/>
      <c r="G92" s="131"/>
      <c r="H92" s="131"/>
      <c r="I92" s="131"/>
      <c r="J92" s="131"/>
      <c r="K92" s="131"/>
      <c r="L92" s="131"/>
      <c r="M92" s="131"/>
      <c r="N92" s="113"/>
    </row>
    <row r="93" spans="1:21" s="118" customFormat="1">
      <c r="A93" s="154"/>
      <c r="B93" s="151"/>
      <c r="C93" s="155"/>
      <c r="D93" s="151"/>
      <c r="E93" s="158"/>
      <c r="F93" s="131"/>
      <c r="G93" s="131"/>
      <c r="H93" s="131"/>
      <c r="I93" s="131"/>
      <c r="J93" s="131"/>
      <c r="K93" s="131"/>
      <c r="L93" s="131"/>
      <c r="M93" s="131"/>
      <c r="N93" s="113"/>
    </row>
    <row r="94" spans="1:21" s="118" customFormat="1">
      <c r="A94" s="154"/>
      <c r="B94" s="151"/>
      <c r="C94" s="191"/>
      <c r="D94" s="151"/>
      <c r="E94" s="158"/>
      <c r="F94" s="116"/>
      <c r="G94" s="116"/>
      <c r="H94" s="116"/>
      <c r="I94" s="116"/>
      <c r="J94" s="131"/>
      <c r="K94" s="131"/>
      <c r="L94" s="131"/>
      <c r="M94" s="131"/>
    </row>
    <row r="95" spans="1:21" s="118" customFormat="1">
      <c r="A95" s="154"/>
      <c r="B95" s="151"/>
      <c r="C95" s="155"/>
      <c r="D95" s="151"/>
      <c r="E95" s="158"/>
      <c r="F95" s="116"/>
      <c r="G95" s="116"/>
      <c r="H95" s="116"/>
      <c r="I95" s="116"/>
      <c r="J95" s="131"/>
      <c r="K95" s="131"/>
      <c r="L95" s="131"/>
      <c r="M95" s="131"/>
    </row>
    <row r="96" spans="1:21" s="118" customFormat="1">
      <c r="A96" s="154"/>
      <c r="B96" s="151"/>
      <c r="C96" s="155"/>
      <c r="D96" s="144"/>
      <c r="E96" s="145"/>
      <c r="F96" s="131"/>
      <c r="G96" s="131"/>
      <c r="H96" s="131"/>
      <c r="J96" s="116"/>
      <c r="K96" s="131"/>
      <c r="L96" s="131"/>
      <c r="M96" s="131"/>
    </row>
    <row r="97" spans="1:14" ht="15" customHeight="1">
      <c r="D97" s="146"/>
      <c r="E97" s="146"/>
      <c r="F97" s="117"/>
      <c r="G97" s="117"/>
      <c r="H97" s="117"/>
      <c r="I97" s="118"/>
      <c r="J97" s="116"/>
      <c r="K97" s="116"/>
      <c r="L97" s="120"/>
      <c r="M97" s="116"/>
      <c r="N97" s="116"/>
    </row>
    <row r="98" spans="1:14" s="118" customFormat="1">
      <c r="A98" s="170"/>
      <c r="B98" s="237"/>
      <c r="C98" s="140"/>
      <c r="D98" s="148"/>
      <c r="E98" s="147"/>
      <c r="F98" s="116"/>
      <c r="G98" s="116"/>
      <c r="H98" s="116"/>
      <c r="I98" s="119"/>
      <c r="K98" s="119"/>
      <c r="L98" s="119"/>
      <c r="M98" s="119"/>
    </row>
    <row r="99" spans="1:14" s="118" customFormat="1">
      <c r="A99" s="154"/>
      <c r="B99" s="151"/>
      <c r="C99" s="155"/>
      <c r="D99" s="149"/>
      <c r="E99" s="158"/>
      <c r="F99" s="131"/>
      <c r="G99" s="131"/>
      <c r="H99" s="131"/>
      <c r="I99" s="131"/>
      <c r="K99" s="119"/>
      <c r="L99" s="119"/>
      <c r="M99" s="119"/>
    </row>
    <row r="100" spans="1:14" s="118" customFormat="1">
      <c r="A100" s="154"/>
      <c r="B100" s="151"/>
      <c r="C100" s="155"/>
      <c r="D100" s="149"/>
      <c r="E100" s="158"/>
      <c r="F100" s="131"/>
      <c r="G100" s="131"/>
      <c r="H100" s="131"/>
      <c r="I100" s="131"/>
      <c r="K100" s="119"/>
      <c r="L100" s="119"/>
      <c r="M100" s="119"/>
    </row>
    <row r="101" spans="1:14" s="118" customFormat="1">
      <c r="A101" s="154"/>
      <c r="B101" s="151"/>
      <c r="C101" s="155"/>
      <c r="D101" s="151"/>
      <c r="E101" s="158"/>
      <c r="F101" s="131"/>
      <c r="G101" s="131"/>
      <c r="H101" s="131"/>
      <c r="I101" s="131"/>
      <c r="K101" s="119"/>
      <c r="L101" s="119"/>
      <c r="M101" s="119"/>
    </row>
    <row r="102" spans="1:14" s="118" customFormat="1">
      <c r="A102" s="154"/>
      <c r="B102" s="151"/>
      <c r="C102" s="155"/>
      <c r="D102" s="151"/>
      <c r="E102" s="158"/>
      <c r="F102" s="131"/>
      <c r="G102" s="131"/>
      <c r="H102" s="131"/>
      <c r="I102" s="131"/>
      <c r="J102" s="131"/>
      <c r="K102" s="131"/>
      <c r="L102" s="131"/>
      <c r="M102" s="131"/>
      <c r="N102" s="122"/>
    </row>
    <row r="103" spans="1:14" s="118" customFormat="1">
      <c r="A103" s="154"/>
      <c r="B103" s="151"/>
      <c r="C103" s="155"/>
      <c r="D103" s="151"/>
      <c r="E103" s="158"/>
      <c r="F103" s="131"/>
      <c r="G103" s="131"/>
      <c r="H103" s="131"/>
      <c r="I103" s="131"/>
      <c r="J103" s="131"/>
      <c r="K103" s="131"/>
      <c r="L103" s="131"/>
      <c r="M103" s="131"/>
      <c r="N103" s="122"/>
    </row>
    <row r="104" spans="1:14" s="118" customFormat="1">
      <c r="A104" s="154"/>
      <c r="B104" s="151"/>
      <c r="C104" s="155"/>
      <c r="D104" s="151"/>
      <c r="E104" s="158"/>
      <c r="F104" s="131"/>
      <c r="G104" s="131"/>
      <c r="H104" s="131"/>
      <c r="I104" s="131"/>
      <c r="J104" s="131"/>
      <c r="K104" s="131"/>
      <c r="L104" s="131"/>
      <c r="M104" s="131"/>
      <c r="N104" s="122"/>
    </row>
    <row r="105" spans="1:14" s="118" customFormat="1">
      <c r="A105" s="154"/>
      <c r="B105" s="151"/>
      <c r="C105" s="155"/>
      <c r="D105" s="151"/>
      <c r="E105" s="158"/>
      <c r="F105" s="116"/>
      <c r="G105" s="116"/>
      <c r="H105" s="116"/>
      <c r="I105" s="116"/>
      <c r="J105" s="131"/>
      <c r="K105" s="131"/>
      <c r="L105" s="131"/>
      <c r="M105" s="131"/>
      <c r="N105" s="122"/>
    </row>
    <row r="106" spans="1:14" s="118" customFormat="1">
      <c r="A106" s="154"/>
      <c r="B106" s="151"/>
      <c r="C106" s="155"/>
      <c r="D106" s="151"/>
      <c r="E106" s="158"/>
      <c r="F106" s="116"/>
      <c r="G106" s="116"/>
      <c r="H106" s="116"/>
      <c r="I106" s="116"/>
      <c r="J106" s="131"/>
      <c r="K106" s="131"/>
      <c r="L106" s="131"/>
      <c r="M106" s="131"/>
      <c r="N106" s="122"/>
    </row>
    <row r="107" spans="1:14" s="118" customFormat="1">
      <c r="A107" s="154"/>
      <c r="B107" s="151"/>
      <c r="C107" s="155"/>
      <c r="D107" s="144"/>
      <c r="E107" s="145"/>
      <c r="F107" s="116"/>
      <c r="G107" s="116"/>
      <c r="H107" s="116"/>
      <c r="I107" s="116"/>
      <c r="J107" s="116"/>
      <c r="K107" s="131"/>
      <c r="L107" s="131"/>
      <c r="M107" s="131"/>
      <c r="N107" s="122"/>
    </row>
    <row r="108" spans="1:14" s="118" customFormat="1">
      <c r="A108" s="154"/>
      <c r="B108" s="151"/>
      <c r="C108" s="155"/>
      <c r="D108" s="144"/>
      <c r="E108" s="145"/>
      <c r="F108" s="116"/>
      <c r="G108" s="116"/>
      <c r="H108" s="116"/>
      <c r="I108" s="116"/>
      <c r="J108" s="116"/>
      <c r="K108" s="131"/>
      <c r="L108" s="131"/>
      <c r="M108" s="131"/>
      <c r="N108" s="122"/>
    </row>
    <row r="109" spans="1:14" s="118" customFormat="1">
      <c r="A109" s="154"/>
      <c r="B109" s="151"/>
      <c r="C109" s="155"/>
      <c r="D109" s="144"/>
      <c r="E109" s="145"/>
      <c r="F109" s="116"/>
      <c r="G109" s="116"/>
      <c r="H109" s="116"/>
      <c r="I109" s="116"/>
      <c r="J109" s="116"/>
      <c r="K109" s="131"/>
      <c r="L109" s="131"/>
      <c r="M109" s="131"/>
      <c r="N109" s="122"/>
    </row>
    <row r="110" spans="1:14" s="118" customFormat="1">
      <c r="A110" s="154"/>
      <c r="B110" s="151"/>
      <c r="C110" s="155"/>
      <c r="D110" s="144"/>
      <c r="E110" s="145"/>
      <c r="F110" s="131"/>
      <c r="G110" s="131"/>
      <c r="H110" s="131"/>
      <c r="J110" s="116"/>
      <c r="K110" s="131"/>
      <c r="L110" s="131"/>
      <c r="M110" s="131"/>
      <c r="N110" s="122"/>
    </row>
    <row r="111" spans="1:14" ht="14.1" customHeight="1">
      <c r="B111" s="237"/>
      <c r="D111" s="148"/>
      <c r="E111" s="147"/>
      <c r="F111" s="117"/>
      <c r="G111" s="117"/>
      <c r="H111" s="117"/>
      <c r="I111" s="118"/>
      <c r="J111" s="116"/>
      <c r="K111" s="116"/>
      <c r="L111" s="120"/>
      <c r="M111" s="116"/>
      <c r="N111" s="116"/>
    </row>
    <row r="112" spans="1:14" s="118" customFormat="1">
      <c r="A112" s="170"/>
      <c r="B112" s="237"/>
      <c r="C112" s="140"/>
      <c r="D112" s="148"/>
      <c r="E112" s="147"/>
      <c r="F112" s="116"/>
      <c r="G112" s="116"/>
      <c r="H112" s="116"/>
      <c r="I112" s="119"/>
      <c r="K112" s="119"/>
      <c r="L112" s="119"/>
      <c r="M112" s="119"/>
    </row>
    <row r="113" spans="1:14" s="118" customFormat="1">
      <c r="A113" s="154"/>
      <c r="B113" s="151"/>
      <c r="C113" s="155"/>
      <c r="D113" s="149"/>
      <c r="E113" s="158"/>
      <c r="F113" s="131"/>
      <c r="G113" s="131"/>
      <c r="H113" s="131"/>
      <c r="I113" s="131"/>
      <c r="K113" s="119"/>
      <c r="L113" s="119"/>
      <c r="M113" s="119"/>
    </row>
    <row r="114" spans="1:14" s="118" customFormat="1">
      <c r="A114" s="154"/>
      <c r="B114" s="151"/>
      <c r="C114" s="155"/>
      <c r="D114" s="149"/>
      <c r="E114" s="158"/>
      <c r="F114" s="131"/>
      <c r="G114" s="131"/>
      <c r="H114" s="131"/>
      <c r="I114" s="131"/>
      <c r="K114" s="119"/>
      <c r="L114" s="119"/>
      <c r="M114" s="119"/>
    </row>
    <row r="115" spans="1:14">
      <c r="F115" s="115"/>
    </row>
    <row r="116" spans="1:14">
      <c r="F116" s="115"/>
    </row>
    <row r="117" spans="1:14" ht="68.099999999999994" customHeight="1">
      <c r="A117" s="170"/>
      <c r="B117" s="237"/>
      <c r="C117" s="140"/>
      <c r="D117" s="148"/>
      <c r="E117" s="147"/>
      <c r="F117" s="116"/>
      <c r="G117" s="116"/>
      <c r="H117" s="116"/>
      <c r="I117" s="116"/>
      <c r="J117" s="116"/>
      <c r="K117" s="116"/>
    </row>
    <row r="118" spans="1:14">
      <c r="D118" s="149"/>
      <c r="E118" s="150"/>
      <c r="F118" s="131"/>
      <c r="G118" s="131"/>
      <c r="H118" s="131"/>
      <c r="I118" s="131"/>
      <c r="J118" s="131"/>
      <c r="K118" s="131"/>
      <c r="L118" s="117"/>
      <c r="M118" s="117"/>
    </row>
    <row r="119" spans="1:14">
      <c r="D119" s="149"/>
      <c r="E119" s="150"/>
      <c r="F119" s="132"/>
      <c r="G119" s="132"/>
      <c r="H119" s="132"/>
      <c r="I119" s="132"/>
      <c r="J119" s="132"/>
      <c r="K119" s="132"/>
      <c r="L119" s="117"/>
      <c r="M119" s="117"/>
    </row>
    <row r="120" spans="1:14">
      <c r="D120" s="149"/>
      <c r="E120" s="150"/>
      <c r="F120" s="132"/>
      <c r="G120" s="132"/>
      <c r="H120" s="132"/>
      <c r="I120" s="132"/>
      <c r="J120" s="132"/>
      <c r="K120" s="132"/>
      <c r="L120" s="117"/>
      <c r="M120" s="117"/>
    </row>
    <row r="121" spans="1:14">
      <c r="D121" s="149"/>
      <c r="E121" s="150"/>
      <c r="F121" s="132"/>
      <c r="G121" s="132"/>
      <c r="H121" s="132"/>
      <c r="I121" s="132"/>
      <c r="J121" s="132"/>
      <c r="K121" s="132"/>
      <c r="L121" s="121"/>
      <c r="M121" s="121"/>
    </row>
    <row r="122" spans="1:14">
      <c r="A122" s="157"/>
      <c r="B122" s="239"/>
      <c r="C122" s="192"/>
      <c r="D122" s="160"/>
      <c r="E122" s="160"/>
      <c r="F122" s="126"/>
      <c r="G122" s="126"/>
      <c r="H122" s="126"/>
      <c r="I122" s="126"/>
      <c r="J122" s="126"/>
      <c r="K122" s="126"/>
    </row>
    <row r="123" spans="1:14">
      <c r="D123" s="151"/>
      <c r="E123" s="152"/>
      <c r="F123" s="121"/>
      <c r="G123" s="121"/>
      <c r="H123" s="121"/>
      <c r="I123" s="121"/>
      <c r="J123" s="121"/>
      <c r="K123" s="121"/>
    </row>
    <row r="124" spans="1:14" s="126" customFormat="1">
      <c r="A124" s="157"/>
      <c r="B124" s="151"/>
      <c r="C124" s="155"/>
      <c r="D124" s="142"/>
      <c r="E124" s="142"/>
      <c r="F124" s="121"/>
      <c r="G124" s="121"/>
      <c r="H124" s="121"/>
      <c r="I124" s="121"/>
      <c r="J124" s="121"/>
      <c r="K124" s="121"/>
    </row>
    <row r="125" spans="1:14" ht="13.5" customHeight="1">
      <c r="A125" s="157"/>
      <c r="D125" s="151"/>
      <c r="E125" s="152"/>
      <c r="F125" s="116"/>
      <c r="G125" s="116"/>
      <c r="H125" s="116"/>
      <c r="I125" s="116"/>
      <c r="J125" s="116"/>
      <c r="K125" s="121"/>
      <c r="L125" s="121"/>
      <c r="M125" s="121"/>
      <c r="N125" s="122"/>
    </row>
    <row r="126" spans="1:14" ht="13.5" customHeight="1">
      <c r="A126" s="157"/>
      <c r="D126" s="151"/>
      <c r="E126" s="152"/>
      <c r="F126" s="116"/>
      <c r="G126" s="116"/>
      <c r="H126" s="116"/>
      <c r="I126" s="116"/>
      <c r="J126" s="116"/>
      <c r="K126" s="121"/>
      <c r="L126" s="121"/>
      <c r="M126" s="121"/>
      <c r="N126" s="122"/>
    </row>
    <row r="127" spans="1:14" ht="13.5" customHeight="1">
      <c r="A127" s="157"/>
      <c r="D127" s="151"/>
      <c r="E127" s="152"/>
      <c r="F127" s="116"/>
      <c r="G127" s="116"/>
      <c r="H127" s="116"/>
      <c r="I127" s="116"/>
      <c r="J127" s="116"/>
      <c r="K127" s="121"/>
      <c r="L127" s="121"/>
      <c r="M127" s="121"/>
      <c r="N127" s="122"/>
    </row>
    <row r="128" spans="1:14" ht="13.5" customHeight="1">
      <c r="A128" s="157"/>
      <c r="D128" s="151"/>
      <c r="E128" s="152"/>
      <c r="F128" s="116"/>
      <c r="G128" s="116"/>
      <c r="H128" s="116"/>
      <c r="I128" s="116"/>
      <c r="J128" s="116"/>
      <c r="K128" s="116"/>
      <c r="L128" s="121"/>
      <c r="M128" s="121"/>
      <c r="N128" s="122"/>
    </row>
    <row r="129" spans="1:14" ht="65.099999999999994" customHeight="1">
      <c r="A129" s="170"/>
      <c r="B129" s="237"/>
      <c r="C129" s="140"/>
      <c r="D129" s="148"/>
      <c r="E129" s="147"/>
      <c r="F129" s="116"/>
      <c r="G129" s="116"/>
      <c r="H129" s="116"/>
      <c r="I129" s="119"/>
      <c r="J129" s="116"/>
      <c r="K129" s="116"/>
      <c r="L129" s="121"/>
      <c r="M129" s="121"/>
      <c r="N129" s="122"/>
    </row>
    <row r="130" spans="1:14" ht="19.350000000000001" customHeight="1">
      <c r="D130" s="149"/>
      <c r="E130" s="150"/>
      <c r="F130" s="131"/>
      <c r="G130" s="131"/>
      <c r="H130" s="131"/>
      <c r="I130" s="131"/>
      <c r="L130" s="120"/>
      <c r="M130" s="116"/>
      <c r="N130" s="116"/>
    </row>
    <row r="131" spans="1:14" ht="19.350000000000001" customHeight="1">
      <c r="D131" s="149"/>
      <c r="E131" s="150"/>
      <c r="F131" s="131"/>
      <c r="G131" s="131"/>
      <c r="H131" s="131"/>
      <c r="I131" s="131"/>
      <c r="L131" s="120"/>
      <c r="M131" s="116"/>
      <c r="N131" s="116"/>
    </row>
    <row r="132" spans="1:14" ht="19.350000000000001" customHeight="1">
      <c r="D132" s="149"/>
      <c r="E132" s="150"/>
      <c r="F132" s="131"/>
      <c r="G132" s="131"/>
      <c r="H132" s="131"/>
      <c r="I132" s="131"/>
      <c r="L132" s="120"/>
      <c r="M132" s="116"/>
      <c r="N132" s="116"/>
    </row>
    <row r="133" spans="1:14" ht="19.350000000000001" customHeight="1">
      <c r="F133" s="115"/>
      <c r="H133" s="131"/>
      <c r="I133" s="131"/>
      <c r="L133" s="120"/>
      <c r="M133" s="116"/>
      <c r="N133" s="116"/>
    </row>
    <row r="134" spans="1:14" ht="19.350000000000001" customHeight="1">
      <c r="A134" s="163"/>
      <c r="B134" s="143"/>
      <c r="C134" s="162"/>
      <c r="D134" s="161"/>
      <c r="E134" s="143"/>
      <c r="F134" s="115"/>
      <c r="H134" s="131"/>
      <c r="I134" s="131"/>
      <c r="L134" s="120"/>
      <c r="M134" s="116"/>
      <c r="N134" s="116"/>
    </row>
    <row r="135" spans="1:14" ht="19.350000000000001" customHeight="1">
      <c r="A135" s="171"/>
      <c r="C135" s="193"/>
      <c r="D135" s="161"/>
      <c r="E135" s="143"/>
      <c r="F135" s="115"/>
      <c r="I135" s="131"/>
      <c r="L135" s="120"/>
      <c r="M135" s="116"/>
      <c r="N135" s="116"/>
    </row>
    <row r="136" spans="1:14" ht="19.350000000000001" customHeight="1">
      <c r="A136" s="171"/>
      <c r="C136" s="194"/>
      <c r="D136" s="161"/>
      <c r="E136" s="143"/>
      <c r="F136" s="115"/>
      <c r="H136" s="131"/>
      <c r="I136" s="131"/>
      <c r="L136" s="120"/>
      <c r="M136" s="116"/>
      <c r="N136" s="116"/>
    </row>
    <row r="137" spans="1:14" ht="19.350000000000001" customHeight="1">
      <c r="A137" s="171"/>
      <c r="C137" s="194"/>
      <c r="D137" s="161"/>
      <c r="E137" s="143"/>
      <c r="H137" s="131"/>
      <c r="I137" s="131"/>
      <c r="L137" s="120"/>
      <c r="M137" s="116"/>
      <c r="N137" s="116"/>
    </row>
    <row r="138" spans="1:14" ht="19.350000000000001" customHeight="1">
      <c r="A138" s="171"/>
      <c r="C138" s="194"/>
      <c r="D138" s="161"/>
      <c r="E138" s="143"/>
      <c r="F138" s="115"/>
      <c r="H138" s="131"/>
      <c r="I138" s="131"/>
      <c r="L138" s="120"/>
      <c r="M138" s="116"/>
      <c r="N138" s="116"/>
    </row>
    <row r="139" spans="1:14" ht="19.350000000000001" customHeight="1">
      <c r="H139" s="131"/>
      <c r="I139" s="131"/>
      <c r="L139" s="120"/>
      <c r="M139" s="116"/>
      <c r="N139" s="116"/>
    </row>
    <row r="140" spans="1:14" ht="19.350000000000001" customHeight="1">
      <c r="A140" s="171"/>
      <c r="B140" s="143"/>
      <c r="D140" s="161"/>
      <c r="E140" s="143"/>
      <c r="H140" s="131"/>
      <c r="I140" s="131"/>
      <c r="L140" s="120"/>
      <c r="M140" s="116"/>
      <c r="N140" s="116"/>
    </row>
    <row r="141" spans="1:14">
      <c r="A141" s="153"/>
      <c r="L141" s="115"/>
      <c r="M141" s="115"/>
    </row>
    <row r="142" spans="1:14">
      <c r="F142" s="115"/>
      <c r="G142" s="115"/>
      <c r="H142" s="115"/>
      <c r="I142" s="115"/>
      <c r="L142" s="115"/>
      <c r="M142" s="115"/>
    </row>
    <row r="143" spans="1:14">
      <c r="A143" s="163"/>
      <c r="B143" s="143"/>
      <c r="C143" s="162"/>
      <c r="D143" s="161"/>
      <c r="E143" s="143"/>
      <c r="F143" s="115"/>
      <c r="G143" s="115"/>
      <c r="H143" s="115"/>
      <c r="I143" s="115"/>
      <c r="L143" s="115"/>
      <c r="M143" s="115"/>
    </row>
    <row r="144" spans="1:14">
      <c r="A144" s="163"/>
      <c r="B144" s="143"/>
      <c r="C144" s="162"/>
      <c r="D144" s="161"/>
      <c r="E144" s="143"/>
      <c r="F144" s="115"/>
      <c r="G144" s="115"/>
      <c r="H144" s="115"/>
      <c r="I144" s="115"/>
      <c r="L144" s="115"/>
      <c r="M144" s="115"/>
    </row>
    <row r="145" spans="1:15">
      <c r="A145" s="163"/>
      <c r="B145" s="143"/>
      <c r="C145" s="162"/>
      <c r="D145" s="161"/>
      <c r="E145" s="143"/>
      <c r="L145" s="115"/>
      <c r="M145" s="115"/>
    </row>
    <row r="146" spans="1:15">
      <c r="A146" s="163"/>
      <c r="B146" s="143"/>
      <c r="C146" s="162"/>
      <c r="D146" s="161"/>
      <c r="E146" s="143"/>
      <c r="F146" s="115"/>
      <c r="G146" s="115"/>
      <c r="H146" s="115"/>
      <c r="I146" s="115"/>
      <c r="L146" s="115"/>
      <c r="M146" s="115"/>
    </row>
    <row r="147" spans="1:15">
      <c r="A147" s="163"/>
      <c r="B147" s="143"/>
      <c r="C147" s="162"/>
      <c r="D147" s="161"/>
      <c r="E147" s="143"/>
      <c r="F147" s="115"/>
      <c r="G147" s="115"/>
      <c r="H147" s="115"/>
      <c r="I147" s="115"/>
      <c r="L147" s="115"/>
      <c r="M147" s="115"/>
    </row>
    <row r="148" spans="1:15">
      <c r="A148" s="163"/>
      <c r="B148" s="143"/>
      <c r="C148" s="162"/>
      <c r="D148" s="161"/>
      <c r="E148" s="143"/>
      <c r="F148" s="115"/>
      <c r="G148" s="115"/>
      <c r="H148" s="131"/>
      <c r="I148" s="115"/>
      <c r="L148" s="115"/>
      <c r="M148" s="134"/>
      <c r="N148" s="134"/>
    </row>
    <row r="149" spans="1:15">
      <c r="A149" s="163"/>
      <c r="B149" s="143"/>
      <c r="C149" s="162"/>
      <c r="D149" s="161"/>
      <c r="E149" s="143"/>
      <c r="F149" s="115"/>
      <c r="G149" s="115"/>
      <c r="I149" s="131"/>
      <c r="L149" s="115"/>
      <c r="M149" s="134"/>
      <c r="N149" s="134"/>
    </row>
    <row r="150" spans="1:15">
      <c r="A150" s="163"/>
      <c r="B150" s="143"/>
      <c r="C150" s="162"/>
      <c r="D150" s="161"/>
      <c r="E150" s="143"/>
      <c r="F150" s="115"/>
      <c r="G150" s="115"/>
      <c r="H150" s="131"/>
      <c r="L150" s="115"/>
      <c r="M150" s="134"/>
      <c r="N150" s="134"/>
    </row>
    <row r="151" spans="1:15">
      <c r="A151" s="163"/>
      <c r="B151" s="143"/>
      <c r="C151" s="162"/>
      <c r="D151" s="161"/>
      <c r="E151" s="143"/>
      <c r="F151" s="115"/>
      <c r="G151" s="115"/>
      <c r="H151" s="131"/>
      <c r="L151" s="115"/>
      <c r="M151" s="134"/>
      <c r="N151" s="134"/>
    </row>
    <row r="152" spans="1:15">
      <c r="A152" s="163"/>
      <c r="B152" s="143"/>
      <c r="C152" s="162"/>
      <c r="D152" s="161"/>
      <c r="E152" s="143"/>
      <c r="F152" s="115"/>
      <c r="G152" s="115"/>
      <c r="I152" s="131"/>
      <c r="L152" s="115"/>
      <c r="M152" s="134"/>
      <c r="N152" s="134"/>
    </row>
    <row r="153" spans="1:15">
      <c r="A153" s="163"/>
      <c r="B153" s="143"/>
      <c r="C153" s="162"/>
      <c r="D153" s="161"/>
      <c r="E153" s="143"/>
      <c r="F153" s="115"/>
      <c r="G153" s="115"/>
      <c r="H153" s="131"/>
      <c r="M153" s="135"/>
      <c r="N153" s="134"/>
    </row>
    <row r="154" spans="1:15">
      <c r="A154" s="163"/>
      <c r="B154" s="143"/>
      <c r="C154" s="162"/>
      <c r="D154" s="161"/>
      <c r="E154" s="143"/>
      <c r="H154" s="131"/>
    </row>
    <row r="155" spans="1:15">
      <c r="A155" s="163"/>
      <c r="B155" s="143"/>
      <c r="C155" s="162"/>
      <c r="D155" s="161"/>
      <c r="E155" s="143"/>
      <c r="H155" s="131"/>
    </row>
    <row r="156" spans="1:15">
      <c r="I156" s="131"/>
    </row>
    <row r="157" spans="1:15" s="114" customFormat="1">
      <c r="A157" s="154"/>
      <c r="B157" s="151"/>
      <c r="C157" s="155"/>
      <c r="D157" s="142"/>
      <c r="E157" s="142"/>
      <c r="F157" s="136"/>
      <c r="G157" s="136"/>
      <c r="H157" s="136"/>
      <c r="I157" s="113"/>
      <c r="J157" s="136"/>
      <c r="N157" s="113"/>
      <c r="O157" s="113"/>
    </row>
    <row r="158" spans="1:15" s="114" customFormat="1">
      <c r="A158" s="163"/>
      <c r="B158" s="240"/>
      <c r="C158" s="164"/>
      <c r="D158" s="164"/>
      <c r="E158" s="164"/>
      <c r="F158" s="113"/>
      <c r="G158" s="113"/>
      <c r="H158" s="113"/>
      <c r="I158" s="136"/>
      <c r="J158" s="136"/>
      <c r="N158" s="113"/>
      <c r="O158" s="113"/>
    </row>
    <row r="159" spans="1:15" s="114" customFormat="1">
      <c r="A159" s="165"/>
      <c r="B159" s="240"/>
      <c r="C159" s="164"/>
      <c r="D159" s="164"/>
      <c r="E159" s="164"/>
      <c r="F159" s="113"/>
      <c r="G159" s="113"/>
      <c r="H159" s="113"/>
      <c r="I159" s="113"/>
      <c r="J159" s="136"/>
      <c r="N159" s="113"/>
      <c r="O159" s="113"/>
    </row>
    <row r="160" spans="1:15" s="114" customFormat="1">
      <c r="A160" s="165"/>
      <c r="B160" s="240"/>
      <c r="C160" s="164"/>
      <c r="D160" s="164"/>
      <c r="E160" s="164"/>
      <c r="F160" s="113"/>
      <c r="G160" s="113"/>
      <c r="H160" s="113"/>
      <c r="I160" s="113"/>
      <c r="J160" s="136"/>
      <c r="N160" s="113"/>
      <c r="O160" s="113"/>
    </row>
    <row r="161" spans="1:15" s="114" customFormat="1">
      <c r="A161" s="166"/>
      <c r="B161" s="240"/>
      <c r="C161" s="164"/>
      <c r="D161" s="164"/>
      <c r="E161" s="164"/>
      <c r="F161" s="113"/>
      <c r="G161" s="113"/>
      <c r="H161" s="113"/>
      <c r="I161" s="113"/>
      <c r="J161" s="136"/>
      <c r="N161" s="113"/>
      <c r="O161" s="113"/>
    </row>
    <row r="162" spans="1:15" s="114" customFormat="1">
      <c r="A162" s="163"/>
      <c r="B162" s="240"/>
      <c r="C162" s="164"/>
      <c r="D162" s="164"/>
      <c r="E162" s="164"/>
      <c r="F162" s="113"/>
      <c r="G162" s="113"/>
      <c r="H162" s="113"/>
      <c r="I162" s="113"/>
      <c r="J162" s="136"/>
      <c r="N162" s="113"/>
      <c r="O162" s="113"/>
    </row>
    <row r="163" spans="1:15" s="114" customFormat="1">
      <c r="A163" s="165"/>
      <c r="B163" s="240"/>
      <c r="C163" s="164"/>
      <c r="D163" s="164"/>
      <c r="E163" s="164"/>
      <c r="F163" s="118"/>
      <c r="G163" s="113"/>
      <c r="H163" s="113"/>
      <c r="I163" s="113"/>
      <c r="J163" s="136"/>
      <c r="N163" s="113"/>
      <c r="O163" s="113"/>
    </row>
    <row r="164" spans="1:15" s="114" customFormat="1">
      <c r="A164" s="166"/>
      <c r="B164" s="240"/>
      <c r="C164" s="164"/>
      <c r="D164" s="164"/>
      <c r="E164" s="164"/>
      <c r="F164" s="113"/>
      <c r="G164" s="113"/>
      <c r="H164" s="113"/>
      <c r="I164" s="113"/>
      <c r="J164" s="136"/>
      <c r="N164" s="113"/>
      <c r="O164" s="113"/>
    </row>
    <row r="165" spans="1:15" s="114" customFormat="1">
      <c r="A165" s="166"/>
      <c r="B165" s="240"/>
      <c r="C165" s="164"/>
      <c r="D165" s="164"/>
      <c r="E165" s="164"/>
      <c r="F165" s="137"/>
      <c r="G165" s="137"/>
      <c r="H165" s="137"/>
      <c r="I165" s="137"/>
      <c r="J165" s="136"/>
      <c r="N165" s="113"/>
      <c r="O165" s="113"/>
    </row>
    <row r="166" spans="1:15" s="114" customFormat="1">
      <c r="A166" s="166"/>
      <c r="B166" s="240"/>
      <c r="C166" s="164"/>
      <c r="D166" s="164"/>
      <c r="E166" s="164"/>
      <c r="F166" s="133"/>
      <c r="G166" s="133"/>
      <c r="H166" s="133"/>
      <c r="I166" s="133"/>
      <c r="J166" s="136"/>
      <c r="K166" s="133"/>
      <c r="N166" s="113"/>
      <c r="O166" s="133"/>
    </row>
    <row r="167" spans="1:15">
      <c r="K167" s="133"/>
    </row>
    <row r="168" spans="1:15">
      <c r="K168" s="133"/>
    </row>
    <row r="169" spans="1:15" s="138" customFormat="1">
      <c r="A169" s="167"/>
      <c r="B169" s="241"/>
      <c r="C169" s="195"/>
      <c r="D169" s="168"/>
      <c r="E169" s="168"/>
      <c r="F169" s="137"/>
      <c r="G169" s="137"/>
      <c r="H169" s="137"/>
      <c r="I169" s="137"/>
      <c r="K169" s="133"/>
      <c r="L169" s="139"/>
      <c r="M169" s="139"/>
    </row>
    <row r="170" spans="1:15" s="138" customFormat="1">
      <c r="A170" s="167"/>
      <c r="B170" s="241"/>
      <c r="C170" s="195"/>
      <c r="D170" s="168"/>
      <c r="E170" s="168"/>
      <c r="F170" s="133"/>
      <c r="G170" s="133"/>
      <c r="H170" s="133"/>
      <c r="I170" s="133"/>
      <c r="K170" s="133"/>
      <c r="L170" s="114"/>
      <c r="M170" s="139"/>
    </row>
    <row r="171" spans="1:15">
      <c r="K171" s="133"/>
    </row>
    <row r="172" spans="1:15">
      <c r="K172" s="133"/>
    </row>
    <row r="173" spans="1:15">
      <c r="F173" s="137"/>
      <c r="G173" s="137"/>
      <c r="H173" s="137"/>
      <c r="I173" s="137"/>
      <c r="K173" s="133"/>
    </row>
    <row r="174" spans="1:15">
      <c r="F174" s="133"/>
      <c r="G174" s="133"/>
      <c r="H174" s="133"/>
      <c r="I174" s="133"/>
      <c r="K174" s="133"/>
    </row>
    <row r="175" spans="1:15">
      <c r="K175" s="133"/>
    </row>
    <row r="176" spans="1:15">
      <c r="K176" s="133"/>
    </row>
    <row r="177" spans="1:13">
      <c r="F177" s="137"/>
      <c r="G177" s="137"/>
      <c r="H177" s="137"/>
      <c r="I177" s="137"/>
      <c r="K177" s="133"/>
    </row>
    <row r="178" spans="1:13">
      <c r="F178" s="133"/>
      <c r="G178" s="133"/>
      <c r="H178" s="133"/>
      <c r="I178" s="133"/>
      <c r="K178" s="133"/>
    </row>
    <row r="188" spans="1:13" s="138" customFormat="1">
      <c r="A188" s="167"/>
      <c r="B188" s="241"/>
      <c r="C188" s="195"/>
      <c r="D188" s="168"/>
      <c r="E188" s="168"/>
      <c r="K188" s="139"/>
      <c r="L188" s="139"/>
      <c r="M188" s="139"/>
    </row>
    <row r="189" spans="1:13" s="138" customFormat="1">
      <c r="A189" s="167"/>
      <c r="B189" s="241"/>
      <c r="C189" s="195"/>
      <c r="D189" s="168"/>
      <c r="E189" s="168"/>
      <c r="K189" s="139"/>
      <c r="L189" s="139"/>
      <c r="M189" s="139"/>
    </row>
    <row r="190" spans="1:13" s="138" customFormat="1">
      <c r="A190" s="167"/>
      <c r="B190" s="241"/>
      <c r="C190" s="195"/>
      <c r="D190" s="168"/>
      <c r="E190" s="168"/>
      <c r="K190" s="139"/>
      <c r="L190" s="139"/>
      <c r="M190" s="139"/>
    </row>
    <row r="191" spans="1:13" s="138" customFormat="1">
      <c r="A191" s="167"/>
      <c r="B191" s="241"/>
      <c r="C191" s="195"/>
      <c r="D191" s="168"/>
      <c r="E191" s="168"/>
      <c r="K191" s="139"/>
      <c r="L191" s="139"/>
      <c r="M191" s="139"/>
    </row>
    <row r="192" spans="1:13" s="138" customFormat="1">
      <c r="A192" s="167"/>
      <c r="B192" s="241"/>
      <c r="C192" s="195"/>
      <c r="D192" s="168"/>
      <c r="E192" s="168"/>
      <c r="K192" s="139"/>
      <c r="L192" s="139"/>
      <c r="M192" s="139"/>
    </row>
    <row r="193" spans="1:13" s="138" customFormat="1">
      <c r="A193" s="167"/>
      <c r="B193" s="241"/>
      <c r="C193" s="195"/>
      <c r="D193" s="168"/>
      <c r="E193" s="168"/>
      <c r="K193" s="139"/>
      <c r="L193" s="139"/>
      <c r="M193" s="139"/>
    </row>
    <row r="194" spans="1:13" s="138" customFormat="1">
      <c r="A194" s="167"/>
      <c r="B194" s="241"/>
      <c r="C194" s="195"/>
      <c r="D194" s="168"/>
      <c r="E194" s="168"/>
      <c r="K194" s="139"/>
      <c r="L194" s="139"/>
      <c r="M194" s="139"/>
    </row>
    <row r="195" spans="1:13" s="138" customFormat="1">
      <c r="A195" s="167"/>
      <c r="B195" s="241"/>
      <c r="C195" s="195"/>
      <c r="D195" s="168"/>
      <c r="E195" s="168"/>
      <c r="K195" s="139"/>
      <c r="L195" s="139"/>
      <c r="M195" s="139"/>
    </row>
    <row r="196" spans="1:13" s="138" customFormat="1">
      <c r="A196" s="167"/>
      <c r="B196" s="241"/>
      <c r="C196" s="195"/>
      <c r="D196" s="168"/>
      <c r="E196" s="168"/>
      <c r="K196" s="139"/>
      <c r="L196" s="139"/>
      <c r="M196" s="139"/>
    </row>
    <row r="197" spans="1:13" s="138" customFormat="1">
      <c r="A197" s="167"/>
      <c r="B197" s="241"/>
      <c r="C197" s="195"/>
      <c r="D197" s="168"/>
      <c r="E197" s="168"/>
      <c r="K197" s="139"/>
      <c r="L197" s="139"/>
      <c r="M197" s="139"/>
    </row>
    <row r="198" spans="1:13" s="138" customFormat="1">
      <c r="A198" s="167"/>
      <c r="B198" s="241"/>
      <c r="C198" s="195"/>
      <c r="D198" s="168"/>
      <c r="E198" s="168"/>
      <c r="K198" s="139"/>
      <c r="L198" s="139"/>
      <c r="M198" s="139"/>
    </row>
    <row r="199" spans="1:13" s="138" customFormat="1">
      <c r="A199" s="167"/>
      <c r="B199" s="241"/>
      <c r="C199" s="195"/>
      <c r="D199" s="168"/>
      <c r="E199" s="168"/>
      <c r="K199" s="139"/>
      <c r="L199" s="139"/>
      <c r="M199" s="139"/>
    </row>
    <row r="200" spans="1:13" s="138" customFormat="1">
      <c r="A200" s="167"/>
      <c r="B200" s="241"/>
      <c r="C200" s="195"/>
      <c r="D200" s="168"/>
      <c r="E200" s="168"/>
      <c r="K200" s="139"/>
      <c r="L200" s="139"/>
      <c r="M200" s="139"/>
    </row>
    <row r="201" spans="1:13" s="138" customFormat="1">
      <c r="A201" s="167"/>
      <c r="B201" s="241"/>
      <c r="C201" s="195"/>
      <c r="D201" s="168"/>
      <c r="E201" s="168"/>
      <c r="K201" s="139"/>
      <c r="L201" s="139"/>
      <c r="M201" s="139"/>
    </row>
    <row r="202" spans="1:13" s="138" customFormat="1">
      <c r="A202" s="167"/>
      <c r="B202" s="241"/>
      <c r="C202" s="195"/>
      <c r="D202" s="168"/>
      <c r="E202" s="168"/>
      <c r="K202" s="139"/>
      <c r="L202" s="139"/>
      <c r="M202" s="139"/>
    </row>
    <row r="203" spans="1:13" s="138" customFormat="1">
      <c r="A203" s="167"/>
      <c r="B203" s="241"/>
      <c r="C203" s="195"/>
      <c r="D203" s="168"/>
      <c r="E203" s="168"/>
      <c r="K203" s="139"/>
      <c r="L203" s="139"/>
      <c r="M203" s="139"/>
    </row>
    <row r="204" spans="1:13" s="138" customFormat="1">
      <c r="A204" s="167"/>
      <c r="B204" s="241"/>
      <c r="C204" s="195"/>
      <c r="D204" s="168"/>
      <c r="E204" s="168"/>
      <c r="K204" s="139"/>
      <c r="L204" s="139"/>
      <c r="M204" s="139"/>
    </row>
    <row r="205" spans="1:13" s="138" customFormat="1">
      <c r="A205" s="167"/>
      <c r="B205" s="241"/>
      <c r="C205" s="195"/>
      <c r="D205" s="168"/>
      <c r="E205" s="168"/>
      <c r="K205" s="139"/>
      <c r="L205" s="139"/>
      <c r="M205" s="139"/>
    </row>
    <row r="206" spans="1:13" s="138" customFormat="1">
      <c r="A206" s="167"/>
      <c r="B206" s="241"/>
      <c r="C206" s="195"/>
      <c r="D206" s="168"/>
      <c r="E206" s="168"/>
      <c r="K206" s="139"/>
      <c r="L206" s="139"/>
      <c r="M206" s="139"/>
    </row>
    <row r="207" spans="1:13" s="138" customFormat="1">
      <c r="A207" s="167"/>
      <c r="B207" s="241"/>
      <c r="C207" s="195"/>
      <c r="D207" s="168"/>
      <c r="E207" s="168"/>
      <c r="K207" s="139"/>
      <c r="L207" s="139"/>
      <c r="M207" s="139"/>
    </row>
    <row r="208" spans="1:13" s="138" customFormat="1">
      <c r="A208" s="167"/>
      <c r="B208" s="241"/>
      <c r="C208" s="195"/>
      <c r="D208" s="168"/>
      <c r="E208" s="168"/>
      <c r="K208" s="139"/>
      <c r="L208" s="139"/>
      <c r="M208" s="139"/>
    </row>
    <row r="209" spans="1:13" s="138" customFormat="1">
      <c r="A209" s="167"/>
      <c r="B209" s="241"/>
      <c r="C209" s="195"/>
      <c r="D209" s="168"/>
      <c r="E209" s="168"/>
      <c r="K209" s="139"/>
      <c r="L209" s="139"/>
      <c r="M209" s="139"/>
    </row>
  </sheetData>
  <printOptions gridLines="1"/>
  <pageMargins left="0.7" right="0.7" top="0.75" bottom="0.75" header="0.3" footer="0.3"/>
  <pageSetup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8"/>
  <sheetViews>
    <sheetView showGridLines="0" workbookViewId="0">
      <selection activeCell="B154" sqref="B154"/>
    </sheetView>
  </sheetViews>
  <sheetFormatPr defaultColWidth="9.140625" defaultRowHeight="12.75"/>
  <cols>
    <col min="1" max="1" width="8.140625" style="3" customWidth="1"/>
    <col min="2" max="2" width="8.5703125" style="2" customWidth="1"/>
    <col min="3" max="3" width="33.85546875" style="3" customWidth="1"/>
    <col min="4" max="4" width="6.140625" style="3" customWidth="1"/>
    <col min="5" max="5" width="3.85546875" style="3" customWidth="1"/>
    <col min="6" max="6" width="4" style="3" customWidth="1"/>
    <col min="7" max="7" width="9.85546875" style="3" bestFit="1" customWidth="1"/>
    <col min="8" max="8" width="10" style="3" bestFit="1" customWidth="1"/>
    <col min="9" max="9" width="9.5703125" style="3" bestFit="1" customWidth="1"/>
    <col min="10" max="10" width="9.85546875" style="3" bestFit="1" customWidth="1"/>
    <col min="11" max="11" width="16.140625" style="3" customWidth="1"/>
    <col min="12" max="12" width="12.5703125" style="4" customWidth="1"/>
    <col min="13" max="14" width="6.42578125" style="4" customWidth="1"/>
    <col min="15" max="15" width="10.42578125" style="5" customWidth="1"/>
    <col min="16" max="16" width="9.140625" style="6"/>
    <col min="17" max="16384" width="9.140625" style="3"/>
  </cols>
  <sheetData>
    <row r="1" spans="1:16" ht="15.75">
      <c r="A1" s="1" t="s">
        <v>0</v>
      </c>
    </row>
    <row r="2" spans="1:16">
      <c r="A2" s="7" t="s">
        <v>232</v>
      </c>
      <c r="B2" s="8"/>
      <c r="C2" s="9"/>
    </row>
    <row r="3" spans="1:16">
      <c r="A3" s="7" t="s">
        <v>1</v>
      </c>
      <c r="B3" s="8"/>
      <c r="C3" s="9"/>
    </row>
    <row r="4" spans="1:16" s="19" customFormat="1">
      <c r="A4" s="7"/>
      <c r="B4" s="13"/>
      <c r="C4" s="14"/>
      <c r="D4" s="3"/>
      <c r="E4" s="15"/>
      <c r="F4" s="16"/>
      <c r="G4" s="17"/>
      <c r="H4" s="17"/>
      <c r="I4" s="17"/>
      <c r="J4" s="18"/>
      <c r="L4" s="20"/>
      <c r="M4" s="20"/>
      <c r="N4" s="20"/>
      <c r="P4" s="21"/>
    </row>
    <row r="5" spans="1:16" s="19" customFormat="1">
      <c r="C5" s="11"/>
      <c r="G5" s="17"/>
      <c r="H5" s="17"/>
      <c r="I5" s="17"/>
      <c r="J5" s="18"/>
      <c r="L5" s="20"/>
      <c r="M5" s="20"/>
      <c r="N5" s="20"/>
      <c r="P5" s="21"/>
    </row>
    <row r="6" spans="1:16" s="19" customFormat="1" ht="54" thickBot="1">
      <c r="A6" s="22" t="s">
        <v>2</v>
      </c>
      <c r="B6" s="23" t="s">
        <v>3</v>
      </c>
      <c r="C6" s="24" t="s">
        <v>4</v>
      </c>
      <c r="D6" s="25" t="s">
        <v>5</v>
      </c>
      <c r="E6" s="23" t="s">
        <v>6</v>
      </c>
      <c r="F6" s="25" t="s">
        <v>7</v>
      </c>
      <c r="G6" s="26" t="s">
        <v>8</v>
      </c>
      <c r="H6" s="26" t="s">
        <v>9</v>
      </c>
      <c r="I6" s="26" t="s">
        <v>10</v>
      </c>
      <c r="J6" s="27" t="s">
        <v>11</v>
      </c>
      <c r="L6" s="20"/>
      <c r="M6" s="20"/>
      <c r="N6" s="20"/>
      <c r="P6" s="21"/>
    </row>
    <row r="7" spans="1:16" s="19" customFormat="1">
      <c r="A7" s="18"/>
      <c r="B7" s="28" t="s">
        <v>12</v>
      </c>
      <c r="C7" s="18"/>
      <c r="D7" s="29">
        <v>9</v>
      </c>
      <c r="E7" s="29" t="s">
        <v>13</v>
      </c>
      <c r="F7" s="17" t="s">
        <v>14</v>
      </c>
      <c r="G7" s="17">
        <f>'January 2018'!G8*1.025</f>
        <v>77098.083448724821</v>
      </c>
      <c r="H7" s="17">
        <f>'January 2018'!H8*1.025</f>
        <v>79411.025952186552</v>
      </c>
      <c r="I7" s="17">
        <f>'January 2018'!I8*1.025</f>
        <v>81793.356730752144</v>
      </c>
      <c r="J7" s="30">
        <f>'January 2018'!J8*1.025</f>
        <v>84247.157432674721</v>
      </c>
      <c r="L7" s="20"/>
      <c r="M7" s="20"/>
      <c r="N7" s="20"/>
      <c r="P7" s="21"/>
    </row>
    <row r="8" spans="1:16">
      <c r="A8" s="92"/>
      <c r="C8" s="31" t="s">
        <v>15</v>
      </c>
      <c r="D8" s="4"/>
      <c r="E8" s="4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6" ht="15.75">
      <c r="A9" s="34" t="s">
        <v>16</v>
      </c>
      <c r="C9" s="34" t="s">
        <v>17</v>
      </c>
      <c r="D9" s="4"/>
      <c r="E9" s="4"/>
      <c r="F9" s="32"/>
      <c r="G9" s="32"/>
      <c r="H9" s="32"/>
      <c r="I9" s="32"/>
      <c r="J9" s="32"/>
      <c r="K9" s="93"/>
      <c r="L9" s="32"/>
      <c r="M9" s="32"/>
      <c r="N9" s="32"/>
      <c r="O9" s="33"/>
    </row>
    <row r="10" spans="1:16">
      <c r="A10" s="34" t="s">
        <v>18</v>
      </c>
      <c r="C10" s="34" t="s">
        <v>19</v>
      </c>
      <c r="D10" s="4"/>
      <c r="E10" s="4"/>
      <c r="F10" s="32"/>
      <c r="G10" s="32"/>
      <c r="H10" s="32"/>
      <c r="I10" s="32"/>
      <c r="J10" s="32"/>
      <c r="K10" s="32"/>
      <c r="L10" s="32"/>
      <c r="M10" s="32"/>
      <c r="N10" s="32"/>
      <c r="O10" s="33"/>
    </row>
    <row r="11" spans="1:16">
      <c r="A11" s="34" t="s">
        <v>20</v>
      </c>
      <c r="C11" s="34" t="s">
        <v>230</v>
      </c>
      <c r="D11" s="4"/>
      <c r="E11" s="4"/>
      <c r="F11" s="32"/>
      <c r="G11" s="32"/>
      <c r="H11" s="32"/>
      <c r="I11" s="32"/>
      <c r="J11" s="32"/>
      <c r="K11" s="32"/>
      <c r="L11" s="32"/>
      <c r="M11" s="32"/>
      <c r="N11" s="32"/>
      <c r="O11" s="33"/>
    </row>
    <row r="12" spans="1:16">
      <c r="A12" s="34" t="s">
        <v>23</v>
      </c>
      <c r="C12" s="34" t="s">
        <v>24</v>
      </c>
      <c r="D12" s="4"/>
      <c r="E12" s="4"/>
      <c r="F12" s="32"/>
      <c r="G12" s="32"/>
      <c r="H12" s="32"/>
      <c r="I12" s="32"/>
      <c r="J12" s="32"/>
      <c r="K12" s="32"/>
      <c r="L12" s="32"/>
      <c r="M12" s="32"/>
      <c r="N12" s="32"/>
      <c r="O12" s="33"/>
    </row>
    <row r="13" spans="1:16">
      <c r="A13" s="34" t="s">
        <v>25</v>
      </c>
      <c r="C13" s="34" t="s">
        <v>26</v>
      </c>
      <c r="D13" s="4"/>
      <c r="E13" s="4"/>
      <c r="F13" s="32"/>
      <c r="G13" s="32"/>
      <c r="H13" s="32"/>
      <c r="I13" s="32"/>
      <c r="J13" s="32"/>
      <c r="K13" s="32"/>
      <c r="L13" s="32"/>
      <c r="M13" s="32"/>
      <c r="N13" s="32"/>
      <c r="O13" s="33"/>
    </row>
    <row r="14" spans="1:16">
      <c r="A14" s="34" t="s">
        <v>27</v>
      </c>
      <c r="C14" s="34" t="s">
        <v>28</v>
      </c>
      <c r="D14" s="4"/>
      <c r="E14" s="4"/>
      <c r="F14" s="32"/>
      <c r="G14" s="32"/>
      <c r="H14" s="32"/>
      <c r="I14" s="32"/>
      <c r="J14" s="32"/>
      <c r="K14" s="32"/>
      <c r="L14" s="32"/>
      <c r="M14" s="32"/>
      <c r="N14" s="32"/>
      <c r="O14" s="33"/>
    </row>
    <row r="15" spans="1:16">
      <c r="A15" s="34" t="s">
        <v>29</v>
      </c>
      <c r="C15" s="34" t="s">
        <v>30</v>
      </c>
      <c r="D15" s="4"/>
      <c r="E15" s="4"/>
      <c r="F15" s="32"/>
      <c r="G15" s="32"/>
      <c r="H15" s="32"/>
      <c r="I15" s="32"/>
      <c r="J15" s="32"/>
      <c r="K15" s="32"/>
      <c r="L15" s="32"/>
      <c r="M15" s="32"/>
      <c r="N15" s="32"/>
      <c r="O15" s="33"/>
    </row>
    <row r="16" spans="1:16">
      <c r="A16" s="34" t="s">
        <v>31</v>
      </c>
      <c r="C16" s="34" t="s">
        <v>32</v>
      </c>
      <c r="D16" s="4"/>
      <c r="E16" s="4"/>
      <c r="F16" s="32"/>
      <c r="G16" s="32"/>
      <c r="H16" s="32"/>
      <c r="I16" s="32"/>
      <c r="J16" s="32"/>
      <c r="K16" s="32"/>
      <c r="L16" s="32"/>
      <c r="M16" s="32"/>
      <c r="N16" s="32"/>
      <c r="O16" s="33"/>
    </row>
    <row r="17" spans="1:16">
      <c r="A17" s="34" t="s">
        <v>225</v>
      </c>
      <c r="C17" s="34" t="s">
        <v>33</v>
      </c>
      <c r="D17" s="4"/>
      <c r="E17" s="4"/>
      <c r="F17" s="32"/>
      <c r="G17" s="32"/>
      <c r="H17" s="32"/>
      <c r="I17" s="32"/>
      <c r="J17" s="32"/>
      <c r="K17" s="32"/>
      <c r="L17" s="32"/>
      <c r="M17" s="32"/>
      <c r="N17" s="32"/>
      <c r="O17" s="33"/>
    </row>
    <row r="18" spans="1:16">
      <c r="A18" s="34" t="s">
        <v>34</v>
      </c>
      <c r="C18" s="34" t="s">
        <v>35</v>
      </c>
      <c r="D18" s="4"/>
      <c r="E18" s="4"/>
      <c r="F18" s="32"/>
      <c r="G18" s="32"/>
      <c r="H18" s="32"/>
      <c r="I18" s="32"/>
      <c r="J18" s="32"/>
      <c r="K18" s="32"/>
      <c r="L18" s="32"/>
      <c r="M18" s="32"/>
      <c r="N18" s="32"/>
      <c r="O18" s="33"/>
    </row>
    <row r="19" spans="1:16">
      <c r="A19" s="34" t="s">
        <v>36</v>
      </c>
      <c r="C19" s="34" t="s">
        <v>37</v>
      </c>
      <c r="D19" s="4"/>
      <c r="E19" s="4"/>
      <c r="F19" s="32"/>
      <c r="G19" s="32"/>
      <c r="H19" s="32"/>
      <c r="I19" s="32"/>
      <c r="J19" s="32"/>
      <c r="K19" s="32"/>
      <c r="L19" s="32"/>
      <c r="M19" s="32"/>
      <c r="N19" s="32"/>
      <c r="O19" s="33"/>
    </row>
    <row r="20" spans="1:16">
      <c r="A20" s="34" t="s">
        <v>38</v>
      </c>
      <c r="C20" s="34" t="s">
        <v>39</v>
      </c>
      <c r="D20" s="4"/>
      <c r="E20" s="4"/>
      <c r="F20" s="32"/>
      <c r="G20" s="15"/>
      <c r="H20" s="15"/>
      <c r="I20" s="15"/>
      <c r="J20" s="15"/>
      <c r="K20" s="15"/>
      <c r="L20" s="32"/>
      <c r="M20" s="32"/>
      <c r="N20" s="32"/>
      <c r="O20" s="33"/>
    </row>
    <row r="21" spans="1:16" s="12" customFormat="1" ht="15" customHeight="1">
      <c r="A21" s="34" t="s">
        <v>40</v>
      </c>
      <c r="B21" s="2"/>
      <c r="C21" s="34" t="s">
        <v>41</v>
      </c>
      <c r="D21" s="4"/>
      <c r="E21" s="4"/>
      <c r="F21" s="32"/>
      <c r="G21" s="10"/>
      <c r="H21" s="10"/>
      <c r="I21" s="10"/>
      <c r="J21" s="10"/>
      <c r="K21" s="10"/>
      <c r="L21" s="10"/>
      <c r="M21" s="11"/>
      <c r="N21" s="10"/>
      <c r="O21" s="10"/>
      <c r="P21" s="6"/>
    </row>
    <row r="22" spans="1:16" s="19" customFormat="1">
      <c r="A22" s="34"/>
      <c r="B22" s="2"/>
      <c r="C22" s="34"/>
      <c r="D22" s="4"/>
      <c r="E22" s="15"/>
      <c r="F22" s="16"/>
      <c r="G22" s="17"/>
      <c r="H22" s="17"/>
      <c r="I22" s="17"/>
      <c r="L22" s="20"/>
      <c r="M22" s="20"/>
      <c r="N22" s="20"/>
      <c r="P22" s="21"/>
    </row>
    <row r="23" spans="1:16" s="19" customFormat="1">
      <c r="A23" s="94"/>
      <c r="B23" s="11"/>
      <c r="C23" s="11"/>
      <c r="G23" s="17"/>
      <c r="H23" s="17"/>
      <c r="I23" s="17"/>
      <c r="J23" s="18"/>
      <c r="L23" s="20"/>
      <c r="M23" s="20"/>
      <c r="N23" s="20"/>
      <c r="P23" s="21"/>
    </row>
    <row r="24" spans="1:16" s="19" customFormat="1" ht="54" thickBot="1">
      <c r="A24" s="22" t="s">
        <v>2</v>
      </c>
      <c r="B24" s="23" t="s">
        <v>3</v>
      </c>
      <c r="C24" s="24" t="s">
        <v>42</v>
      </c>
      <c r="D24" s="25" t="s">
        <v>5</v>
      </c>
      <c r="E24" s="23" t="s">
        <v>6</v>
      </c>
      <c r="F24" s="25" t="s">
        <v>7</v>
      </c>
      <c r="G24" s="26" t="s">
        <v>8</v>
      </c>
      <c r="H24" s="26" t="s">
        <v>9</v>
      </c>
      <c r="I24" s="26" t="s">
        <v>10</v>
      </c>
      <c r="J24" s="27" t="s">
        <v>11</v>
      </c>
      <c r="L24" s="20"/>
      <c r="M24" s="20"/>
      <c r="N24" s="20"/>
      <c r="P24" s="21"/>
    </row>
    <row r="25" spans="1:16" s="19" customFormat="1">
      <c r="A25" s="18"/>
      <c r="B25" s="28" t="s">
        <v>12</v>
      </c>
      <c r="C25" s="18"/>
      <c r="D25" s="29">
        <v>10</v>
      </c>
      <c r="E25" s="29" t="s">
        <v>13</v>
      </c>
      <c r="F25" s="17" t="s">
        <v>43</v>
      </c>
      <c r="G25" s="17">
        <f>'January 2018'!G27*1.025</f>
        <v>83543.119482686394</v>
      </c>
      <c r="H25" s="17">
        <f>'January 2018'!H27*1.025</f>
        <v>86049.413067166985</v>
      </c>
      <c r="I25" s="17">
        <f>'January 2018'!I27*1.025</f>
        <v>88630.895459182007</v>
      </c>
      <c r="J25" s="17">
        <f>'January 2018'!J27*1.025</f>
        <v>91289.822322957465</v>
      </c>
      <c r="L25" s="20"/>
      <c r="M25" s="20"/>
      <c r="N25" s="20"/>
      <c r="P25" s="21"/>
    </row>
    <row r="26" spans="1:16" s="19" customFormat="1">
      <c r="A26" s="3"/>
      <c r="B26" s="2"/>
      <c r="C26" s="31" t="s">
        <v>15</v>
      </c>
      <c r="D26" s="4"/>
      <c r="E26" s="4"/>
      <c r="F26" s="30"/>
      <c r="G26" s="30"/>
      <c r="H26" s="30"/>
      <c r="I26" s="30"/>
      <c r="J26" s="30"/>
      <c r="K26" s="30"/>
      <c r="L26" s="30"/>
      <c r="M26" s="30"/>
      <c r="N26" s="30"/>
      <c r="O26" s="33"/>
      <c r="P26" s="21"/>
    </row>
    <row r="27" spans="1:16" s="19" customFormat="1">
      <c r="A27" s="3" t="s">
        <v>44</v>
      </c>
      <c r="B27" s="2"/>
      <c r="C27" s="35" t="s">
        <v>45</v>
      </c>
      <c r="D27" s="34"/>
      <c r="E27" s="34"/>
      <c r="F27" s="32"/>
      <c r="G27" s="30"/>
      <c r="H27" s="30"/>
      <c r="I27" s="30"/>
      <c r="J27" s="30"/>
      <c r="K27" s="30"/>
      <c r="L27" s="30"/>
      <c r="M27" s="30"/>
      <c r="N27" s="30"/>
      <c r="O27" s="33"/>
      <c r="P27" s="21"/>
    </row>
    <row r="28" spans="1:16" s="19" customFormat="1">
      <c r="A28" s="3" t="s">
        <v>46</v>
      </c>
      <c r="B28" s="2"/>
      <c r="C28" s="35" t="s">
        <v>47</v>
      </c>
      <c r="D28" s="34"/>
      <c r="E28" s="34"/>
      <c r="F28" s="30"/>
      <c r="G28" s="30"/>
      <c r="H28" s="30"/>
      <c r="I28" s="30"/>
      <c r="J28" s="30"/>
      <c r="K28" s="30"/>
      <c r="L28" s="30"/>
      <c r="M28" s="30"/>
      <c r="N28" s="30"/>
      <c r="O28" s="33"/>
      <c r="P28" s="21"/>
    </row>
    <row r="29" spans="1:16" s="19" customFormat="1">
      <c r="A29" s="34" t="s">
        <v>48</v>
      </c>
      <c r="B29" s="36"/>
      <c r="C29" s="34" t="s">
        <v>49</v>
      </c>
      <c r="D29" s="34"/>
      <c r="E29" s="34"/>
      <c r="F29" s="30"/>
      <c r="G29" s="30"/>
      <c r="H29" s="30"/>
      <c r="I29" s="30"/>
      <c r="J29" s="30"/>
      <c r="K29" s="30"/>
      <c r="L29" s="30"/>
      <c r="M29" s="30"/>
      <c r="N29" s="30"/>
      <c r="O29" s="33"/>
      <c r="P29" s="21"/>
    </row>
    <row r="30" spans="1:16" ht="13.5" customHeight="1">
      <c r="A30" s="34" t="s">
        <v>50</v>
      </c>
      <c r="B30" s="36"/>
      <c r="C30" s="34" t="s">
        <v>51</v>
      </c>
      <c r="D30" s="34"/>
      <c r="E30" s="34"/>
      <c r="F30" s="30"/>
      <c r="G30" s="32"/>
      <c r="H30" s="32"/>
      <c r="I30" s="32"/>
      <c r="J30" s="32"/>
      <c r="K30" s="32"/>
      <c r="L30" s="32"/>
      <c r="M30" s="32"/>
      <c r="N30" s="32"/>
      <c r="O30" s="33"/>
    </row>
    <row r="31" spans="1:16" ht="13.5" customHeight="1">
      <c r="A31" s="34" t="s">
        <v>52</v>
      </c>
      <c r="B31" s="36"/>
      <c r="C31" s="34" t="s">
        <v>53</v>
      </c>
      <c r="D31" s="34"/>
      <c r="E31" s="34"/>
      <c r="F31" s="32"/>
      <c r="G31" s="32"/>
      <c r="H31" s="32"/>
      <c r="I31" s="32"/>
      <c r="J31" s="32"/>
      <c r="K31" s="37"/>
      <c r="L31" s="95"/>
      <c r="M31" s="95"/>
      <c r="N31" s="95"/>
      <c r="O31" s="93"/>
      <c r="P31" s="96"/>
    </row>
    <row r="32" spans="1:16" ht="13.5" customHeight="1">
      <c r="A32" s="3" t="s">
        <v>54</v>
      </c>
      <c r="C32" s="35" t="s">
        <v>55</v>
      </c>
      <c r="D32" s="4"/>
      <c r="E32" s="4"/>
      <c r="F32" s="32"/>
      <c r="G32" s="32"/>
      <c r="H32" s="32"/>
      <c r="I32" s="32"/>
      <c r="J32" s="32"/>
      <c r="K32" s="32"/>
      <c r="L32" s="32"/>
      <c r="M32" s="32"/>
      <c r="N32" s="32"/>
      <c r="O32" s="97"/>
    </row>
    <row r="33" spans="1:15" ht="13.5" customHeight="1">
      <c r="A33" s="3" t="s">
        <v>56</v>
      </c>
      <c r="C33" s="35" t="s">
        <v>57</v>
      </c>
      <c r="D33" s="4"/>
      <c r="E33" s="4"/>
      <c r="F33" s="32"/>
      <c r="G33" s="32"/>
      <c r="H33" s="32"/>
      <c r="I33" s="32"/>
      <c r="J33" s="32"/>
      <c r="K33" s="32"/>
      <c r="L33" s="32"/>
      <c r="M33" s="32"/>
      <c r="N33" s="32"/>
      <c r="O33" s="98"/>
    </row>
    <row r="34" spans="1:15" ht="13.35" customHeight="1">
      <c r="A34" s="34" t="s">
        <v>58</v>
      </c>
      <c r="C34" s="34" t="s">
        <v>59</v>
      </c>
      <c r="D34" s="4"/>
      <c r="E34" s="4"/>
      <c r="F34" s="32"/>
      <c r="G34" s="32"/>
      <c r="H34" s="32"/>
      <c r="I34" s="32"/>
      <c r="J34" s="32"/>
      <c r="K34" s="32"/>
      <c r="L34" s="32"/>
      <c r="M34" s="32"/>
      <c r="N34" s="32"/>
      <c r="O34" s="93"/>
    </row>
    <row r="35" spans="1:15" ht="14.1" customHeight="1">
      <c r="A35" s="34" t="s">
        <v>60</v>
      </c>
      <c r="B35" s="36"/>
      <c r="C35" s="34" t="s">
        <v>61</v>
      </c>
      <c r="D35" s="20"/>
      <c r="E35" s="20"/>
      <c r="F35" s="30"/>
      <c r="H35" s="32"/>
      <c r="I35" s="32"/>
      <c r="J35" s="32"/>
      <c r="K35" s="32"/>
      <c r="L35" s="32"/>
      <c r="M35" s="32"/>
      <c r="N35" s="32"/>
      <c r="O35" s="33"/>
    </row>
    <row r="36" spans="1:15" ht="13.5" customHeight="1">
      <c r="A36" s="3" t="s">
        <v>62</v>
      </c>
      <c r="C36" s="35" t="s">
        <v>63</v>
      </c>
      <c r="D36" s="4"/>
      <c r="E36" s="4"/>
      <c r="F36" s="32"/>
      <c r="G36" s="32"/>
      <c r="H36" s="32"/>
      <c r="I36" s="32"/>
      <c r="J36" s="32"/>
      <c r="K36" s="32"/>
      <c r="L36" s="32"/>
      <c r="M36" s="32"/>
      <c r="N36" s="32"/>
      <c r="O36" s="97"/>
    </row>
    <row r="37" spans="1:15" ht="13.5" customHeight="1">
      <c r="A37" s="34" t="s">
        <v>64</v>
      </c>
      <c r="B37" s="36"/>
      <c r="C37" s="34" t="s">
        <v>65</v>
      </c>
      <c r="D37" s="4"/>
      <c r="E37" s="4"/>
      <c r="F37" s="32"/>
      <c r="G37" s="32"/>
      <c r="H37" s="32"/>
      <c r="I37" s="32"/>
      <c r="J37" s="32"/>
      <c r="K37" s="32"/>
      <c r="L37" s="32"/>
      <c r="M37" s="32"/>
      <c r="N37" s="32"/>
      <c r="O37" s="97"/>
    </row>
    <row r="38" spans="1:15" ht="13.5" customHeight="1">
      <c r="A38" s="3" t="s">
        <v>66</v>
      </c>
      <c r="C38" s="35" t="s">
        <v>67</v>
      </c>
      <c r="D38" s="4"/>
      <c r="E38" s="4"/>
      <c r="F38" s="32"/>
      <c r="G38" s="32"/>
      <c r="H38" s="32"/>
      <c r="I38" s="32"/>
      <c r="J38" s="32"/>
      <c r="K38" s="32"/>
      <c r="L38" s="32"/>
      <c r="M38" s="32"/>
      <c r="N38" s="32"/>
      <c r="O38" s="99"/>
    </row>
    <row r="39" spans="1:15" ht="13.5" customHeight="1">
      <c r="A39" s="3" t="s">
        <v>224</v>
      </c>
      <c r="C39" s="35" t="s">
        <v>68</v>
      </c>
      <c r="D39" s="4"/>
      <c r="E39" s="4"/>
      <c r="F39" s="32"/>
      <c r="G39" s="32"/>
      <c r="H39" s="32"/>
      <c r="I39" s="32"/>
      <c r="J39" s="32"/>
      <c r="K39" s="32"/>
      <c r="L39" s="32"/>
      <c r="M39" s="32"/>
      <c r="N39" s="32"/>
      <c r="O39" s="99"/>
    </row>
    <row r="40" spans="1:15" ht="13.5" customHeight="1">
      <c r="A40" s="34" t="s">
        <v>69</v>
      </c>
      <c r="B40" s="36"/>
      <c r="C40" s="34" t="s">
        <v>70</v>
      </c>
      <c r="D40" s="20"/>
      <c r="E40" s="20"/>
      <c r="F40" s="30"/>
      <c r="H40" s="32"/>
      <c r="I40" s="32"/>
      <c r="J40" s="32"/>
      <c r="K40" s="32"/>
      <c r="L40" s="32"/>
      <c r="M40" s="32"/>
      <c r="N40" s="32"/>
      <c r="O40" s="33"/>
    </row>
    <row r="41" spans="1:15" ht="13.5" customHeight="1">
      <c r="A41" s="3" t="s">
        <v>71</v>
      </c>
      <c r="C41" s="34" t="s">
        <v>72</v>
      </c>
      <c r="D41" s="4"/>
      <c r="E41" s="4"/>
      <c r="F41" s="32"/>
      <c r="G41" s="30"/>
      <c r="H41" s="32"/>
      <c r="I41" s="32"/>
      <c r="J41" s="32"/>
      <c r="K41" s="32"/>
      <c r="L41" s="32"/>
      <c r="M41" s="32"/>
      <c r="N41" s="32"/>
      <c r="O41" s="33"/>
    </row>
    <row r="42" spans="1:15" ht="13.5" customHeight="1">
      <c r="A42" s="3" t="s">
        <v>73</v>
      </c>
      <c r="C42" s="34" t="s">
        <v>74</v>
      </c>
      <c r="D42" s="4"/>
      <c r="E42" s="4"/>
      <c r="F42" s="32"/>
      <c r="G42" s="30"/>
      <c r="H42" s="32"/>
      <c r="I42" s="32"/>
      <c r="J42" s="32"/>
      <c r="K42" s="32"/>
      <c r="L42" s="32"/>
      <c r="M42" s="32"/>
      <c r="N42" s="32"/>
      <c r="O42" s="33"/>
    </row>
    <row r="43" spans="1:15" ht="13.5" customHeight="1">
      <c r="A43" s="3" t="s">
        <v>75</v>
      </c>
      <c r="C43" s="35" t="s">
        <v>76</v>
      </c>
      <c r="D43" s="20"/>
      <c r="E43" s="20"/>
      <c r="F43" s="30"/>
      <c r="G43" s="30"/>
      <c r="H43" s="32"/>
      <c r="I43" s="32"/>
      <c r="J43" s="32"/>
      <c r="K43" s="32"/>
      <c r="L43" s="32"/>
      <c r="M43" s="32"/>
      <c r="N43" s="32"/>
      <c r="O43" s="33"/>
    </row>
    <row r="44" spans="1:15" ht="17.100000000000001" customHeight="1">
      <c r="A44" s="3" t="s">
        <v>77</v>
      </c>
      <c r="C44" s="35" t="s">
        <v>78</v>
      </c>
      <c r="D44" s="20"/>
      <c r="E44" s="20"/>
      <c r="F44" s="30"/>
      <c r="G44" s="30"/>
      <c r="H44" s="32"/>
      <c r="I44" s="32"/>
      <c r="J44" s="32"/>
      <c r="K44" s="32"/>
      <c r="L44" s="32"/>
      <c r="M44" s="32"/>
      <c r="N44" s="32"/>
      <c r="O44" s="33"/>
    </row>
    <row r="45" spans="1:15" ht="13.5" customHeight="1">
      <c r="A45" s="3" t="s">
        <v>79</v>
      </c>
      <c r="C45" s="35" t="s">
        <v>80</v>
      </c>
      <c r="D45" s="20"/>
      <c r="E45" s="20"/>
      <c r="F45" s="30"/>
      <c r="G45" s="30"/>
      <c r="H45" s="32"/>
      <c r="I45" s="32"/>
      <c r="J45" s="32"/>
      <c r="K45" s="32"/>
      <c r="L45" s="32"/>
      <c r="M45" s="32"/>
      <c r="N45" s="32"/>
      <c r="O45" s="33"/>
    </row>
    <row r="46" spans="1:15" ht="13.5" customHeight="1">
      <c r="A46" s="3" t="s">
        <v>81</v>
      </c>
      <c r="C46" s="35" t="s">
        <v>82</v>
      </c>
      <c r="D46" s="20"/>
      <c r="E46" s="20"/>
      <c r="F46" s="30"/>
      <c r="G46" s="30"/>
      <c r="H46" s="32"/>
      <c r="I46" s="32"/>
      <c r="J46" s="32"/>
      <c r="K46" s="32"/>
      <c r="L46" s="32"/>
      <c r="M46" s="32"/>
      <c r="N46" s="32"/>
      <c r="O46" s="33"/>
    </row>
    <row r="47" spans="1:15" ht="13.5" customHeight="1">
      <c r="C47" s="35"/>
      <c r="D47" s="20"/>
      <c r="E47" s="20"/>
      <c r="F47" s="30"/>
      <c r="H47" s="32"/>
      <c r="I47" s="32"/>
      <c r="J47" s="32"/>
      <c r="K47" s="32"/>
      <c r="L47" s="32"/>
      <c r="M47" s="32"/>
      <c r="N47" s="32"/>
      <c r="O47" s="33"/>
    </row>
    <row r="48" spans="1:15" ht="13.5" customHeight="1">
      <c r="C48" s="35"/>
      <c r="D48" s="20"/>
      <c r="E48" s="20"/>
      <c r="F48" s="30"/>
      <c r="H48" s="32"/>
      <c r="I48" s="32"/>
      <c r="J48" s="32"/>
      <c r="K48" s="32"/>
      <c r="L48" s="32"/>
      <c r="M48" s="32"/>
      <c r="N48" s="32"/>
      <c r="O48" s="33"/>
    </row>
    <row r="49" spans="1:19" ht="13.5" customHeight="1">
      <c r="A49" s="35" t="s">
        <v>83</v>
      </c>
      <c r="C49" s="35"/>
      <c r="D49" s="20"/>
      <c r="E49" s="20"/>
      <c r="F49" s="30"/>
      <c r="H49" s="32"/>
      <c r="I49" s="32"/>
      <c r="J49" s="32"/>
      <c r="K49" s="32"/>
      <c r="L49" s="32"/>
      <c r="M49" s="32"/>
      <c r="N49" s="32"/>
      <c r="O49" s="33"/>
    </row>
    <row r="50" spans="1:19" ht="13.5" customHeight="1">
      <c r="A50" s="37"/>
      <c r="B50" s="34" t="s">
        <v>84</v>
      </c>
      <c r="C50" s="35"/>
      <c r="D50" s="36"/>
      <c r="F50" s="30"/>
      <c r="G50" s="38">
        <v>86.594572800000009</v>
      </c>
      <c r="H50" s="32" t="s">
        <v>85</v>
      </c>
      <c r="I50" s="32"/>
      <c r="J50" s="32"/>
      <c r="K50" s="32"/>
      <c r="L50" s="32"/>
      <c r="M50" s="32"/>
      <c r="N50" s="32"/>
      <c r="O50" s="33"/>
    </row>
    <row r="51" spans="1:19" ht="13.35" customHeight="1">
      <c r="B51" s="34" t="s">
        <v>86</v>
      </c>
      <c r="C51" s="35"/>
      <c r="D51" s="20"/>
      <c r="E51" s="20"/>
      <c r="F51" s="30"/>
      <c r="G51" s="38">
        <v>185.9236416</v>
      </c>
      <c r="H51" s="32" t="s">
        <v>85</v>
      </c>
      <c r="I51" s="32"/>
      <c r="J51" s="32"/>
      <c r="K51" s="32"/>
      <c r="L51" s="32"/>
      <c r="M51" s="32"/>
      <c r="N51" s="32"/>
      <c r="O51" s="33"/>
    </row>
    <row r="52" spans="1:19" s="12" customFormat="1" ht="17.100000000000001" customHeight="1">
      <c r="A52" s="3"/>
      <c r="B52" s="34" t="s">
        <v>87</v>
      </c>
      <c r="C52" s="35"/>
      <c r="D52" s="20"/>
      <c r="E52" s="20"/>
      <c r="F52" s="30"/>
      <c r="G52" s="38">
        <v>185.9236416</v>
      </c>
      <c r="H52" s="32" t="s">
        <v>85</v>
      </c>
      <c r="M52" s="11"/>
      <c r="N52" s="10"/>
      <c r="O52" s="10"/>
      <c r="P52" s="6"/>
    </row>
    <row r="53" spans="1:19" s="12" customFormat="1" ht="17.100000000000001" customHeight="1">
      <c r="A53" s="3"/>
      <c r="B53" s="34"/>
      <c r="C53" s="35"/>
      <c r="D53" s="20"/>
      <c r="E53" s="20"/>
      <c r="F53" s="30"/>
      <c r="G53" s="38"/>
      <c r="H53" s="32"/>
      <c r="M53" s="11"/>
      <c r="N53" s="10"/>
      <c r="O53" s="10"/>
      <c r="P53" s="6"/>
    </row>
    <row r="54" spans="1:19" s="12" customFormat="1" ht="17.100000000000001" customHeight="1">
      <c r="A54" s="3"/>
      <c r="B54" s="34"/>
      <c r="C54" s="35"/>
      <c r="D54" s="20"/>
      <c r="E54" s="20"/>
      <c r="F54" s="30"/>
      <c r="G54" s="38"/>
      <c r="H54" s="32"/>
      <c r="M54" s="11"/>
      <c r="N54" s="10"/>
      <c r="O54" s="10"/>
      <c r="P54" s="6"/>
    </row>
    <row r="55" spans="1:19" s="12" customFormat="1" ht="43.5" customHeight="1" thickBot="1">
      <c r="A55" s="22" t="s">
        <v>2</v>
      </c>
      <c r="B55" s="23" t="s">
        <v>3</v>
      </c>
      <c r="C55" s="24" t="s">
        <v>42</v>
      </c>
      <c r="D55" s="25" t="s">
        <v>5</v>
      </c>
      <c r="E55" s="23" t="s">
        <v>6</v>
      </c>
      <c r="F55" s="25" t="s">
        <v>7</v>
      </c>
      <c r="G55" s="26" t="s">
        <v>8</v>
      </c>
      <c r="H55" s="26" t="s">
        <v>9</v>
      </c>
      <c r="I55" s="26" t="s">
        <v>10</v>
      </c>
      <c r="J55" s="27" t="s">
        <v>11</v>
      </c>
      <c r="M55" s="11"/>
      <c r="N55" s="10"/>
      <c r="O55" s="10"/>
      <c r="P55" s="6"/>
    </row>
    <row r="56" spans="1:19" s="12" customFormat="1" ht="27.75" customHeight="1">
      <c r="B56" s="36" t="s">
        <v>12</v>
      </c>
      <c r="D56" s="34">
        <v>10</v>
      </c>
      <c r="E56" s="34" t="s">
        <v>13</v>
      </c>
      <c r="F56" s="17" t="s">
        <v>90</v>
      </c>
      <c r="G56" s="17">
        <f>'January 2018'!G58*1.025</f>
        <v>86390.807516222398</v>
      </c>
      <c r="H56" s="17">
        <f>'January 2018'!H58*1.025</f>
        <v>88982.53174170907</v>
      </c>
      <c r="I56" s="17">
        <f>'January 2018'!I58*1.025</f>
        <v>91652.007693960346</v>
      </c>
      <c r="J56" s="17">
        <f>'January 2018'!J58*1.025</f>
        <v>94401.567924779156</v>
      </c>
      <c r="M56" s="11"/>
      <c r="N56" s="10"/>
      <c r="O56" s="10"/>
      <c r="P56" s="6"/>
    </row>
    <row r="57" spans="1:19" s="12" customFormat="1" ht="13.5" customHeight="1">
      <c r="B57" s="36"/>
      <c r="C57" s="31" t="s">
        <v>15</v>
      </c>
      <c r="D57" s="34"/>
      <c r="E57" s="34"/>
      <c r="F57" s="17"/>
      <c r="G57" s="17"/>
      <c r="H57" s="17"/>
      <c r="I57" s="17"/>
      <c r="J57" s="17"/>
      <c r="M57" s="11"/>
      <c r="N57" s="10"/>
      <c r="O57" s="10"/>
      <c r="P57" s="6"/>
    </row>
    <row r="58" spans="1:19" s="12" customFormat="1" ht="27.75" customHeight="1">
      <c r="A58" s="34" t="s">
        <v>88</v>
      </c>
      <c r="B58" s="28"/>
      <c r="C58" s="100" t="s">
        <v>89</v>
      </c>
      <c r="D58" s="29"/>
      <c r="E58" s="29"/>
      <c r="F58" s="17"/>
      <c r="G58" s="17"/>
      <c r="H58" s="17"/>
      <c r="I58" s="17"/>
      <c r="J58" s="17"/>
      <c r="M58" s="11"/>
      <c r="N58" s="10"/>
      <c r="O58" s="10"/>
      <c r="P58" s="6"/>
    </row>
    <row r="59" spans="1:19" s="19" customFormat="1" ht="25.5">
      <c r="C59" s="100" t="s">
        <v>248</v>
      </c>
      <c r="G59" s="17"/>
      <c r="H59" s="17"/>
      <c r="I59" s="17"/>
      <c r="J59" s="18"/>
      <c r="L59" s="20"/>
      <c r="M59" s="20"/>
      <c r="N59" s="20"/>
      <c r="P59" s="21"/>
    </row>
    <row r="60" spans="1:19" s="19" customFormat="1">
      <c r="C60" s="100"/>
      <c r="G60" s="17"/>
      <c r="H60" s="17"/>
      <c r="I60" s="17"/>
      <c r="J60" s="18"/>
      <c r="L60" s="20"/>
      <c r="M60" s="20"/>
      <c r="N60" s="20"/>
      <c r="P60" s="21"/>
    </row>
    <row r="61" spans="1:19" s="19" customFormat="1" ht="54" thickBot="1">
      <c r="A61" s="22" t="s">
        <v>2</v>
      </c>
      <c r="B61" s="23" t="s">
        <v>3</v>
      </c>
      <c r="C61" s="24" t="s">
        <v>91</v>
      </c>
      <c r="D61" s="25" t="s">
        <v>5</v>
      </c>
      <c r="E61" s="23" t="s">
        <v>6</v>
      </c>
      <c r="F61" s="25" t="s">
        <v>7</v>
      </c>
      <c r="G61" s="26" t="s">
        <v>8</v>
      </c>
      <c r="H61" s="26" t="s">
        <v>9</v>
      </c>
      <c r="I61" s="26" t="s">
        <v>10</v>
      </c>
      <c r="J61" s="27" t="s">
        <v>11</v>
      </c>
      <c r="L61" s="20"/>
      <c r="M61" s="20"/>
      <c r="N61" s="20"/>
      <c r="P61" s="21"/>
    </row>
    <row r="62" spans="1:19" s="19" customFormat="1">
      <c r="A62" s="18"/>
      <c r="B62" s="28" t="s">
        <v>12</v>
      </c>
      <c r="C62" s="18"/>
      <c r="D62" s="29">
        <v>11</v>
      </c>
      <c r="E62" s="29" t="s">
        <v>13</v>
      </c>
      <c r="F62" s="17" t="s">
        <v>92</v>
      </c>
      <c r="G62" s="17">
        <f>'January 2018'!G62*1.025</f>
        <v>89990.42449606501</v>
      </c>
      <c r="H62" s="17">
        <f>'January 2018'!H62*1.025</f>
        <v>92690.137230946959</v>
      </c>
      <c r="I62" s="17">
        <f>'January 2018'!I62*1.025</f>
        <v>95470.841347875365</v>
      </c>
      <c r="J62" s="17">
        <f>'January 2018'!J62*1.025</f>
        <v>98334.966588311625</v>
      </c>
      <c r="L62" s="20"/>
      <c r="M62" s="20"/>
      <c r="N62" s="20"/>
      <c r="O62" s="101"/>
      <c r="P62" s="102"/>
      <c r="Q62" s="101"/>
      <c r="R62" s="101"/>
      <c r="S62" s="18"/>
    </row>
    <row r="63" spans="1:19" s="19" customFormat="1">
      <c r="A63" s="3"/>
      <c r="B63" s="2"/>
      <c r="C63" s="31" t="s">
        <v>15</v>
      </c>
      <c r="D63" s="4"/>
      <c r="E63" s="4"/>
      <c r="F63" s="30"/>
      <c r="G63" s="30"/>
      <c r="H63" s="30"/>
      <c r="I63" s="30"/>
      <c r="J63" s="30"/>
      <c r="K63" s="30"/>
      <c r="L63" s="30"/>
      <c r="M63" s="30"/>
      <c r="N63" s="30"/>
      <c r="O63" s="18"/>
      <c r="P63" s="21"/>
    </row>
    <row r="64" spans="1:19" s="19" customFormat="1">
      <c r="A64" s="3" t="s">
        <v>93</v>
      </c>
      <c r="B64" s="2"/>
      <c r="C64" s="35" t="s">
        <v>94</v>
      </c>
      <c r="D64" s="4"/>
      <c r="E64" s="4"/>
      <c r="F64" s="30"/>
      <c r="G64" s="30"/>
      <c r="H64" s="30"/>
      <c r="I64" s="30"/>
      <c r="J64" s="30"/>
      <c r="K64" s="30"/>
      <c r="L64" s="30"/>
      <c r="M64" s="30"/>
      <c r="N64" s="30"/>
      <c r="O64" s="18"/>
      <c r="P64" s="21"/>
    </row>
    <row r="65" spans="1:16" s="19" customFormat="1">
      <c r="A65" s="3" t="s">
        <v>97</v>
      </c>
      <c r="B65" s="35"/>
      <c r="C65" s="35" t="s">
        <v>228</v>
      </c>
      <c r="D65" s="4"/>
      <c r="E65" s="4"/>
      <c r="F65" s="30"/>
      <c r="G65" s="38"/>
      <c r="H65" s="38"/>
      <c r="I65" s="38"/>
      <c r="J65" s="38"/>
      <c r="K65" s="30"/>
      <c r="L65" s="30"/>
      <c r="M65" s="30"/>
      <c r="N65" s="30"/>
      <c r="O65" s="33"/>
      <c r="P65" s="21"/>
    </row>
    <row r="66" spans="1:16" s="19" customFormat="1">
      <c r="A66" s="3" t="s">
        <v>95</v>
      </c>
      <c r="B66" s="2"/>
      <c r="C66" s="35" t="s">
        <v>96</v>
      </c>
      <c r="D66" s="4"/>
      <c r="E66" s="4"/>
      <c r="F66" s="30"/>
      <c r="G66" s="30"/>
      <c r="H66" s="30"/>
      <c r="I66" s="30"/>
      <c r="J66" s="30"/>
      <c r="K66" s="30"/>
      <c r="L66" s="30"/>
      <c r="M66" s="30"/>
      <c r="N66" s="30"/>
      <c r="O66" s="33"/>
      <c r="P66" s="21"/>
    </row>
    <row r="67" spans="1:16" s="19" customFormat="1">
      <c r="A67" s="3" t="s">
        <v>246</v>
      </c>
      <c r="B67" s="2"/>
      <c r="C67" s="35" t="s">
        <v>234</v>
      </c>
      <c r="D67" s="4"/>
      <c r="E67" s="4"/>
      <c r="F67" s="30"/>
      <c r="G67" s="30"/>
      <c r="H67" s="30"/>
      <c r="I67" s="30"/>
      <c r="J67" s="30"/>
      <c r="K67" s="30"/>
      <c r="L67" s="30"/>
      <c r="M67" s="30"/>
      <c r="N67" s="30"/>
      <c r="O67" s="33"/>
      <c r="P67" s="21"/>
    </row>
    <row r="68" spans="1:16" s="19" customFormat="1">
      <c r="A68" s="3" t="s">
        <v>98</v>
      </c>
      <c r="B68" s="2"/>
      <c r="C68" s="35" t="s">
        <v>99</v>
      </c>
      <c r="D68" s="4"/>
      <c r="E68" s="4"/>
      <c r="F68" s="30"/>
      <c r="G68" s="30"/>
      <c r="H68" s="30"/>
      <c r="I68" s="30"/>
      <c r="J68" s="30"/>
      <c r="K68" s="30"/>
      <c r="L68" s="30"/>
      <c r="M68" s="30"/>
      <c r="N68" s="30"/>
      <c r="O68" s="33"/>
      <c r="P68" s="21"/>
    </row>
    <row r="69" spans="1:16" s="19" customFormat="1">
      <c r="A69" s="3" t="s">
        <v>100</v>
      </c>
      <c r="B69" s="2"/>
      <c r="C69" s="35" t="s">
        <v>101</v>
      </c>
      <c r="D69" s="4"/>
      <c r="E69" s="4"/>
      <c r="F69" s="30"/>
      <c r="G69" s="30"/>
      <c r="H69" s="30"/>
      <c r="I69" s="30"/>
      <c r="J69" s="30"/>
      <c r="K69" s="30"/>
      <c r="L69" s="30"/>
      <c r="M69" s="30"/>
      <c r="N69" s="30"/>
      <c r="O69" s="33"/>
      <c r="P69" s="21"/>
    </row>
    <row r="70" spans="1:16" s="19" customFormat="1">
      <c r="A70" s="3" t="s">
        <v>102</v>
      </c>
      <c r="B70" s="2"/>
      <c r="C70" s="35" t="s">
        <v>103</v>
      </c>
      <c r="D70" s="4"/>
      <c r="E70" s="4"/>
      <c r="F70" s="30"/>
      <c r="G70" s="30"/>
      <c r="H70" s="30"/>
      <c r="I70" s="30"/>
      <c r="J70" s="30"/>
      <c r="K70" s="30"/>
      <c r="L70" s="30"/>
      <c r="M70" s="30"/>
      <c r="N70" s="30"/>
      <c r="O70" s="33"/>
      <c r="P70" s="21"/>
    </row>
    <row r="71" spans="1:16" s="19" customFormat="1">
      <c r="A71" s="3" t="s">
        <v>104</v>
      </c>
      <c r="B71" s="2"/>
      <c r="C71" s="35" t="s">
        <v>105</v>
      </c>
      <c r="D71" s="4"/>
      <c r="E71" s="4"/>
      <c r="F71" s="30"/>
      <c r="G71" s="30"/>
      <c r="H71" s="30"/>
      <c r="I71" s="30"/>
      <c r="J71" s="30"/>
      <c r="K71" s="30"/>
      <c r="L71" s="30"/>
      <c r="M71" s="30"/>
      <c r="N71" s="30"/>
      <c r="O71" s="33"/>
      <c r="P71" s="21"/>
    </row>
    <row r="72" spans="1:16" s="19" customFormat="1">
      <c r="A72" s="3" t="s">
        <v>106</v>
      </c>
      <c r="B72" s="2"/>
      <c r="C72" s="35" t="s">
        <v>107</v>
      </c>
      <c r="D72" s="4"/>
      <c r="E72" s="4"/>
      <c r="F72" s="30"/>
      <c r="G72" s="30"/>
      <c r="H72" s="30"/>
      <c r="I72" s="30"/>
      <c r="J72" s="30"/>
      <c r="K72" s="30"/>
      <c r="L72" s="30"/>
      <c r="M72" s="30"/>
      <c r="N72" s="30"/>
      <c r="O72" s="33"/>
      <c r="P72" s="21"/>
    </row>
    <row r="73" spans="1:16" s="19" customFormat="1">
      <c r="A73" s="3" t="s">
        <v>108</v>
      </c>
      <c r="B73" s="2"/>
      <c r="C73" s="35" t="s">
        <v>109</v>
      </c>
      <c r="D73" s="4"/>
      <c r="E73" s="4"/>
      <c r="F73" s="30"/>
      <c r="G73" s="30"/>
      <c r="H73" s="30"/>
      <c r="I73" s="30"/>
      <c r="J73" s="30"/>
      <c r="K73" s="30"/>
      <c r="L73" s="30"/>
      <c r="M73" s="30"/>
      <c r="N73" s="30"/>
      <c r="O73" s="33"/>
      <c r="P73" s="21"/>
    </row>
    <row r="74" spans="1:16" s="19" customFormat="1">
      <c r="A74" s="3" t="s">
        <v>110</v>
      </c>
      <c r="B74" s="2"/>
      <c r="C74" s="35" t="s">
        <v>111</v>
      </c>
      <c r="D74" s="4"/>
      <c r="E74" s="4"/>
      <c r="F74" s="30"/>
      <c r="G74" s="30"/>
      <c r="H74" s="30"/>
      <c r="I74" s="30"/>
      <c r="J74" s="30"/>
      <c r="K74" s="30"/>
      <c r="L74" s="30"/>
      <c r="M74" s="30"/>
      <c r="N74" s="30"/>
      <c r="O74" s="33"/>
      <c r="P74" s="21"/>
    </row>
    <row r="75" spans="1:16" s="19" customFormat="1" ht="24">
      <c r="A75" s="3" t="s">
        <v>112</v>
      </c>
      <c r="B75" s="3"/>
      <c r="C75" s="103" t="s">
        <v>113</v>
      </c>
      <c r="G75" s="17"/>
      <c r="H75" s="17"/>
      <c r="I75" s="17"/>
      <c r="J75" s="18"/>
      <c r="K75" s="15"/>
      <c r="L75" s="30"/>
      <c r="M75" s="30"/>
      <c r="N75" s="30"/>
      <c r="O75" s="33"/>
      <c r="P75" s="21"/>
    </row>
    <row r="76" spans="1:16" s="19" customFormat="1">
      <c r="A76" s="3" t="s">
        <v>114</v>
      </c>
      <c r="B76" s="35"/>
      <c r="C76" s="35" t="s">
        <v>115</v>
      </c>
      <c r="D76" s="35"/>
      <c r="E76" s="4"/>
      <c r="F76" s="30"/>
      <c r="G76" s="30"/>
      <c r="H76" s="30"/>
      <c r="I76" s="30"/>
      <c r="J76" s="30"/>
      <c r="K76" s="30"/>
      <c r="L76" s="30"/>
      <c r="M76" s="30"/>
      <c r="N76" s="30"/>
      <c r="O76" s="33"/>
      <c r="P76" s="21"/>
    </row>
    <row r="77" spans="1:16" s="19" customFormat="1">
      <c r="A77" s="3" t="s">
        <v>116</v>
      </c>
      <c r="B77" s="35"/>
      <c r="C77" s="35" t="s">
        <v>117</v>
      </c>
      <c r="D77" s="4"/>
      <c r="E77" s="4"/>
      <c r="F77" s="30"/>
      <c r="G77" s="30"/>
      <c r="H77" s="30"/>
      <c r="I77" s="30"/>
      <c r="J77" s="30"/>
      <c r="K77" s="30"/>
      <c r="L77" s="30"/>
      <c r="M77" s="30"/>
      <c r="N77" s="30"/>
      <c r="O77" s="33"/>
      <c r="P77" s="21"/>
    </row>
    <row r="78" spans="1:16" s="19" customFormat="1">
      <c r="A78" s="3" t="s">
        <v>118</v>
      </c>
      <c r="B78" s="2"/>
      <c r="C78" s="35" t="s">
        <v>119</v>
      </c>
      <c r="K78" s="30"/>
      <c r="L78" s="30"/>
      <c r="M78" s="30"/>
      <c r="N78" s="30"/>
      <c r="O78" s="33"/>
      <c r="P78" s="21"/>
    </row>
    <row r="79" spans="1:16" s="19" customFormat="1">
      <c r="A79" s="3" t="s">
        <v>120</v>
      </c>
      <c r="B79" s="2"/>
      <c r="C79" s="35" t="s">
        <v>229</v>
      </c>
      <c r="D79" s="4"/>
      <c r="E79" s="4"/>
      <c r="F79" s="30"/>
      <c r="G79" s="30"/>
      <c r="H79" s="30"/>
      <c r="I79" s="30"/>
      <c r="J79" s="30"/>
      <c r="K79" s="30"/>
      <c r="L79" s="30"/>
      <c r="M79" s="30"/>
      <c r="N79" s="30"/>
      <c r="O79" s="33"/>
      <c r="P79" s="21"/>
    </row>
    <row r="80" spans="1:16" s="19" customFormat="1">
      <c r="A80" s="3" t="s">
        <v>121</v>
      </c>
      <c r="B80" s="2"/>
      <c r="C80" s="35" t="s">
        <v>122</v>
      </c>
      <c r="D80" s="4"/>
      <c r="E80" s="4"/>
      <c r="F80" s="30"/>
      <c r="G80" s="30"/>
      <c r="H80" s="30"/>
      <c r="I80" s="30"/>
      <c r="J80" s="30"/>
      <c r="K80" s="30"/>
      <c r="L80" s="30"/>
      <c r="M80" s="30"/>
      <c r="N80" s="30"/>
      <c r="O80" s="33"/>
      <c r="P80" s="21"/>
    </row>
    <row r="81" spans="1:22" s="19" customFormat="1">
      <c r="A81" s="3" t="s">
        <v>125</v>
      </c>
      <c r="B81" s="35"/>
      <c r="C81" s="35" t="s">
        <v>126</v>
      </c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3"/>
      <c r="P81" s="21"/>
    </row>
    <row r="82" spans="1:22" s="19" customFormat="1">
      <c r="A82" s="3" t="s">
        <v>123</v>
      </c>
      <c r="B82" s="35"/>
      <c r="C82" s="35" t="s">
        <v>124</v>
      </c>
      <c r="D82" s="35"/>
      <c r="E82" s="4"/>
      <c r="F82" s="30"/>
      <c r="G82" s="30"/>
      <c r="H82" s="30"/>
      <c r="I82" s="30"/>
      <c r="J82" s="30"/>
      <c r="K82" s="30"/>
      <c r="L82" s="30"/>
      <c r="M82" s="30"/>
      <c r="N82" s="30"/>
      <c r="O82" s="33"/>
      <c r="P82" s="21"/>
    </row>
    <row r="83" spans="1:22" s="19" customFormat="1">
      <c r="A83" s="3" t="s">
        <v>127</v>
      </c>
      <c r="B83" s="2"/>
      <c r="C83" s="35" t="s">
        <v>128</v>
      </c>
      <c r="D83" s="4"/>
      <c r="E83" s="4"/>
      <c r="F83" s="30"/>
      <c r="G83" s="30"/>
      <c r="H83" s="30"/>
      <c r="I83" s="30"/>
      <c r="J83" s="30"/>
      <c r="K83" s="30"/>
      <c r="L83" s="30"/>
      <c r="M83" s="30"/>
      <c r="N83" s="30"/>
      <c r="O83" s="33"/>
      <c r="P83" s="21"/>
    </row>
    <row r="84" spans="1:22" s="19" customFormat="1">
      <c r="A84" s="3" t="s">
        <v>129</v>
      </c>
      <c r="B84" s="2"/>
      <c r="C84" s="35" t="s">
        <v>130</v>
      </c>
      <c r="D84" s="4"/>
      <c r="E84" s="4"/>
      <c r="F84" s="30"/>
      <c r="G84" s="30"/>
      <c r="H84" s="30"/>
      <c r="I84" s="30"/>
      <c r="J84" s="30"/>
      <c r="K84" s="30"/>
      <c r="L84" s="30"/>
      <c r="M84" s="30"/>
      <c r="N84" s="30"/>
      <c r="O84" s="33"/>
      <c r="P84" s="21"/>
    </row>
    <row r="85" spans="1:22" s="19" customFormat="1">
      <c r="A85" s="3" t="s">
        <v>131</v>
      </c>
      <c r="B85" s="2"/>
      <c r="C85" s="35" t="s">
        <v>132</v>
      </c>
      <c r="D85" s="35"/>
      <c r="E85" s="4"/>
      <c r="F85" s="30"/>
      <c r="G85" s="30"/>
      <c r="H85" s="30"/>
      <c r="I85" s="30"/>
      <c r="J85" s="30"/>
      <c r="K85" s="30"/>
      <c r="L85" s="30"/>
      <c r="M85" s="30"/>
      <c r="N85" s="30"/>
      <c r="O85" s="33"/>
      <c r="P85" s="21"/>
    </row>
    <row r="86" spans="1:22" s="19" customFormat="1">
      <c r="A86" s="3" t="s">
        <v>133</v>
      </c>
      <c r="B86" s="2"/>
      <c r="C86" s="35" t="s">
        <v>134</v>
      </c>
      <c r="D86" s="35"/>
      <c r="E86" s="4"/>
      <c r="F86" s="30"/>
      <c r="G86" s="30"/>
      <c r="H86" s="30"/>
      <c r="I86" s="30"/>
      <c r="J86" s="30"/>
      <c r="K86" s="30"/>
      <c r="L86" s="30"/>
      <c r="M86" s="30"/>
      <c r="N86" s="30"/>
      <c r="O86" s="33"/>
      <c r="P86" s="21"/>
    </row>
    <row r="87" spans="1:22" s="19" customFormat="1">
      <c r="A87" s="3" t="s">
        <v>135</v>
      </c>
      <c r="B87" s="2"/>
      <c r="C87" s="35" t="s">
        <v>136</v>
      </c>
      <c r="D87" s="4"/>
      <c r="E87" s="4"/>
      <c r="F87" s="30"/>
      <c r="G87" s="30"/>
      <c r="H87" s="30"/>
      <c r="I87" s="30"/>
      <c r="J87" s="30"/>
      <c r="K87" s="30"/>
      <c r="L87" s="30"/>
      <c r="M87" s="30"/>
      <c r="N87" s="30"/>
      <c r="O87" s="33"/>
      <c r="P87" s="21"/>
    </row>
    <row r="88" spans="1:22" s="19" customFormat="1">
      <c r="A88" s="3" t="s">
        <v>137</v>
      </c>
      <c r="B88" s="2"/>
      <c r="C88" s="35" t="s">
        <v>138</v>
      </c>
      <c r="D88" s="4"/>
      <c r="E88" s="4"/>
      <c r="F88" s="30"/>
      <c r="G88" s="30"/>
      <c r="H88" s="30"/>
      <c r="I88" s="30"/>
      <c r="J88" s="30"/>
      <c r="K88" s="30"/>
      <c r="L88" s="30"/>
      <c r="M88" s="30"/>
      <c r="N88" s="30"/>
      <c r="O88" s="33"/>
      <c r="P88" s="21"/>
    </row>
    <row r="89" spans="1:22" s="19" customFormat="1">
      <c r="A89" s="3" t="s">
        <v>139</v>
      </c>
      <c r="B89" s="2"/>
      <c r="C89" s="35" t="s">
        <v>140</v>
      </c>
      <c r="D89" s="4"/>
      <c r="E89" s="4"/>
      <c r="F89" s="30"/>
      <c r="K89" s="30"/>
      <c r="L89" s="30"/>
      <c r="M89" s="30"/>
      <c r="N89" s="30"/>
      <c r="O89" s="33"/>
      <c r="P89" s="21"/>
    </row>
    <row r="90" spans="1:22" s="19" customFormat="1">
      <c r="A90" s="3" t="s">
        <v>141</v>
      </c>
      <c r="B90" s="2"/>
      <c r="C90" s="35" t="s">
        <v>142</v>
      </c>
      <c r="D90" s="4"/>
      <c r="E90" s="4"/>
      <c r="F90" s="30"/>
      <c r="K90" s="30"/>
      <c r="L90" s="30"/>
      <c r="M90" s="30"/>
      <c r="N90" s="30"/>
      <c r="O90" s="33"/>
      <c r="P90" s="21"/>
    </row>
    <row r="91" spans="1:22" s="19" customFormat="1" ht="54" thickBot="1">
      <c r="A91" s="22" t="s">
        <v>2</v>
      </c>
      <c r="B91" s="23" t="s">
        <v>3</v>
      </c>
      <c r="C91" s="24" t="s">
        <v>143</v>
      </c>
      <c r="D91" s="25" t="s">
        <v>5</v>
      </c>
      <c r="E91" s="23" t="s">
        <v>6</v>
      </c>
      <c r="F91" s="25" t="s">
        <v>7</v>
      </c>
      <c r="G91" s="26" t="s">
        <v>8</v>
      </c>
      <c r="H91" s="26" t="s">
        <v>9</v>
      </c>
      <c r="I91" s="26" t="s">
        <v>10</v>
      </c>
      <c r="J91" s="27" t="s">
        <v>11</v>
      </c>
      <c r="K91" s="15"/>
      <c r="L91" s="30"/>
      <c r="M91" s="30"/>
      <c r="N91" s="30"/>
      <c r="O91" s="33"/>
      <c r="P91" s="21"/>
    </row>
    <row r="92" spans="1:22" s="19" customFormat="1">
      <c r="A92" s="18"/>
      <c r="B92" s="28" t="s">
        <v>12</v>
      </c>
      <c r="C92" s="18"/>
      <c r="D92" s="29">
        <v>12</v>
      </c>
      <c r="E92" s="29" t="s">
        <v>13</v>
      </c>
      <c r="F92" s="17" t="s">
        <v>144</v>
      </c>
      <c r="G92" s="17">
        <f>'January 2018'!G92*1.025</f>
        <v>96435.460530026612</v>
      </c>
      <c r="H92" s="17">
        <f>'January 2018'!H92*1.025</f>
        <v>99328.524345927421</v>
      </c>
      <c r="I92" s="17">
        <f>'January 2018'!I92*1.025</f>
        <v>102308.38007630524</v>
      </c>
      <c r="J92" s="17">
        <f>'January 2018'!J92*1.025</f>
        <v>105377.6314785944</v>
      </c>
      <c r="L92" s="20"/>
      <c r="M92" s="20"/>
      <c r="N92" s="20"/>
      <c r="P92" s="21"/>
    </row>
    <row r="93" spans="1:22" s="19" customFormat="1">
      <c r="A93" s="3"/>
      <c r="B93" s="2"/>
      <c r="C93" s="31" t="s">
        <v>15</v>
      </c>
      <c r="D93" s="4"/>
      <c r="E93" s="4"/>
      <c r="F93" s="30"/>
      <c r="G93" s="3"/>
      <c r="H93" s="3"/>
      <c r="I93" s="3"/>
      <c r="J93" s="3"/>
      <c r="L93" s="20"/>
      <c r="M93" s="20"/>
      <c r="N93" s="20"/>
      <c r="P93" s="21"/>
    </row>
    <row r="94" spans="1:22" s="19" customFormat="1">
      <c r="A94" s="3" t="s">
        <v>145</v>
      </c>
      <c r="B94" s="2"/>
      <c r="C94" s="35" t="s">
        <v>146</v>
      </c>
      <c r="D94" s="3"/>
      <c r="E94" s="3"/>
      <c r="F94" s="4"/>
      <c r="G94" s="3"/>
      <c r="H94" s="3"/>
      <c r="I94" s="3"/>
      <c r="J94" s="3"/>
      <c r="L94" s="20"/>
      <c r="M94" s="20"/>
      <c r="N94" s="20"/>
      <c r="P94" s="104"/>
      <c r="Q94" s="105"/>
      <c r="R94" s="105"/>
      <c r="S94" s="105"/>
      <c r="T94" s="105"/>
      <c r="U94" s="105"/>
      <c r="V94" s="105"/>
    </row>
    <row r="95" spans="1:22">
      <c r="A95" s="3" t="s">
        <v>147</v>
      </c>
      <c r="C95" s="35" t="s">
        <v>148</v>
      </c>
    </row>
    <row r="96" spans="1:22">
      <c r="A96" s="3" t="s">
        <v>149</v>
      </c>
      <c r="C96" s="3" t="s">
        <v>150</v>
      </c>
      <c r="G96" s="10"/>
      <c r="H96" s="10"/>
      <c r="I96" s="10"/>
      <c r="J96" s="10"/>
    </row>
    <row r="97" spans="1:16" s="19" customFormat="1">
      <c r="A97" s="3" t="s">
        <v>151</v>
      </c>
      <c r="B97" s="2"/>
      <c r="C97" s="35" t="s">
        <v>152</v>
      </c>
      <c r="D97" s="4"/>
      <c r="E97" s="4"/>
      <c r="F97" s="30"/>
      <c r="K97" s="30"/>
      <c r="L97" s="30"/>
      <c r="M97" s="30"/>
      <c r="N97" s="30"/>
      <c r="O97" s="33"/>
      <c r="P97" s="21"/>
    </row>
    <row r="98" spans="1:16" s="12" customFormat="1" ht="39" customHeight="1">
      <c r="A98" s="7" t="s">
        <v>153</v>
      </c>
      <c r="B98" s="19"/>
      <c r="C98" s="11"/>
      <c r="D98" s="19"/>
      <c r="E98" s="19"/>
      <c r="F98" s="19"/>
      <c r="G98" s="17"/>
      <c r="H98" s="17"/>
      <c r="I98" s="17"/>
      <c r="J98" s="18"/>
      <c r="K98" s="10"/>
      <c r="L98" s="10"/>
      <c r="M98" s="11"/>
      <c r="N98" s="10"/>
      <c r="O98" s="10"/>
      <c r="P98" s="6"/>
    </row>
    <row r="99" spans="1:16" s="19" customFormat="1" ht="54" thickBot="1">
      <c r="A99" s="22" t="s">
        <v>2</v>
      </c>
      <c r="B99" s="23" t="s">
        <v>3</v>
      </c>
      <c r="C99" s="24" t="s">
        <v>154</v>
      </c>
      <c r="D99" s="25" t="s">
        <v>5</v>
      </c>
      <c r="E99" s="23" t="s">
        <v>6</v>
      </c>
      <c r="F99" s="25" t="s">
        <v>7</v>
      </c>
      <c r="G99" s="26" t="s">
        <v>8</v>
      </c>
      <c r="H99" s="26" t="s">
        <v>9</v>
      </c>
      <c r="I99" s="26" t="s">
        <v>10</v>
      </c>
      <c r="J99" s="27" t="s">
        <v>11</v>
      </c>
      <c r="L99" s="20"/>
      <c r="M99" s="20"/>
      <c r="N99" s="20"/>
      <c r="P99" s="21"/>
    </row>
    <row r="100" spans="1:16" s="19" customFormat="1">
      <c r="A100" s="18"/>
      <c r="B100" s="28" t="s">
        <v>155</v>
      </c>
      <c r="C100" s="18"/>
      <c r="D100" s="29">
        <v>7</v>
      </c>
      <c r="E100" s="29" t="s">
        <v>156</v>
      </c>
      <c r="F100" s="39" t="s">
        <v>157</v>
      </c>
      <c r="G100" s="39">
        <f>'January 2018'!G100*1.025</f>
        <v>30.318594207064006</v>
      </c>
      <c r="H100" s="39">
        <f>'January 2018'!H100*1.025</f>
        <v>31.228152033275929</v>
      </c>
      <c r="I100" s="39">
        <f>'January 2018'!I100*1.025</f>
        <v>32.164996594274207</v>
      </c>
      <c r="J100" s="39">
        <f>'January 2018'!J100*1.025</f>
        <v>33.129946492102434</v>
      </c>
      <c r="L100" s="20"/>
      <c r="M100" s="20"/>
      <c r="N100" s="20"/>
      <c r="P100" s="21"/>
    </row>
    <row r="101" spans="1:16" s="19" customFormat="1">
      <c r="A101" s="3"/>
      <c r="B101" s="2"/>
      <c r="C101" s="31" t="s">
        <v>15</v>
      </c>
      <c r="D101" s="4"/>
      <c r="E101" s="4"/>
      <c r="F101" s="40"/>
      <c r="G101" s="40"/>
      <c r="H101" s="40"/>
      <c r="I101" s="40"/>
      <c r="J101" s="40"/>
      <c r="L101" s="20"/>
      <c r="M101" s="20"/>
      <c r="N101" s="20"/>
      <c r="P101" s="21"/>
    </row>
    <row r="102" spans="1:16" s="19" customFormat="1">
      <c r="A102" s="3" t="s">
        <v>158</v>
      </c>
      <c r="B102" s="2"/>
      <c r="C102" s="35" t="s">
        <v>159</v>
      </c>
      <c r="D102" s="41"/>
      <c r="E102" s="41"/>
      <c r="F102" s="40"/>
      <c r="G102" s="40"/>
      <c r="H102" s="40"/>
      <c r="I102" s="40"/>
      <c r="J102" s="40"/>
      <c r="K102" s="40"/>
      <c r="L102" s="40"/>
      <c r="M102" s="40"/>
      <c r="N102" s="40"/>
      <c r="O102" s="5"/>
      <c r="P102" s="21"/>
    </row>
    <row r="103" spans="1:16" s="19" customFormat="1">
      <c r="A103" s="3" t="s">
        <v>160</v>
      </c>
      <c r="B103" s="2"/>
      <c r="C103" s="35" t="s">
        <v>161</v>
      </c>
      <c r="D103" s="4"/>
      <c r="E103" s="4"/>
      <c r="F103" s="40"/>
      <c r="G103" s="40"/>
      <c r="H103" s="40"/>
      <c r="I103" s="40"/>
      <c r="J103" s="40"/>
      <c r="K103" s="40"/>
      <c r="L103" s="40"/>
      <c r="M103" s="40"/>
      <c r="N103" s="40"/>
      <c r="O103" s="5"/>
      <c r="P103" s="21"/>
    </row>
    <row r="104" spans="1:16" s="19" customFormat="1">
      <c r="A104" s="3" t="s">
        <v>162</v>
      </c>
      <c r="B104" s="2"/>
      <c r="C104" s="35" t="s">
        <v>163</v>
      </c>
      <c r="D104" s="4"/>
      <c r="E104" s="4"/>
      <c r="F104" s="40"/>
      <c r="G104" s="40"/>
      <c r="H104" s="40"/>
      <c r="I104" s="40"/>
      <c r="J104" s="40"/>
      <c r="K104" s="40"/>
      <c r="L104" s="40"/>
      <c r="M104" s="40"/>
      <c r="N104" s="40"/>
      <c r="O104" s="5"/>
      <c r="P104" s="21"/>
    </row>
    <row r="105" spans="1:16" s="19" customFormat="1">
      <c r="A105" s="3" t="s">
        <v>164</v>
      </c>
      <c r="B105" s="42"/>
      <c r="C105" s="43" t="s">
        <v>165</v>
      </c>
      <c r="D105" s="4"/>
      <c r="E105" s="4"/>
      <c r="F105" s="40"/>
      <c r="G105" s="15"/>
      <c r="H105" s="15"/>
      <c r="I105" s="15"/>
      <c r="J105" s="15"/>
      <c r="K105" s="40"/>
      <c r="L105" s="40"/>
      <c r="M105" s="40"/>
      <c r="N105" s="40"/>
      <c r="O105" s="18"/>
      <c r="P105" s="21"/>
    </row>
    <row r="106" spans="1:16" s="19" customFormat="1">
      <c r="A106" s="3" t="s">
        <v>166</v>
      </c>
      <c r="B106" s="2"/>
      <c r="C106" s="35" t="s">
        <v>167</v>
      </c>
      <c r="D106" s="4"/>
      <c r="E106" s="4"/>
      <c r="F106" s="40"/>
      <c r="G106" s="15"/>
      <c r="H106" s="15"/>
      <c r="I106" s="15"/>
      <c r="J106" s="15"/>
      <c r="K106" s="40"/>
      <c r="L106" s="40"/>
      <c r="M106" s="40"/>
      <c r="N106" s="40"/>
      <c r="O106" s="18"/>
      <c r="P106" s="21"/>
    </row>
    <row r="107" spans="1:16" s="19" customFormat="1">
      <c r="A107" s="3"/>
      <c r="B107" s="2"/>
      <c r="C107" s="35"/>
      <c r="D107" s="4"/>
      <c r="E107" s="15"/>
      <c r="F107" s="16"/>
      <c r="G107" s="39"/>
      <c r="H107" s="39"/>
      <c r="I107" s="39"/>
      <c r="K107" s="15"/>
      <c r="L107" s="40"/>
      <c r="M107" s="40"/>
      <c r="N107" s="40"/>
      <c r="O107" s="18"/>
      <c r="P107" s="21"/>
    </row>
    <row r="108" spans="1:16" s="12" customFormat="1" ht="15" customHeight="1">
      <c r="A108" s="19"/>
      <c r="B108" s="19"/>
      <c r="C108" s="11"/>
      <c r="D108" s="19"/>
      <c r="E108" s="19"/>
      <c r="F108" s="19"/>
      <c r="G108" s="17"/>
      <c r="H108" s="17"/>
      <c r="I108" s="17"/>
      <c r="J108" s="18"/>
      <c r="K108" s="10"/>
      <c r="L108" s="10"/>
      <c r="M108" s="11"/>
      <c r="N108" s="10"/>
      <c r="O108" s="10"/>
      <c r="P108" s="6"/>
    </row>
    <row r="109" spans="1:16" s="19" customFormat="1" ht="54" thickBot="1">
      <c r="A109" s="22" t="s">
        <v>2</v>
      </c>
      <c r="B109" s="23" t="s">
        <v>3</v>
      </c>
      <c r="C109" s="24" t="s">
        <v>168</v>
      </c>
      <c r="D109" s="25" t="s">
        <v>5</v>
      </c>
      <c r="E109" s="23" t="s">
        <v>6</v>
      </c>
      <c r="F109" s="25" t="s">
        <v>7</v>
      </c>
      <c r="G109" s="26" t="s">
        <v>8</v>
      </c>
      <c r="H109" s="26" t="s">
        <v>9</v>
      </c>
      <c r="I109" s="26" t="s">
        <v>10</v>
      </c>
      <c r="J109" s="27" t="s">
        <v>11</v>
      </c>
      <c r="L109" s="20"/>
      <c r="M109" s="20"/>
      <c r="N109" s="20"/>
      <c r="P109" s="21"/>
    </row>
    <row r="110" spans="1:16" s="19" customFormat="1">
      <c r="A110" s="18"/>
      <c r="B110" s="28" t="s">
        <v>155</v>
      </c>
      <c r="C110" s="18"/>
      <c r="D110" s="29">
        <v>8</v>
      </c>
      <c r="E110" s="29" t="s">
        <v>156</v>
      </c>
      <c r="F110" s="39" t="s">
        <v>169</v>
      </c>
      <c r="G110" s="39">
        <f>'January 2018'!G110*1.025</f>
        <v>33.415751111256064</v>
      </c>
      <c r="H110" s="39">
        <f>'January 2018'!H110*1.025</f>
        <v>34.418223644593752</v>
      </c>
      <c r="I110" s="39">
        <f>'January 2018'!I110*1.025</f>
        <v>35.45077035393156</v>
      </c>
      <c r="J110" s="39">
        <f>'January 2018'!J110*1.025</f>
        <v>36.51429346454951</v>
      </c>
      <c r="L110" s="20"/>
      <c r="M110" s="20"/>
      <c r="N110" s="20"/>
      <c r="P110" s="21"/>
    </row>
    <row r="111" spans="1:16" s="19" customFormat="1">
      <c r="B111" s="44"/>
      <c r="C111" s="31" t="s">
        <v>15</v>
      </c>
      <c r="D111" s="20"/>
      <c r="E111" s="20"/>
      <c r="F111" s="40"/>
      <c r="G111" s="40"/>
      <c r="H111" s="40"/>
      <c r="I111" s="40"/>
      <c r="J111" s="40"/>
      <c r="L111" s="20"/>
      <c r="M111" s="20"/>
      <c r="N111" s="20"/>
      <c r="P111" s="21"/>
    </row>
    <row r="112" spans="1:16" s="19" customFormat="1">
      <c r="A112" s="3" t="s">
        <v>170</v>
      </c>
      <c r="B112" s="2"/>
      <c r="C112" s="35" t="s">
        <v>171</v>
      </c>
      <c r="D112" s="4"/>
      <c r="E112" s="4"/>
      <c r="F112" s="40"/>
      <c r="G112" s="40"/>
      <c r="H112" s="40"/>
      <c r="I112" s="40"/>
      <c r="J112" s="40"/>
      <c r="L112" s="20"/>
      <c r="M112" s="20"/>
      <c r="N112" s="20"/>
      <c r="P112" s="21"/>
    </row>
    <row r="113" spans="1:16" s="19" customFormat="1">
      <c r="A113" s="3" t="s">
        <v>172</v>
      </c>
      <c r="B113" s="2"/>
      <c r="C113" s="35" t="s">
        <v>173</v>
      </c>
      <c r="D113" s="4"/>
      <c r="E113" s="4"/>
      <c r="F113" s="40"/>
      <c r="G113" s="40"/>
      <c r="H113" s="40"/>
      <c r="I113" s="40"/>
      <c r="J113" s="40"/>
      <c r="K113" s="40"/>
      <c r="L113" s="40"/>
      <c r="M113" s="40"/>
      <c r="N113" s="40"/>
      <c r="O113" s="33"/>
      <c r="P113" s="21"/>
    </row>
    <row r="114" spans="1:16" s="19" customFormat="1">
      <c r="A114" s="3" t="s">
        <v>174</v>
      </c>
      <c r="B114" s="2"/>
      <c r="C114" s="35" t="s">
        <v>175</v>
      </c>
      <c r="D114" s="4"/>
      <c r="E114" s="4"/>
      <c r="F114" s="40"/>
      <c r="G114" s="40"/>
      <c r="H114" s="40"/>
      <c r="I114" s="40"/>
      <c r="J114" s="40"/>
      <c r="K114" s="40"/>
      <c r="L114" s="40"/>
      <c r="M114" s="40"/>
      <c r="N114" s="40"/>
      <c r="O114" s="33"/>
      <c r="P114" s="21"/>
    </row>
    <row r="115" spans="1:16" s="19" customFormat="1">
      <c r="A115" s="3" t="s">
        <v>176</v>
      </c>
      <c r="B115" s="2"/>
      <c r="C115" s="35" t="s">
        <v>177</v>
      </c>
      <c r="D115" s="4"/>
      <c r="E115" s="4"/>
      <c r="F115" s="40"/>
      <c r="G115" s="40"/>
      <c r="H115" s="40"/>
      <c r="I115" s="40"/>
      <c r="J115" s="40"/>
      <c r="K115" s="40"/>
      <c r="L115" s="40"/>
      <c r="M115" s="40"/>
      <c r="N115" s="40"/>
      <c r="O115" s="33"/>
      <c r="P115" s="21"/>
    </row>
    <row r="116" spans="1:16" s="19" customFormat="1">
      <c r="A116" s="3" t="s">
        <v>178</v>
      </c>
      <c r="B116" s="2"/>
      <c r="C116" s="35" t="s">
        <v>179</v>
      </c>
      <c r="D116" s="4"/>
      <c r="E116" s="4"/>
      <c r="F116" s="40"/>
      <c r="G116" s="40"/>
      <c r="H116" s="40"/>
      <c r="I116" s="40"/>
      <c r="J116" s="40"/>
      <c r="K116" s="40"/>
      <c r="L116" s="40"/>
      <c r="M116" s="40"/>
      <c r="N116" s="40"/>
      <c r="O116" s="33"/>
      <c r="P116" s="21"/>
    </row>
    <row r="117" spans="1:16" s="19" customFormat="1">
      <c r="A117" s="3" t="s">
        <v>180</v>
      </c>
      <c r="B117" s="2"/>
      <c r="C117" s="35" t="s">
        <v>181</v>
      </c>
      <c r="D117" s="4"/>
      <c r="E117" s="4"/>
      <c r="F117" s="40"/>
      <c r="G117" s="15"/>
      <c r="H117" s="15"/>
      <c r="I117" s="15"/>
      <c r="J117" s="15"/>
      <c r="K117" s="40"/>
      <c r="L117" s="40"/>
      <c r="M117" s="40"/>
      <c r="N117" s="40"/>
      <c r="O117" s="33"/>
      <c r="P117" s="21"/>
    </row>
    <row r="118" spans="1:16" s="19" customFormat="1">
      <c r="A118" s="3" t="s">
        <v>182</v>
      </c>
      <c r="B118" s="2"/>
      <c r="C118" s="35" t="s">
        <v>183</v>
      </c>
      <c r="D118" s="4"/>
      <c r="E118" s="4"/>
      <c r="F118" s="40"/>
      <c r="G118" s="15"/>
      <c r="H118" s="15"/>
      <c r="I118" s="15"/>
      <c r="J118" s="15"/>
      <c r="K118" s="40"/>
      <c r="L118" s="40"/>
      <c r="M118" s="40"/>
      <c r="N118" s="40"/>
      <c r="O118" s="33"/>
      <c r="P118" s="21"/>
    </row>
    <row r="119" spans="1:16" s="19" customFormat="1">
      <c r="A119" s="3" t="s">
        <v>184</v>
      </c>
      <c r="B119" s="2"/>
      <c r="C119" s="35" t="s">
        <v>185</v>
      </c>
      <c r="D119" s="4"/>
      <c r="E119" s="15"/>
      <c r="F119" s="16"/>
      <c r="G119" s="15"/>
      <c r="H119" s="15"/>
      <c r="I119" s="15"/>
      <c r="J119" s="15"/>
      <c r="K119" s="15"/>
      <c r="L119" s="40"/>
      <c r="M119" s="40"/>
      <c r="N119" s="40"/>
      <c r="O119" s="33"/>
      <c r="P119" s="21"/>
    </row>
    <row r="120" spans="1:16" s="19" customFormat="1">
      <c r="A120" s="3" t="s">
        <v>186</v>
      </c>
      <c r="B120" s="2"/>
      <c r="C120" s="35" t="s">
        <v>187</v>
      </c>
      <c r="D120" s="4"/>
      <c r="E120" s="15"/>
      <c r="F120" s="16"/>
      <c r="G120" s="15"/>
      <c r="H120" s="15"/>
      <c r="I120" s="15"/>
      <c r="J120" s="15"/>
      <c r="K120" s="15"/>
      <c r="L120" s="40"/>
      <c r="M120" s="40"/>
      <c r="N120" s="40"/>
      <c r="O120" s="33"/>
      <c r="P120" s="21"/>
    </row>
    <row r="121" spans="1:16" s="19" customFormat="1">
      <c r="A121" s="3" t="s">
        <v>188</v>
      </c>
      <c r="B121" s="2"/>
      <c r="C121" s="35" t="s">
        <v>189</v>
      </c>
      <c r="D121" s="4"/>
      <c r="E121" s="15"/>
      <c r="F121" s="16"/>
      <c r="G121" s="10"/>
      <c r="H121" s="10"/>
      <c r="I121" s="10"/>
      <c r="J121" s="10"/>
      <c r="K121" s="15"/>
      <c r="L121" s="40"/>
      <c r="M121" s="40"/>
      <c r="N121" s="40"/>
      <c r="O121" s="33"/>
      <c r="P121" s="21"/>
    </row>
    <row r="122" spans="1:16" s="19" customFormat="1">
      <c r="A122" s="3"/>
      <c r="B122" s="2"/>
      <c r="C122" s="35"/>
      <c r="D122" s="4"/>
      <c r="E122" s="15"/>
      <c r="F122" s="16"/>
      <c r="G122" s="39"/>
      <c r="H122" s="39"/>
      <c r="I122" s="39"/>
      <c r="J122" s="18"/>
      <c r="K122" s="15"/>
      <c r="L122" s="40"/>
      <c r="M122" s="40"/>
      <c r="N122" s="40"/>
      <c r="O122" s="33"/>
      <c r="P122" s="21"/>
    </row>
    <row r="123" spans="1:16" s="12" customFormat="1" ht="14.1" customHeight="1">
      <c r="A123" s="19"/>
      <c r="B123" s="19"/>
      <c r="C123" s="11"/>
      <c r="D123" s="45"/>
      <c r="E123" s="11"/>
      <c r="F123" s="45"/>
      <c r="G123" s="17"/>
      <c r="H123" s="17"/>
      <c r="I123" s="17"/>
      <c r="J123" s="18"/>
      <c r="K123" s="10"/>
      <c r="L123" s="10"/>
      <c r="M123" s="11"/>
      <c r="N123" s="10"/>
      <c r="O123" s="10"/>
      <c r="P123" s="6"/>
    </row>
    <row r="124" spans="1:16" s="19" customFormat="1" ht="54" thickBot="1">
      <c r="A124" s="22" t="s">
        <v>2</v>
      </c>
      <c r="B124" s="23" t="s">
        <v>3</v>
      </c>
      <c r="C124" s="24" t="s">
        <v>190</v>
      </c>
      <c r="D124" s="25" t="s">
        <v>5</v>
      </c>
      <c r="E124" s="23" t="s">
        <v>6</v>
      </c>
      <c r="F124" s="25" t="s">
        <v>7</v>
      </c>
      <c r="G124" s="26" t="s">
        <v>8</v>
      </c>
      <c r="H124" s="26" t="s">
        <v>9</v>
      </c>
      <c r="I124" s="26" t="s">
        <v>10</v>
      </c>
      <c r="J124" s="27" t="s">
        <v>11</v>
      </c>
      <c r="L124" s="20"/>
      <c r="M124" s="20"/>
      <c r="N124" s="20"/>
      <c r="P124" s="21"/>
    </row>
    <row r="125" spans="1:16" s="19" customFormat="1">
      <c r="B125" s="28" t="s">
        <v>155</v>
      </c>
      <c r="D125" s="29">
        <v>9</v>
      </c>
      <c r="E125" s="29" t="s">
        <v>13</v>
      </c>
      <c r="F125" s="39" t="s">
        <v>193</v>
      </c>
      <c r="G125" s="39">
        <f>'January 2018'!G125*1.025</f>
        <v>37.065404503485354</v>
      </c>
      <c r="H125" s="39">
        <f>'January 2018'!H125*1.025</f>
        <v>38.177366638589909</v>
      </c>
      <c r="I125" s="39">
        <f>'January 2018'!I125*1.025</f>
        <v>39.322687637747606</v>
      </c>
      <c r="J125" s="39">
        <f>'January 2018'!J125*1.025</f>
        <v>40.50236826688004</v>
      </c>
      <c r="L125" s="20"/>
      <c r="M125" s="20"/>
      <c r="N125" s="20"/>
      <c r="P125" s="21"/>
    </row>
    <row r="126" spans="1:16" s="19" customFormat="1">
      <c r="B126" s="28"/>
      <c r="C126" s="31" t="s">
        <v>15</v>
      </c>
      <c r="D126" s="29"/>
      <c r="E126" s="29"/>
      <c r="F126" s="39"/>
      <c r="G126" s="39"/>
      <c r="H126" s="39"/>
      <c r="I126" s="39"/>
      <c r="J126" s="39"/>
      <c r="L126" s="20"/>
      <c r="M126" s="20"/>
      <c r="N126" s="20"/>
      <c r="P126" s="21"/>
    </row>
    <row r="127" spans="1:16" s="19" customFormat="1">
      <c r="A127" s="3" t="s">
        <v>191</v>
      </c>
      <c r="B127" s="3"/>
      <c r="C127" s="43" t="s">
        <v>192</v>
      </c>
      <c r="D127" s="5"/>
      <c r="E127" s="5"/>
      <c r="F127" s="40"/>
      <c r="G127" s="5"/>
      <c r="H127" s="5"/>
      <c r="I127" s="5"/>
      <c r="J127" s="5"/>
      <c r="L127" s="20"/>
      <c r="M127" s="20"/>
      <c r="N127" s="20"/>
      <c r="P127" s="21"/>
    </row>
    <row r="128" spans="1:16" ht="25.5">
      <c r="A128" s="3" t="s">
        <v>247</v>
      </c>
      <c r="B128" s="5"/>
      <c r="C128" s="106" t="s">
        <v>235</v>
      </c>
      <c r="D128" s="5"/>
      <c r="E128" s="5"/>
      <c r="F128" s="5"/>
      <c r="G128" s="46"/>
      <c r="H128" s="5"/>
      <c r="I128" s="5"/>
      <c r="J128" s="5"/>
      <c r="O128" s="3"/>
    </row>
    <row r="129" spans="1:16" ht="68.099999999999994" customHeight="1" thickBot="1">
      <c r="A129" s="22" t="s">
        <v>2</v>
      </c>
      <c r="B129" s="23" t="s">
        <v>3</v>
      </c>
      <c r="C129" s="24" t="s">
        <v>194</v>
      </c>
      <c r="D129" s="25" t="s">
        <v>195</v>
      </c>
      <c r="E129" s="23" t="s">
        <v>6</v>
      </c>
      <c r="F129" s="25" t="s">
        <v>7</v>
      </c>
      <c r="G129" s="26" t="s">
        <v>8</v>
      </c>
      <c r="H129" s="10"/>
      <c r="I129" s="10"/>
      <c r="J129" s="10"/>
      <c r="K129" s="10"/>
      <c r="L129" s="10"/>
      <c r="M129" s="47"/>
      <c r="N129" s="47"/>
    </row>
    <row r="130" spans="1:16">
      <c r="A130" s="5"/>
      <c r="B130" s="28" t="s">
        <v>155</v>
      </c>
      <c r="C130" s="18"/>
      <c r="D130" s="29">
        <v>10</v>
      </c>
      <c r="E130" s="29" t="s">
        <v>156</v>
      </c>
      <c r="F130" s="17" t="s">
        <v>196</v>
      </c>
      <c r="G130" s="39">
        <v>47.826999999999998</v>
      </c>
      <c r="H130" s="39"/>
      <c r="I130" s="39"/>
      <c r="J130" s="39"/>
      <c r="K130" s="39"/>
      <c r="L130" s="39"/>
      <c r="M130" s="17"/>
      <c r="N130" s="30"/>
    </row>
    <row r="131" spans="1:16">
      <c r="A131" s="5"/>
      <c r="B131" s="28"/>
      <c r="C131" s="31" t="s">
        <v>15</v>
      </c>
      <c r="D131" s="29"/>
      <c r="E131" s="29"/>
      <c r="F131" s="17"/>
      <c r="G131" s="48"/>
      <c r="H131" s="48"/>
      <c r="I131" s="48"/>
      <c r="J131" s="48"/>
      <c r="K131" s="48"/>
      <c r="L131" s="48"/>
      <c r="M131" s="17"/>
      <c r="N131" s="30"/>
    </row>
    <row r="132" spans="1:16">
      <c r="A132" s="5" t="s">
        <v>197</v>
      </c>
      <c r="C132" s="35" t="s">
        <v>198</v>
      </c>
      <c r="D132" s="29"/>
      <c r="E132" s="29"/>
      <c r="F132" s="17"/>
      <c r="G132" s="48"/>
      <c r="H132" s="48"/>
      <c r="I132" s="48"/>
      <c r="J132" s="48"/>
      <c r="K132" s="48"/>
      <c r="L132" s="48"/>
      <c r="M132" s="17"/>
      <c r="N132" s="30"/>
    </row>
    <row r="133" spans="1:16">
      <c r="A133" s="5" t="s">
        <v>199</v>
      </c>
      <c r="C133" s="35" t="s">
        <v>200</v>
      </c>
      <c r="D133" s="29"/>
      <c r="E133" s="29"/>
      <c r="F133" s="17"/>
      <c r="G133" s="48"/>
      <c r="H133" s="48"/>
      <c r="I133" s="48"/>
      <c r="J133" s="48"/>
      <c r="K133" s="48"/>
      <c r="L133" s="48"/>
      <c r="M133" s="32"/>
      <c r="N133" s="32"/>
    </row>
    <row r="134" spans="1:16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</row>
    <row r="135" spans="1:16">
      <c r="A135" s="3" t="s">
        <v>201</v>
      </c>
      <c r="D135" s="4"/>
      <c r="E135" s="4"/>
      <c r="F135" s="32"/>
      <c r="G135" s="32"/>
      <c r="H135" s="32"/>
      <c r="I135" s="32"/>
      <c r="J135" s="32"/>
      <c r="K135" s="32"/>
      <c r="L135" s="32"/>
    </row>
    <row r="136" spans="1:16" s="49" customFormat="1">
      <c r="A136" s="50" t="s">
        <v>202</v>
      </c>
      <c r="B136" s="2"/>
      <c r="C136" s="3"/>
      <c r="D136" s="3"/>
      <c r="E136" s="3"/>
      <c r="F136" s="3"/>
      <c r="G136" s="32"/>
      <c r="H136" s="32"/>
      <c r="I136" s="32"/>
      <c r="J136" s="32"/>
      <c r="K136" s="32"/>
      <c r="L136" s="32"/>
    </row>
    <row r="137" spans="1:16" ht="13.5" customHeight="1">
      <c r="A137" s="50" t="s">
        <v>203</v>
      </c>
      <c r="C137" s="35"/>
      <c r="D137" s="4"/>
      <c r="E137" s="4"/>
      <c r="F137" s="32"/>
      <c r="G137" s="15"/>
      <c r="H137" s="15"/>
      <c r="I137" s="15"/>
      <c r="J137" s="15"/>
      <c r="K137" s="15"/>
      <c r="L137" s="32"/>
      <c r="M137" s="32"/>
      <c r="N137" s="32"/>
      <c r="O137" s="33"/>
    </row>
    <row r="138" spans="1:16" ht="13.5" customHeight="1">
      <c r="A138" s="50"/>
      <c r="C138" s="35"/>
      <c r="D138" s="4"/>
      <c r="E138" s="4"/>
      <c r="F138" s="32"/>
      <c r="G138" s="15"/>
      <c r="H138" s="15"/>
      <c r="I138" s="15"/>
      <c r="J138" s="15"/>
      <c r="K138" s="15"/>
      <c r="L138" s="32"/>
      <c r="M138" s="32"/>
      <c r="N138" s="32"/>
      <c r="O138" s="33"/>
    </row>
    <row r="139" spans="1:16" ht="13.5" customHeight="1">
      <c r="A139" s="50"/>
      <c r="C139" s="35"/>
      <c r="D139" s="4"/>
      <c r="E139" s="4"/>
      <c r="F139" s="32"/>
      <c r="G139" s="15"/>
      <c r="H139" s="15"/>
      <c r="I139" s="15"/>
      <c r="J139" s="15"/>
      <c r="K139" s="15"/>
      <c r="L139" s="32"/>
      <c r="M139" s="32"/>
      <c r="N139" s="32"/>
      <c r="O139" s="33"/>
    </row>
    <row r="140" spans="1:16" ht="13.5" customHeight="1">
      <c r="A140" s="50"/>
      <c r="C140" s="35"/>
      <c r="D140" s="4"/>
      <c r="E140" s="4"/>
      <c r="F140" s="32"/>
      <c r="G140" s="10"/>
      <c r="H140" s="10"/>
      <c r="I140" s="10"/>
      <c r="J140" s="10"/>
      <c r="K140" s="10"/>
      <c r="L140" s="10"/>
      <c r="M140" s="32"/>
      <c r="N140" s="32"/>
      <c r="O140" s="33"/>
    </row>
    <row r="141" spans="1:16" ht="65.099999999999994" customHeight="1" thickBot="1">
      <c r="A141" s="22" t="s">
        <v>2</v>
      </c>
      <c r="B141" s="23" t="s">
        <v>3</v>
      </c>
      <c r="C141" s="24" t="s">
        <v>204</v>
      </c>
      <c r="D141" s="25" t="s">
        <v>195</v>
      </c>
      <c r="E141" s="23" t="s">
        <v>6</v>
      </c>
      <c r="F141" s="25" t="s">
        <v>7</v>
      </c>
      <c r="G141" s="26" t="s">
        <v>8</v>
      </c>
      <c r="H141" s="26" t="s">
        <v>9</v>
      </c>
      <c r="I141" s="26" t="s">
        <v>10</v>
      </c>
      <c r="J141" s="27" t="s">
        <v>11</v>
      </c>
      <c r="K141" s="10"/>
      <c r="L141" s="10"/>
      <c r="M141" s="32"/>
      <c r="N141" s="32"/>
      <c r="O141" s="33"/>
    </row>
    <row r="142" spans="1:16" s="12" customFormat="1" ht="19.350000000000001" customHeight="1">
      <c r="A142" s="3" t="s">
        <v>205</v>
      </c>
      <c r="B142" s="28" t="s">
        <v>155</v>
      </c>
      <c r="C142" s="35" t="s">
        <v>206</v>
      </c>
      <c r="D142" s="29">
        <v>11</v>
      </c>
      <c r="E142" s="29" t="s">
        <v>13</v>
      </c>
      <c r="F142" s="17" t="s">
        <v>207</v>
      </c>
      <c r="G142" s="39">
        <f>'January 2018'!G141*1.025</f>
        <v>43.264627161569699</v>
      </c>
      <c r="H142" s="39">
        <f>'January 2018'!H141*1.025</f>
        <v>44.562565976416792</v>
      </c>
      <c r="I142" s="39">
        <f>'January 2018'!I141*1.025</f>
        <v>45.899442955709297</v>
      </c>
      <c r="J142" s="39">
        <f>'January 2018'!J141*1.025</f>
        <v>47.276426244380588</v>
      </c>
      <c r="K142" s="5"/>
      <c r="L142" s="47"/>
      <c r="M142" s="11"/>
      <c r="N142" s="10"/>
      <c r="O142" s="10"/>
      <c r="P142" s="6"/>
    </row>
    <row r="143" spans="1:16" s="12" customFormat="1" ht="19.350000000000001" customHeight="1">
      <c r="A143" s="3"/>
      <c r="B143" s="28"/>
      <c r="C143" s="35"/>
      <c r="D143" s="29"/>
      <c r="E143" s="29"/>
      <c r="F143" s="17"/>
      <c r="G143" s="39"/>
      <c r="H143" s="39"/>
      <c r="I143" s="39"/>
      <c r="J143" s="39"/>
      <c r="K143" s="5"/>
      <c r="L143" s="47"/>
      <c r="M143" s="11"/>
      <c r="N143" s="10"/>
      <c r="O143" s="10"/>
      <c r="P143" s="6"/>
    </row>
    <row r="144" spans="1:16" s="12" customFormat="1" ht="19.350000000000001" customHeight="1" thickBot="1">
      <c r="A144" s="51"/>
      <c r="B144" s="52"/>
      <c r="C144" s="53"/>
      <c r="D144" s="27"/>
      <c r="E144" s="27"/>
      <c r="F144" s="54"/>
      <c r="G144" s="55"/>
      <c r="H144" s="55"/>
      <c r="I144" s="55"/>
      <c r="J144" s="55"/>
      <c r="K144" s="5"/>
      <c r="L144" s="47"/>
      <c r="M144" s="11"/>
      <c r="N144" s="10"/>
      <c r="O144" s="10"/>
      <c r="P144" s="6"/>
    </row>
    <row r="145" spans="1:16" s="12" customFormat="1" ht="19.350000000000001" customHeight="1">
      <c r="A145" s="3"/>
      <c r="B145" s="3"/>
      <c r="C145" s="18" t="s">
        <v>208</v>
      </c>
      <c r="D145" s="3"/>
      <c r="E145" s="3"/>
      <c r="F145" s="3"/>
      <c r="G145" s="9"/>
      <c r="H145" s="3"/>
      <c r="I145" s="39"/>
      <c r="J145" s="39"/>
      <c r="K145" s="5"/>
      <c r="L145" s="47"/>
      <c r="M145" s="11"/>
      <c r="N145" s="10"/>
      <c r="O145" s="10"/>
      <c r="P145" s="6"/>
    </row>
    <row r="146" spans="1:16" s="12" customFormat="1" ht="19.350000000000001" customHeight="1">
      <c r="A146" s="56" t="s">
        <v>209</v>
      </c>
      <c r="B146" s="8"/>
      <c r="C146" s="14"/>
      <c r="D146" s="57"/>
      <c r="E146" s="57"/>
      <c r="F146" s="9"/>
      <c r="G146" s="9"/>
      <c r="H146" s="3"/>
      <c r="I146" s="39"/>
      <c r="J146" s="39"/>
      <c r="K146" s="5"/>
      <c r="L146" s="47"/>
      <c r="M146" s="11"/>
      <c r="N146" s="10"/>
      <c r="O146" s="10"/>
      <c r="P146" s="6"/>
    </row>
    <row r="147" spans="1:16" s="12" customFormat="1" ht="19.350000000000001" customHeight="1">
      <c r="A147" s="58"/>
      <c r="B147" s="59">
        <f>'January 2018'!B146*1.025</f>
        <v>16.528506619622707</v>
      </c>
      <c r="C147" s="14" t="s">
        <v>210</v>
      </c>
      <c r="D147" s="3"/>
      <c r="E147" s="57"/>
      <c r="F147" s="9"/>
      <c r="G147" s="9"/>
      <c r="H147" s="3"/>
      <c r="J147" s="39"/>
      <c r="K147" s="5"/>
      <c r="L147" s="47"/>
      <c r="M147" s="11"/>
      <c r="N147" s="10"/>
      <c r="O147" s="10"/>
      <c r="P147" s="6"/>
    </row>
    <row r="148" spans="1:16" s="12" customFormat="1" ht="19.350000000000001" customHeight="1">
      <c r="A148" s="58"/>
      <c r="B148" s="60">
        <f>'January 2018'!B147*1.025</f>
        <v>31.954294149763896</v>
      </c>
      <c r="C148" s="14" t="s">
        <v>211</v>
      </c>
      <c r="D148" s="3"/>
      <c r="E148" s="57"/>
      <c r="F148" s="9"/>
      <c r="G148" s="9"/>
      <c r="H148" s="3"/>
      <c r="I148" s="39"/>
      <c r="J148" s="39"/>
      <c r="K148" s="5"/>
      <c r="L148" s="47"/>
      <c r="M148" s="11"/>
      <c r="N148" s="10"/>
      <c r="O148" s="10"/>
      <c r="P148" s="6"/>
    </row>
    <row r="149" spans="1:16" s="12" customFormat="1" ht="19.350000000000001" customHeight="1">
      <c r="A149" s="58"/>
      <c r="B149" s="60">
        <f>'January 2018'!B148*1.025</f>
        <v>44.488492379999997</v>
      </c>
      <c r="C149" s="14" t="s">
        <v>212</v>
      </c>
      <c r="D149" s="3"/>
      <c r="E149" s="57"/>
      <c r="F149" s="9"/>
      <c r="G149" s="5"/>
      <c r="H149" s="5"/>
      <c r="I149" s="39"/>
      <c r="J149" s="39"/>
      <c r="K149" s="5"/>
      <c r="L149" s="47"/>
      <c r="M149" s="11"/>
      <c r="N149" s="10"/>
      <c r="O149" s="10"/>
      <c r="P149" s="6"/>
    </row>
    <row r="150" spans="1:16" s="12" customFormat="1" ht="19.350000000000001" customHeight="1">
      <c r="A150" s="58"/>
      <c r="B150" s="60">
        <f>'January 2018'!B149*1.025</f>
        <v>62.283889331999994</v>
      </c>
      <c r="C150" s="14" t="s">
        <v>213</v>
      </c>
      <c r="D150" s="3"/>
      <c r="E150" s="57"/>
      <c r="F150" s="9"/>
      <c r="G150" s="9"/>
      <c r="H150" s="3"/>
      <c r="I150" s="39"/>
      <c r="J150" s="39"/>
      <c r="K150" s="5"/>
      <c r="L150" s="47"/>
      <c r="M150" s="11"/>
      <c r="N150" s="10"/>
      <c r="O150" s="10"/>
      <c r="P150" s="6"/>
    </row>
    <row r="151" spans="1:16" s="12" customFormat="1" ht="19.350000000000001" customHeight="1">
      <c r="B151" s="5" t="s">
        <v>214</v>
      </c>
      <c r="C151" s="5"/>
      <c r="D151" s="5"/>
      <c r="E151" s="5"/>
      <c r="F151" s="5"/>
      <c r="G151" s="3"/>
      <c r="H151" s="3"/>
      <c r="I151" s="39"/>
      <c r="J151" s="39"/>
      <c r="K151" s="5"/>
      <c r="L151" s="47"/>
      <c r="M151" s="11"/>
      <c r="N151" s="10"/>
      <c r="O151" s="10"/>
      <c r="P151" s="6"/>
    </row>
    <row r="152" spans="1:16" s="12" customFormat="1" ht="19.350000000000001" customHeight="1">
      <c r="A152" s="58"/>
      <c r="B152" s="6"/>
      <c r="C152" s="3"/>
      <c r="D152" s="14"/>
      <c r="E152" s="57"/>
      <c r="F152" s="9"/>
      <c r="G152" s="5"/>
      <c r="H152" s="5"/>
      <c r="I152" s="39"/>
      <c r="J152" s="39"/>
      <c r="K152" s="5"/>
      <c r="L152" s="47"/>
      <c r="M152" s="11"/>
      <c r="N152" s="10"/>
      <c r="O152" s="10"/>
      <c r="P152" s="6"/>
    </row>
    <row r="153" spans="1:16" ht="13.5" thickBot="1">
      <c r="A153" s="61"/>
      <c r="B153" s="62"/>
      <c r="C153" s="51"/>
      <c r="D153" s="51"/>
      <c r="E153" s="51"/>
      <c r="F153" s="51"/>
      <c r="G153" s="51"/>
      <c r="H153" s="51"/>
      <c r="I153" s="51"/>
      <c r="J153" s="51"/>
      <c r="K153" s="5"/>
      <c r="L153" s="47"/>
      <c r="M153" s="9"/>
      <c r="N153" s="9"/>
    </row>
    <row r="154" spans="1:16">
      <c r="A154" s="5"/>
      <c r="B154" s="63"/>
      <c r="C154" s="18" t="s">
        <v>215</v>
      </c>
      <c r="D154" s="5"/>
      <c r="E154" s="5"/>
      <c r="F154" s="5"/>
      <c r="G154" s="46"/>
      <c r="H154" s="46"/>
      <c r="I154" s="46"/>
      <c r="J154" s="46"/>
      <c r="K154" s="5"/>
      <c r="L154" s="47"/>
      <c r="M154" s="46"/>
      <c r="N154" s="46"/>
    </row>
    <row r="155" spans="1:16">
      <c r="A155" s="56" t="s">
        <v>216</v>
      </c>
      <c r="B155" s="8"/>
      <c r="C155" s="14"/>
      <c r="D155" s="57"/>
      <c r="E155" s="57"/>
      <c r="F155" s="9"/>
      <c r="G155" s="46"/>
      <c r="H155" s="46"/>
      <c r="I155" s="46"/>
      <c r="J155" s="46"/>
      <c r="K155" s="5"/>
      <c r="L155" s="47"/>
      <c r="M155" s="46"/>
      <c r="N155" s="46"/>
    </row>
    <row r="156" spans="1:16">
      <c r="A156" s="64" t="s">
        <v>217</v>
      </c>
      <c r="B156" s="65"/>
      <c r="C156" s="66"/>
      <c r="D156" s="67"/>
      <c r="E156" s="67"/>
      <c r="F156" s="46"/>
      <c r="G156" s="46"/>
      <c r="H156" s="46"/>
      <c r="I156" s="46"/>
      <c r="J156" s="46"/>
      <c r="K156" s="5"/>
      <c r="M156" s="46"/>
      <c r="N156" s="46"/>
    </row>
    <row r="157" spans="1:16" ht="13.5" thickBot="1">
      <c r="A157" s="68" t="s">
        <v>218</v>
      </c>
      <c r="B157" s="69"/>
      <c r="C157" s="70"/>
      <c r="D157" s="71"/>
      <c r="E157" s="71"/>
      <c r="F157" s="72"/>
      <c r="G157" s="51"/>
      <c r="H157" s="51"/>
      <c r="I157" s="51"/>
      <c r="J157" s="51"/>
      <c r="K157" s="5"/>
      <c r="M157" s="46"/>
      <c r="N157" s="46"/>
    </row>
    <row r="158" spans="1:16">
      <c r="A158" s="64"/>
      <c r="B158" s="65"/>
      <c r="C158" s="66"/>
      <c r="D158" s="67"/>
      <c r="E158" s="67"/>
      <c r="F158" s="46"/>
      <c r="G158" s="9"/>
      <c r="H158" s="9"/>
      <c r="I158" s="9"/>
      <c r="J158" s="46"/>
      <c r="K158" s="5"/>
      <c r="M158" s="9"/>
      <c r="N158" s="9"/>
    </row>
    <row r="159" spans="1:16">
      <c r="A159" s="64"/>
      <c r="B159" s="65"/>
      <c r="C159" s="73" t="s">
        <v>219</v>
      </c>
      <c r="D159" s="67"/>
      <c r="E159" s="67"/>
      <c r="F159" s="46"/>
      <c r="G159" s="9"/>
      <c r="J159" s="46"/>
      <c r="K159" s="5"/>
      <c r="M159" s="9"/>
      <c r="N159" s="74"/>
      <c r="O159" s="74"/>
    </row>
    <row r="160" spans="1:16" s="4" customFormat="1">
      <c r="A160" s="75" t="s">
        <v>245</v>
      </c>
      <c r="B160" s="8"/>
      <c r="C160" s="14"/>
      <c r="D160" s="57"/>
      <c r="E160" s="57"/>
      <c r="F160" s="9"/>
      <c r="G160" s="9"/>
      <c r="H160" s="9"/>
      <c r="I160" s="39"/>
      <c r="J160" s="9"/>
      <c r="K160" s="78"/>
      <c r="O160" s="5"/>
      <c r="P160" s="6"/>
    </row>
    <row r="161" spans="1:16" s="4" customFormat="1">
      <c r="A161" s="75" t="s">
        <v>254</v>
      </c>
      <c r="B161" s="8"/>
      <c r="C161" s="14"/>
      <c r="D161" s="57"/>
      <c r="E161" s="57"/>
      <c r="F161" s="9"/>
      <c r="G161" s="9"/>
      <c r="H161" s="9"/>
      <c r="J161" s="39">
        <f>'January 2018'!I160*1.025</f>
        <v>1.3746024899999998</v>
      </c>
      <c r="K161" s="3" t="s">
        <v>220</v>
      </c>
      <c r="O161" s="5"/>
      <c r="P161" s="6"/>
    </row>
    <row r="162" spans="1:16" s="4" customFormat="1">
      <c r="A162" s="75"/>
      <c r="B162" s="8"/>
      <c r="C162" s="14"/>
      <c r="D162" s="57"/>
      <c r="E162" s="57"/>
      <c r="F162" s="9"/>
      <c r="G162" s="9"/>
      <c r="H162" s="9"/>
      <c r="I162" s="39"/>
      <c r="J162" s="3"/>
      <c r="K162" s="78"/>
      <c r="O162" s="5"/>
      <c r="P162" s="6"/>
    </row>
    <row r="163" spans="1:16" s="4" customFormat="1" ht="15.75">
      <c r="A163" s="75" t="s">
        <v>239</v>
      </c>
      <c r="B163" s="8"/>
      <c r="C163" s="14"/>
      <c r="D163" s="57"/>
      <c r="E163" s="57"/>
      <c r="F163" s="9"/>
      <c r="G163" s="9"/>
      <c r="H163" s="9"/>
      <c r="I163" s="39"/>
      <c r="J163" s="3"/>
      <c r="K163" s="81"/>
      <c r="L163" s="82"/>
      <c r="O163" s="5"/>
      <c r="P163" s="6"/>
    </row>
    <row r="164" spans="1:16" s="4" customFormat="1" ht="15.75">
      <c r="A164" s="75" t="s">
        <v>221</v>
      </c>
      <c r="B164" s="8"/>
      <c r="C164" s="14"/>
      <c r="D164" s="57"/>
      <c r="E164" s="57"/>
      <c r="F164" s="9"/>
      <c r="G164" s="9"/>
      <c r="H164" s="9"/>
      <c r="J164" s="39">
        <f>'January 2018'!I163*1.025</f>
        <v>54.9840996</v>
      </c>
      <c r="K164" s="3" t="s">
        <v>222</v>
      </c>
      <c r="L164" s="82"/>
      <c r="O164" s="5"/>
      <c r="P164" s="6"/>
    </row>
    <row r="165" spans="1:16" s="4" customFormat="1" ht="15.75">
      <c r="A165" s="75"/>
      <c r="B165" s="8"/>
      <c r="C165" s="14"/>
      <c r="D165" s="57"/>
      <c r="E165" s="57"/>
      <c r="F165" s="9"/>
      <c r="G165" s="9"/>
      <c r="H165" s="9"/>
      <c r="I165" s="39"/>
      <c r="J165" s="3"/>
      <c r="K165" s="81"/>
      <c r="L165" s="82"/>
      <c r="O165" s="5"/>
      <c r="P165" s="6"/>
    </row>
    <row r="166" spans="1:16" s="4" customFormat="1" ht="15.75">
      <c r="A166" s="56" t="s">
        <v>240</v>
      </c>
      <c r="B166" s="8"/>
      <c r="C166" s="14"/>
      <c r="D166" s="57"/>
      <c r="E166" s="57"/>
      <c r="F166" s="9"/>
      <c r="G166" s="3"/>
      <c r="H166" s="3"/>
      <c r="I166" s="39"/>
      <c r="J166" s="3"/>
      <c r="K166" s="81"/>
      <c r="L166" s="84"/>
      <c r="O166" s="5"/>
      <c r="P166" s="85"/>
    </row>
    <row r="167" spans="1:16" ht="15.75">
      <c r="A167" s="75" t="s">
        <v>238</v>
      </c>
      <c r="B167" s="8"/>
      <c r="C167" s="14"/>
      <c r="D167" s="57"/>
      <c r="E167" s="57"/>
      <c r="F167" s="9"/>
      <c r="G167" s="5"/>
      <c r="H167" s="5"/>
      <c r="I167" s="39"/>
      <c r="K167" s="80"/>
      <c r="L167" s="84"/>
    </row>
    <row r="168" spans="1:16" ht="15.75">
      <c r="A168" s="3" t="s">
        <v>236</v>
      </c>
      <c r="G168" s="5"/>
      <c r="H168" s="5"/>
      <c r="J168" s="39">
        <f>'January 2018'!I167*1.025</f>
        <v>1.3746024899999998</v>
      </c>
      <c r="K168" s="3" t="s">
        <v>223</v>
      </c>
      <c r="L168" s="84"/>
    </row>
    <row r="169" spans="1:16" s="87" customFormat="1" ht="15.75">
      <c r="A169" s="3"/>
      <c r="B169" s="2"/>
      <c r="C169" s="3"/>
      <c r="D169" s="3"/>
      <c r="E169" s="3"/>
      <c r="F169" s="3"/>
      <c r="G169" s="78"/>
      <c r="H169" s="78"/>
      <c r="I169" s="78"/>
      <c r="J169" s="5"/>
      <c r="K169" s="88"/>
      <c r="L169" s="84"/>
      <c r="M169" s="4"/>
      <c r="N169" s="89"/>
      <c r="O169" s="90"/>
      <c r="P169" s="91"/>
    </row>
    <row r="170" spans="1:16" ht="15.75">
      <c r="A170" s="56" t="s">
        <v>241</v>
      </c>
      <c r="B170" s="78"/>
      <c r="C170" s="78"/>
      <c r="D170" s="78"/>
      <c r="E170" s="78"/>
      <c r="F170" s="78"/>
      <c r="J170" s="78"/>
      <c r="K170" s="80"/>
      <c r="L170" s="84"/>
    </row>
    <row r="171" spans="1:16" ht="15.75">
      <c r="A171" s="108" t="s">
        <v>242</v>
      </c>
      <c r="B171" s="78"/>
      <c r="C171" s="78"/>
      <c r="D171" s="78"/>
      <c r="E171" s="78"/>
      <c r="F171" s="78"/>
      <c r="K171" s="80"/>
      <c r="L171" s="84"/>
    </row>
    <row r="172" spans="1:16" ht="15.75">
      <c r="A172" s="109" t="s">
        <v>237</v>
      </c>
      <c r="B172" s="78"/>
      <c r="C172" s="78"/>
      <c r="D172" s="78"/>
      <c r="E172" s="78"/>
      <c r="F172" s="78"/>
      <c r="K172" s="80"/>
      <c r="L172" s="84"/>
    </row>
    <row r="173" spans="1:16" ht="15.75">
      <c r="G173" s="84"/>
      <c r="H173" s="84"/>
      <c r="I173" s="84"/>
      <c r="J173" s="84"/>
      <c r="K173" s="80"/>
      <c r="L173" s="84"/>
    </row>
    <row r="174" spans="1:16" ht="15.75">
      <c r="A174" s="56" t="s">
        <v>243</v>
      </c>
      <c r="G174" s="80"/>
      <c r="H174" s="80"/>
      <c r="I174" s="80"/>
      <c r="J174" s="80"/>
      <c r="K174" s="80"/>
      <c r="L174" s="84"/>
    </row>
    <row r="175" spans="1:16" ht="15.75">
      <c r="A175" s="109" t="s">
        <v>244</v>
      </c>
      <c r="G175" s="80"/>
      <c r="H175" s="80"/>
      <c r="I175" s="80"/>
      <c r="J175" s="80"/>
      <c r="K175" s="80"/>
      <c r="L175" s="84"/>
    </row>
    <row r="176" spans="1:16" ht="15.75">
      <c r="G176" s="83"/>
      <c r="H176" s="83"/>
      <c r="I176" s="83"/>
      <c r="J176" s="83"/>
      <c r="K176" s="80"/>
      <c r="L176" s="84"/>
    </row>
    <row r="177" spans="2:16" ht="15.75">
      <c r="C177" s="3" t="s">
        <v>253</v>
      </c>
      <c r="G177" s="84"/>
      <c r="H177" s="84"/>
      <c r="I177" s="84"/>
      <c r="J177" s="84"/>
      <c r="K177" s="80"/>
      <c r="L177" s="84"/>
    </row>
    <row r="187" spans="2:16" s="87" customFormat="1">
      <c r="B187" s="86"/>
      <c r="L187" s="89"/>
      <c r="M187" s="89"/>
      <c r="N187" s="89"/>
      <c r="O187" s="90"/>
      <c r="P187" s="91"/>
    </row>
    <row r="188" spans="2:16" s="87" customFormat="1">
      <c r="B188" s="86"/>
      <c r="L188" s="89"/>
      <c r="M188" s="89"/>
      <c r="N188" s="89"/>
      <c r="O188" s="90"/>
      <c r="P188" s="91"/>
    </row>
    <row r="189" spans="2:16" s="87" customFormat="1">
      <c r="B189" s="86"/>
      <c r="L189" s="89"/>
      <c r="M189" s="89"/>
      <c r="N189" s="89"/>
      <c r="O189" s="90"/>
      <c r="P189" s="91"/>
    </row>
    <row r="190" spans="2:16" s="87" customFormat="1">
      <c r="B190" s="86"/>
      <c r="L190" s="89"/>
      <c r="M190" s="89"/>
      <c r="N190" s="89"/>
      <c r="O190" s="90"/>
      <c r="P190" s="91"/>
    </row>
    <row r="191" spans="2:16" s="87" customFormat="1">
      <c r="B191" s="86"/>
      <c r="L191" s="89"/>
      <c r="M191" s="89"/>
      <c r="N191" s="89"/>
      <c r="O191" s="90"/>
      <c r="P191" s="91"/>
    </row>
    <row r="192" spans="2:16" s="87" customFormat="1">
      <c r="B192" s="86"/>
      <c r="L192" s="89"/>
      <c r="M192" s="89"/>
      <c r="N192" s="89"/>
      <c r="O192" s="90"/>
      <c r="P192" s="91"/>
    </row>
    <row r="193" spans="2:16" s="87" customFormat="1">
      <c r="B193" s="86"/>
      <c r="L193" s="89"/>
      <c r="M193" s="89"/>
      <c r="N193" s="89"/>
      <c r="O193" s="90"/>
      <c r="P193" s="91"/>
    </row>
    <row r="194" spans="2:16" s="87" customFormat="1">
      <c r="B194" s="86"/>
      <c r="L194" s="89"/>
      <c r="M194" s="89"/>
      <c r="N194" s="89"/>
      <c r="O194" s="90"/>
      <c r="P194" s="91"/>
    </row>
    <row r="195" spans="2:16" s="87" customFormat="1">
      <c r="B195" s="86"/>
      <c r="L195" s="89"/>
      <c r="M195" s="89"/>
      <c r="N195" s="89"/>
      <c r="O195" s="90"/>
      <c r="P195" s="91"/>
    </row>
    <row r="196" spans="2:16" s="87" customFormat="1">
      <c r="B196" s="86"/>
      <c r="L196" s="89"/>
      <c r="M196" s="89"/>
      <c r="N196" s="89"/>
      <c r="O196" s="90"/>
      <c r="P196" s="91"/>
    </row>
    <row r="197" spans="2:16" s="87" customFormat="1">
      <c r="B197" s="86"/>
      <c r="L197" s="89"/>
      <c r="M197" s="89"/>
      <c r="N197" s="89"/>
      <c r="O197" s="90"/>
      <c r="P197" s="91"/>
    </row>
    <row r="198" spans="2:16" s="87" customFormat="1">
      <c r="B198" s="86"/>
      <c r="L198" s="89"/>
      <c r="M198" s="89"/>
      <c r="N198" s="89"/>
      <c r="O198" s="90"/>
      <c r="P198" s="91"/>
    </row>
    <row r="199" spans="2:16" s="87" customFormat="1">
      <c r="B199" s="86"/>
      <c r="L199" s="89"/>
      <c r="M199" s="89"/>
      <c r="N199" s="89"/>
      <c r="O199" s="90"/>
      <c r="P199" s="91"/>
    </row>
    <row r="200" spans="2:16" s="87" customFormat="1">
      <c r="B200" s="86"/>
      <c r="L200" s="89"/>
      <c r="M200" s="89"/>
      <c r="N200" s="89"/>
      <c r="O200" s="90"/>
      <c r="P200" s="91"/>
    </row>
    <row r="201" spans="2:16" s="87" customFormat="1">
      <c r="B201" s="86"/>
      <c r="L201" s="89"/>
      <c r="M201" s="89"/>
      <c r="N201" s="89"/>
      <c r="O201" s="90"/>
      <c r="P201" s="91"/>
    </row>
    <row r="202" spans="2:16" s="87" customFormat="1">
      <c r="B202" s="86"/>
      <c r="L202" s="89"/>
      <c r="M202" s="89"/>
      <c r="N202" s="89"/>
      <c r="O202" s="90"/>
      <c r="P202" s="91"/>
    </row>
    <row r="203" spans="2:16" s="87" customFormat="1">
      <c r="B203" s="86"/>
      <c r="L203" s="89"/>
      <c r="M203" s="89"/>
      <c r="N203" s="89"/>
      <c r="O203" s="90"/>
      <c r="P203" s="91"/>
    </row>
    <row r="204" spans="2:16" s="87" customFormat="1">
      <c r="B204" s="86"/>
      <c r="L204" s="89"/>
      <c r="M204" s="89"/>
      <c r="N204" s="89"/>
      <c r="O204" s="90"/>
      <c r="P204" s="91"/>
    </row>
    <row r="205" spans="2:16" s="87" customFormat="1">
      <c r="B205" s="86"/>
      <c r="L205" s="89"/>
      <c r="M205" s="89"/>
      <c r="N205" s="89"/>
      <c r="O205" s="90"/>
      <c r="P205" s="91"/>
    </row>
    <row r="206" spans="2:16" s="87" customFormat="1">
      <c r="B206" s="86"/>
      <c r="L206" s="89"/>
      <c r="M206" s="89"/>
      <c r="N206" s="89"/>
      <c r="O206" s="90"/>
      <c r="P206" s="91"/>
    </row>
    <row r="207" spans="2:16" s="87" customFormat="1">
      <c r="B207" s="86"/>
      <c r="L207" s="89"/>
      <c r="M207" s="89"/>
      <c r="N207" s="89"/>
      <c r="O207" s="90"/>
      <c r="P207" s="91"/>
    </row>
    <row r="208" spans="2:16" s="87" customFormat="1">
      <c r="B208" s="86"/>
      <c r="L208" s="89"/>
      <c r="M208" s="89"/>
      <c r="N208" s="89"/>
      <c r="O208" s="90"/>
      <c r="P208" s="91"/>
    </row>
  </sheetData>
  <sheetProtection sheet="1" objects="1" scenarios="1"/>
  <sortState xmlns:xlrd2="http://schemas.microsoft.com/office/spreadsheetml/2017/richdata2" ref="A64:V90">
    <sortCondition ref="C64:C90"/>
  </sortState>
  <printOptions gridLines="1"/>
  <pageMargins left="0.7" right="0.7" top="0.75" bottom="0.75" header="0.3" footer="0.3"/>
  <pageSetup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25842-D9C3-44DE-A5B7-8AF2142E9532}">
  <dimension ref="A1:V208"/>
  <sheetViews>
    <sheetView showGridLines="0" workbookViewId="0">
      <selection activeCell="B154" sqref="B154"/>
    </sheetView>
  </sheetViews>
  <sheetFormatPr defaultColWidth="9.140625" defaultRowHeight="12.75"/>
  <cols>
    <col min="1" max="1" width="8.140625" style="3" customWidth="1"/>
    <col min="2" max="2" width="8.5703125" style="2" customWidth="1"/>
    <col min="3" max="3" width="33.85546875" style="3" customWidth="1"/>
    <col min="4" max="4" width="6.140625" style="3" customWidth="1"/>
    <col min="5" max="5" width="3.85546875" style="3" customWidth="1"/>
    <col min="6" max="6" width="4" style="3" customWidth="1"/>
    <col min="7" max="7" width="9.85546875" style="3" bestFit="1" customWidth="1"/>
    <col min="8" max="8" width="10" style="3" bestFit="1" customWidth="1"/>
    <col min="9" max="9" width="9.5703125" style="3" bestFit="1" customWidth="1"/>
    <col min="10" max="10" width="9.85546875" style="3" bestFit="1" customWidth="1"/>
    <col min="11" max="11" width="16.140625" style="3" customWidth="1"/>
    <col min="12" max="12" width="12.5703125" style="4" customWidth="1"/>
    <col min="13" max="14" width="6.42578125" style="4" customWidth="1"/>
    <col min="15" max="15" width="10.42578125" style="5" customWidth="1"/>
    <col min="16" max="16" width="9.140625" style="6"/>
    <col min="17" max="16384" width="9.140625" style="3"/>
  </cols>
  <sheetData>
    <row r="1" spans="1:16" ht="15.75">
      <c r="A1" s="1" t="s">
        <v>0</v>
      </c>
    </row>
    <row r="2" spans="1:16">
      <c r="A2" s="7" t="s">
        <v>538</v>
      </c>
      <c r="B2" s="8"/>
      <c r="C2" s="9"/>
    </row>
    <row r="3" spans="1:16">
      <c r="A3" s="7" t="s">
        <v>1</v>
      </c>
      <c r="B3" s="8"/>
      <c r="C3" s="9"/>
    </row>
    <row r="4" spans="1:16" s="19" customFormat="1">
      <c r="A4" s="7"/>
      <c r="B4" s="13"/>
      <c r="C4" s="14"/>
      <c r="D4" s="3"/>
      <c r="E4" s="15"/>
      <c r="F4" s="16"/>
      <c r="G4" s="17"/>
      <c r="H4" s="17"/>
      <c r="I4" s="17"/>
      <c r="J4" s="18"/>
      <c r="L4" s="20"/>
      <c r="M4" s="20"/>
      <c r="N4" s="20"/>
      <c r="P4" s="21"/>
    </row>
    <row r="5" spans="1:16" s="19" customFormat="1">
      <c r="C5" s="11"/>
      <c r="G5" s="17"/>
      <c r="H5" s="17"/>
      <c r="I5" s="17"/>
      <c r="J5" s="18"/>
      <c r="L5" s="20"/>
      <c r="M5" s="20"/>
      <c r="N5" s="20"/>
      <c r="P5" s="21"/>
    </row>
    <row r="6" spans="1:16" s="19" customFormat="1" ht="54" thickBot="1">
      <c r="A6" s="22" t="s">
        <v>2</v>
      </c>
      <c r="B6" s="23" t="s">
        <v>3</v>
      </c>
      <c r="C6" s="24" t="s">
        <v>4</v>
      </c>
      <c r="D6" s="25" t="s">
        <v>5</v>
      </c>
      <c r="E6" s="23" t="s">
        <v>6</v>
      </c>
      <c r="F6" s="25" t="s">
        <v>7</v>
      </c>
      <c r="G6" s="26" t="s">
        <v>8</v>
      </c>
      <c r="H6" s="26" t="s">
        <v>9</v>
      </c>
      <c r="I6" s="26" t="s">
        <v>10</v>
      </c>
      <c r="J6" s="27" t="s">
        <v>11</v>
      </c>
      <c r="L6" s="20"/>
      <c r="M6" s="20"/>
      <c r="N6" s="20"/>
      <c r="P6" s="21"/>
    </row>
    <row r="7" spans="1:16" s="19" customFormat="1">
      <c r="A7" s="18"/>
      <c r="B7" s="28" t="s">
        <v>12</v>
      </c>
      <c r="C7" s="18"/>
      <c r="D7" s="29">
        <v>9</v>
      </c>
      <c r="E7" s="29" t="s">
        <v>13</v>
      </c>
      <c r="F7" s="17" t="s">
        <v>14</v>
      </c>
      <c r="G7" s="17">
        <f>'January 2018'!G8*1.025</f>
        <v>77098.083448724821</v>
      </c>
      <c r="H7" s="17">
        <f>'January 2018'!H8*1.025</f>
        <v>79411.025952186552</v>
      </c>
      <c r="I7" s="17">
        <f>'January 2018'!I8*1.025</f>
        <v>81793.356730752144</v>
      </c>
      <c r="J7" s="30">
        <f>'January 2018'!J8*1.025</f>
        <v>84247.157432674721</v>
      </c>
      <c r="L7" s="20"/>
      <c r="M7" s="20"/>
      <c r="N7" s="20"/>
      <c r="P7" s="21"/>
    </row>
    <row r="8" spans="1:16">
      <c r="A8" s="92"/>
      <c r="C8" s="31" t="s">
        <v>15</v>
      </c>
      <c r="D8" s="4"/>
      <c r="E8" s="4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6" ht="15.75">
      <c r="A9" s="34" t="s">
        <v>16</v>
      </c>
      <c r="C9" s="34" t="s">
        <v>17</v>
      </c>
      <c r="D9" s="4"/>
      <c r="E9" s="4"/>
      <c r="F9" s="32"/>
      <c r="G9" s="32"/>
      <c r="H9" s="32"/>
      <c r="I9" s="32"/>
      <c r="J9" s="32"/>
      <c r="K9" s="93"/>
      <c r="L9" s="32"/>
      <c r="M9" s="32"/>
      <c r="N9" s="32"/>
      <c r="O9" s="33"/>
    </row>
    <row r="10" spans="1:16">
      <c r="A10" s="34" t="s">
        <v>18</v>
      </c>
      <c r="C10" s="34" t="s">
        <v>19</v>
      </c>
      <c r="D10" s="4"/>
      <c r="E10" s="4"/>
      <c r="F10" s="32"/>
      <c r="G10" s="32"/>
      <c r="H10" s="32"/>
      <c r="I10" s="32"/>
      <c r="J10" s="32"/>
      <c r="K10" s="32"/>
      <c r="L10" s="32"/>
      <c r="M10" s="32"/>
      <c r="N10" s="32"/>
      <c r="O10" s="33"/>
    </row>
    <row r="11" spans="1:16">
      <c r="A11" s="34" t="s">
        <v>20</v>
      </c>
      <c r="C11" s="34" t="s">
        <v>230</v>
      </c>
      <c r="D11" s="4"/>
      <c r="E11" s="4"/>
      <c r="F11" s="32"/>
      <c r="G11" s="32"/>
      <c r="H11" s="32"/>
      <c r="I11" s="32"/>
      <c r="J11" s="32"/>
      <c r="K11" s="32"/>
      <c r="L11" s="32"/>
      <c r="M11" s="32"/>
      <c r="N11" s="32"/>
      <c r="O11" s="33"/>
    </row>
    <row r="12" spans="1:16">
      <c r="A12" s="34" t="s">
        <v>23</v>
      </c>
      <c r="C12" s="34" t="s">
        <v>24</v>
      </c>
      <c r="D12" s="4"/>
      <c r="E12" s="4"/>
      <c r="F12" s="32"/>
      <c r="G12" s="32"/>
      <c r="H12" s="32"/>
      <c r="I12" s="32"/>
      <c r="J12" s="32"/>
      <c r="K12" s="32"/>
      <c r="L12" s="32"/>
      <c r="M12" s="32"/>
      <c r="N12" s="32"/>
      <c r="O12" s="33"/>
    </row>
    <row r="13" spans="1:16">
      <c r="A13" s="34" t="s">
        <v>25</v>
      </c>
      <c r="C13" s="34" t="s">
        <v>26</v>
      </c>
      <c r="D13" s="4"/>
      <c r="E13" s="4"/>
      <c r="F13" s="32"/>
      <c r="G13" s="32"/>
      <c r="H13" s="32"/>
      <c r="I13" s="32"/>
      <c r="J13" s="32"/>
      <c r="K13" s="32"/>
      <c r="L13" s="32"/>
      <c r="M13" s="32"/>
      <c r="N13" s="32"/>
      <c r="O13" s="33"/>
    </row>
    <row r="14" spans="1:16">
      <c r="A14" s="34" t="s">
        <v>27</v>
      </c>
      <c r="C14" s="34" t="s">
        <v>28</v>
      </c>
      <c r="D14" s="4"/>
      <c r="E14" s="4"/>
      <c r="F14" s="32"/>
      <c r="G14" s="32"/>
      <c r="H14" s="32"/>
      <c r="I14" s="32"/>
      <c r="J14" s="32"/>
      <c r="K14" s="32"/>
      <c r="L14" s="32"/>
      <c r="M14" s="32"/>
      <c r="N14" s="32"/>
      <c r="O14" s="33"/>
    </row>
    <row r="15" spans="1:16">
      <c r="A15" s="34" t="s">
        <v>29</v>
      </c>
      <c r="C15" s="34" t="s">
        <v>30</v>
      </c>
      <c r="D15" s="4"/>
      <c r="E15" s="4"/>
      <c r="F15" s="32"/>
      <c r="G15" s="32"/>
      <c r="H15" s="32"/>
      <c r="I15" s="32"/>
      <c r="J15" s="32"/>
      <c r="K15" s="32"/>
      <c r="L15" s="32"/>
      <c r="M15" s="32"/>
      <c r="N15" s="32"/>
      <c r="O15" s="33"/>
    </row>
    <row r="16" spans="1:16">
      <c r="A16" s="34" t="s">
        <v>31</v>
      </c>
      <c r="C16" s="34" t="s">
        <v>32</v>
      </c>
      <c r="D16" s="4"/>
      <c r="E16" s="4"/>
      <c r="F16" s="32"/>
      <c r="G16" s="32"/>
      <c r="H16" s="32"/>
      <c r="I16" s="32"/>
      <c r="J16" s="32"/>
      <c r="K16" s="32"/>
      <c r="L16" s="32"/>
      <c r="M16" s="32"/>
      <c r="N16" s="32"/>
      <c r="O16" s="33"/>
    </row>
    <row r="17" spans="1:16">
      <c r="A17" s="34" t="s">
        <v>225</v>
      </c>
      <c r="C17" s="34" t="s">
        <v>33</v>
      </c>
      <c r="D17" s="4"/>
      <c r="E17" s="4"/>
      <c r="F17" s="32"/>
      <c r="G17" s="32"/>
      <c r="H17" s="32"/>
      <c r="I17" s="32"/>
      <c r="J17" s="32"/>
      <c r="K17" s="32"/>
      <c r="L17" s="32"/>
      <c r="M17" s="32"/>
      <c r="N17" s="32"/>
      <c r="O17" s="33"/>
    </row>
    <row r="18" spans="1:16">
      <c r="A18" s="34" t="s">
        <v>34</v>
      </c>
      <c r="C18" s="34" t="s">
        <v>35</v>
      </c>
      <c r="D18" s="4"/>
      <c r="E18" s="4"/>
      <c r="F18" s="32"/>
      <c r="G18" s="32"/>
      <c r="H18" s="32"/>
      <c r="I18" s="32"/>
      <c r="J18" s="32"/>
      <c r="K18" s="32"/>
      <c r="L18" s="32"/>
      <c r="M18" s="32"/>
      <c r="N18" s="32"/>
      <c r="O18" s="33"/>
    </row>
    <row r="19" spans="1:16">
      <c r="A19" s="34" t="s">
        <v>36</v>
      </c>
      <c r="C19" s="34" t="s">
        <v>37</v>
      </c>
      <c r="D19" s="4"/>
      <c r="E19" s="4"/>
      <c r="F19" s="32"/>
      <c r="G19" s="32"/>
      <c r="H19" s="32"/>
      <c r="I19" s="32"/>
      <c r="J19" s="32"/>
      <c r="K19" s="32"/>
      <c r="L19" s="32"/>
      <c r="M19" s="32"/>
      <c r="N19" s="32"/>
      <c r="O19" s="33"/>
    </row>
    <row r="20" spans="1:16">
      <c r="A20" s="34" t="s">
        <v>38</v>
      </c>
      <c r="C20" s="34" t="s">
        <v>39</v>
      </c>
      <c r="D20" s="4"/>
      <c r="E20" s="4"/>
      <c r="F20" s="32"/>
      <c r="G20" s="15"/>
      <c r="H20" s="15"/>
      <c r="I20" s="15"/>
      <c r="J20" s="15"/>
      <c r="K20" s="15"/>
      <c r="L20" s="32"/>
      <c r="M20" s="32"/>
      <c r="N20" s="32"/>
      <c r="O20" s="33"/>
    </row>
    <row r="21" spans="1:16" s="12" customFormat="1" ht="15" customHeight="1">
      <c r="A21" s="34" t="s">
        <v>40</v>
      </c>
      <c r="B21" s="2"/>
      <c r="C21" s="34" t="s">
        <v>41</v>
      </c>
      <c r="D21" s="4"/>
      <c r="E21" s="4"/>
      <c r="F21" s="32"/>
      <c r="G21" s="10"/>
      <c r="H21" s="10"/>
      <c r="I21" s="10"/>
      <c r="J21" s="10"/>
      <c r="K21" s="10"/>
      <c r="L21" s="10"/>
      <c r="M21" s="11"/>
      <c r="N21" s="10"/>
      <c r="O21" s="10"/>
      <c r="P21" s="6"/>
    </row>
    <row r="22" spans="1:16" s="19" customFormat="1">
      <c r="A22" s="34"/>
      <c r="B22" s="2"/>
      <c r="C22" s="34"/>
      <c r="D22" s="4"/>
      <c r="E22" s="15"/>
      <c r="F22" s="16"/>
      <c r="G22" s="17"/>
      <c r="H22" s="17"/>
      <c r="I22" s="17"/>
      <c r="L22" s="20"/>
      <c r="M22" s="20"/>
      <c r="N22" s="20"/>
      <c r="P22" s="21"/>
    </row>
    <row r="23" spans="1:16" s="19" customFormat="1">
      <c r="A23" s="94"/>
      <c r="B23" s="11"/>
      <c r="C23" s="11"/>
      <c r="G23" s="17"/>
      <c r="H23" s="17"/>
      <c r="I23" s="17"/>
      <c r="J23" s="18"/>
      <c r="L23" s="20"/>
      <c r="M23" s="20"/>
      <c r="N23" s="20"/>
      <c r="P23" s="21"/>
    </row>
    <row r="24" spans="1:16" s="19" customFormat="1" ht="54" thickBot="1">
      <c r="A24" s="22" t="s">
        <v>2</v>
      </c>
      <c r="B24" s="23" t="s">
        <v>3</v>
      </c>
      <c r="C24" s="24" t="s">
        <v>42</v>
      </c>
      <c r="D24" s="25" t="s">
        <v>5</v>
      </c>
      <c r="E24" s="23" t="s">
        <v>6</v>
      </c>
      <c r="F24" s="25" t="s">
        <v>7</v>
      </c>
      <c r="G24" s="26" t="s">
        <v>8</v>
      </c>
      <c r="H24" s="26" t="s">
        <v>9</v>
      </c>
      <c r="I24" s="26" t="s">
        <v>10</v>
      </c>
      <c r="J24" s="27" t="s">
        <v>11</v>
      </c>
      <c r="L24" s="20"/>
      <c r="M24" s="20"/>
      <c r="N24" s="20"/>
      <c r="P24" s="21"/>
    </row>
    <row r="25" spans="1:16" s="19" customFormat="1">
      <c r="A25" s="18"/>
      <c r="B25" s="28" t="s">
        <v>12</v>
      </c>
      <c r="C25" s="18"/>
      <c r="D25" s="29">
        <v>10</v>
      </c>
      <c r="E25" s="29" t="s">
        <v>13</v>
      </c>
      <c r="F25" s="17" t="s">
        <v>43</v>
      </c>
      <c r="G25" s="17">
        <f>'January 2018'!G27*1.025</f>
        <v>83543.119482686394</v>
      </c>
      <c r="H25" s="17">
        <f>'January 2018'!H27*1.025</f>
        <v>86049.413067166985</v>
      </c>
      <c r="I25" s="17">
        <f>'January 2018'!I27*1.025</f>
        <v>88630.895459182007</v>
      </c>
      <c r="J25" s="17">
        <f>'January 2018'!J27*1.025</f>
        <v>91289.822322957465</v>
      </c>
      <c r="L25" s="20"/>
      <c r="M25" s="20"/>
      <c r="N25" s="20"/>
      <c r="P25" s="21"/>
    </row>
    <row r="26" spans="1:16" s="19" customFormat="1">
      <c r="A26" s="3"/>
      <c r="B26" s="2"/>
      <c r="C26" s="31" t="s">
        <v>15</v>
      </c>
      <c r="D26" s="4"/>
      <c r="E26" s="4"/>
      <c r="F26" s="30"/>
      <c r="G26" s="30"/>
      <c r="H26" s="30"/>
      <c r="I26" s="30"/>
      <c r="J26" s="30"/>
      <c r="K26" s="30"/>
      <c r="L26" s="30"/>
      <c r="M26" s="30"/>
      <c r="N26" s="30"/>
      <c r="O26" s="33"/>
      <c r="P26" s="21"/>
    </row>
    <row r="27" spans="1:16" s="19" customFormat="1">
      <c r="A27" s="3" t="s">
        <v>44</v>
      </c>
      <c r="B27" s="2"/>
      <c r="C27" s="35" t="s">
        <v>45</v>
      </c>
      <c r="D27" s="34"/>
      <c r="E27" s="34"/>
      <c r="F27" s="32"/>
      <c r="G27" s="30"/>
      <c r="H27" s="30"/>
      <c r="I27" s="30"/>
      <c r="J27" s="30"/>
      <c r="K27" s="30"/>
      <c r="L27" s="30"/>
      <c r="M27" s="30"/>
      <c r="N27" s="30"/>
      <c r="O27" s="33"/>
      <c r="P27" s="21"/>
    </row>
    <row r="28" spans="1:16" s="19" customFormat="1">
      <c r="A28" s="3" t="s">
        <v>46</v>
      </c>
      <c r="B28" s="2"/>
      <c r="C28" s="35" t="s">
        <v>47</v>
      </c>
      <c r="D28" s="34"/>
      <c r="E28" s="34"/>
      <c r="F28" s="30"/>
      <c r="G28" s="30"/>
      <c r="H28" s="30"/>
      <c r="I28" s="30"/>
      <c r="J28" s="30"/>
      <c r="K28" s="30"/>
      <c r="L28" s="30"/>
      <c r="M28" s="30"/>
      <c r="N28" s="30"/>
      <c r="O28" s="33"/>
      <c r="P28" s="21"/>
    </row>
    <row r="29" spans="1:16" s="19" customFormat="1">
      <c r="A29" s="34" t="s">
        <v>48</v>
      </c>
      <c r="B29" s="36"/>
      <c r="C29" s="34" t="s">
        <v>49</v>
      </c>
      <c r="D29" s="34"/>
      <c r="E29" s="34"/>
      <c r="F29" s="30"/>
      <c r="G29" s="30"/>
      <c r="H29" s="30"/>
      <c r="I29" s="30"/>
      <c r="J29" s="30"/>
      <c r="K29" s="30"/>
      <c r="L29" s="30"/>
      <c r="M29" s="30"/>
      <c r="N29" s="30"/>
      <c r="O29" s="33"/>
      <c r="P29" s="21"/>
    </row>
    <row r="30" spans="1:16" ht="13.5" customHeight="1">
      <c r="A30" s="34" t="s">
        <v>50</v>
      </c>
      <c r="B30" s="36"/>
      <c r="C30" s="34" t="s">
        <v>51</v>
      </c>
      <c r="D30" s="34"/>
      <c r="E30" s="34"/>
      <c r="F30" s="30"/>
      <c r="G30" s="32"/>
      <c r="H30" s="32"/>
      <c r="I30" s="32"/>
      <c r="J30" s="32"/>
      <c r="K30" s="32"/>
      <c r="L30" s="32"/>
      <c r="M30" s="32"/>
      <c r="N30" s="32"/>
      <c r="O30" s="33"/>
    </row>
    <row r="31" spans="1:16" ht="13.5" customHeight="1">
      <c r="A31" s="34" t="s">
        <v>52</v>
      </c>
      <c r="B31" s="36"/>
      <c r="C31" s="34" t="s">
        <v>53</v>
      </c>
      <c r="D31" s="34"/>
      <c r="E31" s="34"/>
      <c r="F31" s="32"/>
      <c r="G31" s="32"/>
      <c r="H31" s="32"/>
      <c r="I31" s="32"/>
      <c r="J31" s="32"/>
      <c r="K31" s="37"/>
      <c r="L31" s="95"/>
      <c r="M31" s="95"/>
      <c r="N31" s="95"/>
      <c r="O31" s="93"/>
      <c r="P31" s="96"/>
    </row>
    <row r="32" spans="1:16" ht="13.5" customHeight="1">
      <c r="A32" s="3" t="s">
        <v>54</v>
      </c>
      <c r="C32" s="35" t="s">
        <v>55</v>
      </c>
      <c r="D32" s="4"/>
      <c r="E32" s="4"/>
      <c r="F32" s="32"/>
      <c r="G32" s="32"/>
      <c r="H32" s="32"/>
      <c r="I32" s="32"/>
      <c r="J32" s="32"/>
      <c r="K32" s="32"/>
      <c r="L32" s="32"/>
      <c r="M32" s="32"/>
      <c r="N32" s="32"/>
      <c r="O32" s="97"/>
    </row>
    <row r="33" spans="1:15" ht="13.5" customHeight="1">
      <c r="A33" s="3" t="s">
        <v>56</v>
      </c>
      <c r="C33" s="35" t="s">
        <v>57</v>
      </c>
      <c r="D33" s="4"/>
      <c r="E33" s="4"/>
      <c r="F33" s="32"/>
      <c r="G33" s="32"/>
      <c r="H33" s="32"/>
      <c r="I33" s="32"/>
      <c r="J33" s="32"/>
      <c r="K33" s="32"/>
      <c r="L33" s="32"/>
      <c r="M33" s="32"/>
      <c r="N33" s="32"/>
      <c r="O33" s="98"/>
    </row>
    <row r="34" spans="1:15" ht="13.35" customHeight="1">
      <c r="A34" s="34" t="s">
        <v>58</v>
      </c>
      <c r="C34" s="34" t="s">
        <v>59</v>
      </c>
      <c r="D34" s="4"/>
      <c r="E34" s="4"/>
      <c r="F34" s="32"/>
      <c r="G34" s="32"/>
      <c r="H34" s="32"/>
      <c r="I34" s="32"/>
      <c r="J34" s="32"/>
      <c r="K34" s="32"/>
      <c r="L34" s="32"/>
      <c r="M34" s="32"/>
      <c r="N34" s="32"/>
      <c r="O34" s="93"/>
    </row>
    <row r="35" spans="1:15" ht="14.1" customHeight="1">
      <c r="A35" s="34" t="s">
        <v>60</v>
      </c>
      <c r="B35" s="36"/>
      <c r="C35" s="34" t="s">
        <v>61</v>
      </c>
      <c r="D35" s="20"/>
      <c r="E35" s="20"/>
      <c r="F35" s="30"/>
      <c r="H35" s="32"/>
      <c r="I35" s="32"/>
      <c r="J35" s="32"/>
      <c r="K35" s="32"/>
      <c r="L35" s="32"/>
      <c r="M35" s="32"/>
      <c r="N35" s="32"/>
      <c r="O35" s="33"/>
    </row>
    <row r="36" spans="1:15" ht="13.5" customHeight="1">
      <c r="A36" s="3" t="s">
        <v>62</v>
      </c>
      <c r="C36" s="35" t="s">
        <v>63</v>
      </c>
      <c r="D36" s="4"/>
      <c r="E36" s="4"/>
      <c r="F36" s="32"/>
      <c r="G36" s="32"/>
      <c r="H36" s="32"/>
      <c r="I36" s="32"/>
      <c r="J36" s="32"/>
      <c r="K36" s="32"/>
      <c r="L36" s="32"/>
      <c r="M36" s="32"/>
      <c r="N36" s="32"/>
      <c r="O36" s="97"/>
    </row>
    <row r="37" spans="1:15" ht="13.5" customHeight="1">
      <c r="A37" s="34" t="s">
        <v>64</v>
      </c>
      <c r="B37" s="36"/>
      <c r="C37" s="34" t="s">
        <v>65</v>
      </c>
      <c r="D37" s="4"/>
      <c r="E37" s="4"/>
      <c r="F37" s="32"/>
      <c r="G37" s="32"/>
      <c r="H37" s="32"/>
      <c r="I37" s="32"/>
      <c r="J37" s="32"/>
      <c r="K37" s="32"/>
      <c r="L37" s="32"/>
      <c r="M37" s="32"/>
      <c r="N37" s="32"/>
      <c r="O37" s="97"/>
    </row>
    <row r="38" spans="1:15" ht="13.5" customHeight="1">
      <c r="A38" s="3" t="s">
        <v>66</v>
      </c>
      <c r="C38" s="35" t="s">
        <v>67</v>
      </c>
      <c r="D38" s="4"/>
      <c r="E38" s="4"/>
      <c r="F38" s="32"/>
      <c r="G38" s="32"/>
      <c r="H38" s="32"/>
      <c r="I38" s="32"/>
      <c r="J38" s="32"/>
      <c r="K38" s="32"/>
      <c r="L38" s="32"/>
      <c r="M38" s="32"/>
      <c r="N38" s="32"/>
      <c r="O38" s="99"/>
    </row>
    <row r="39" spans="1:15" ht="13.5" customHeight="1">
      <c r="A39" s="3" t="s">
        <v>224</v>
      </c>
      <c r="C39" s="35" t="s">
        <v>68</v>
      </c>
      <c r="D39" s="4"/>
      <c r="E39" s="4"/>
      <c r="F39" s="32"/>
      <c r="G39" s="32"/>
      <c r="H39" s="32"/>
      <c r="I39" s="32"/>
      <c r="J39" s="32"/>
      <c r="K39" s="32"/>
      <c r="L39" s="32"/>
      <c r="M39" s="32"/>
      <c r="N39" s="32"/>
      <c r="O39" s="99"/>
    </row>
    <row r="40" spans="1:15" ht="13.5" customHeight="1">
      <c r="A40" s="34" t="s">
        <v>69</v>
      </c>
      <c r="B40" s="36"/>
      <c r="C40" s="34" t="s">
        <v>70</v>
      </c>
      <c r="D40" s="20"/>
      <c r="E40" s="20"/>
      <c r="F40" s="30"/>
      <c r="H40" s="32"/>
      <c r="I40" s="32"/>
      <c r="J40" s="32"/>
      <c r="K40" s="32"/>
      <c r="L40" s="32"/>
      <c r="M40" s="32"/>
      <c r="N40" s="32"/>
      <c r="O40" s="33"/>
    </row>
    <row r="41" spans="1:15" ht="13.5" customHeight="1">
      <c r="A41" s="3" t="s">
        <v>71</v>
      </c>
      <c r="C41" s="34" t="s">
        <v>72</v>
      </c>
      <c r="D41" s="4"/>
      <c r="E41" s="4"/>
      <c r="F41" s="32"/>
      <c r="G41" s="30"/>
      <c r="H41" s="32"/>
      <c r="I41" s="32"/>
      <c r="J41" s="32"/>
      <c r="K41" s="32"/>
      <c r="L41" s="32"/>
      <c r="M41" s="32"/>
      <c r="N41" s="32"/>
      <c r="O41" s="33"/>
    </row>
    <row r="42" spans="1:15" ht="13.5" customHeight="1">
      <c r="A42" s="3" t="s">
        <v>73</v>
      </c>
      <c r="C42" s="34" t="s">
        <v>74</v>
      </c>
      <c r="D42" s="4"/>
      <c r="E42" s="4"/>
      <c r="F42" s="32"/>
      <c r="G42" s="30"/>
      <c r="H42" s="32"/>
      <c r="I42" s="32"/>
      <c r="J42" s="32"/>
      <c r="K42" s="32"/>
      <c r="L42" s="32"/>
      <c r="M42" s="32"/>
      <c r="N42" s="32"/>
      <c r="O42" s="33"/>
    </row>
    <row r="43" spans="1:15" ht="13.5" customHeight="1">
      <c r="A43" s="3" t="s">
        <v>75</v>
      </c>
      <c r="C43" s="35" t="s">
        <v>76</v>
      </c>
      <c r="D43" s="20"/>
      <c r="E43" s="20"/>
      <c r="F43" s="30"/>
      <c r="G43" s="30"/>
      <c r="H43" s="32"/>
      <c r="I43" s="32"/>
      <c r="J43" s="32"/>
      <c r="K43" s="32"/>
      <c r="L43" s="32"/>
      <c r="M43" s="32"/>
      <c r="N43" s="32"/>
      <c r="O43" s="33"/>
    </row>
    <row r="44" spans="1:15" ht="17.100000000000001" customHeight="1">
      <c r="A44" s="3" t="s">
        <v>77</v>
      </c>
      <c r="C44" s="35" t="s">
        <v>78</v>
      </c>
      <c r="D44" s="20"/>
      <c r="E44" s="20"/>
      <c r="F44" s="30"/>
      <c r="G44" s="30"/>
      <c r="H44" s="32"/>
      <c r="I44" s="32"/>
      <c r="J44" s="32"/>
      <c r="K44" s="32"/>
      <c r="L44" s="32"/>
      <c r="M44" s="32"/>
      <c r="N44" s="32"/>
      <c r="O44" s="33"/>
    </row>
    <row r="45" spans="1:15" ht="13.5" customHeight="1">
      <c r="A45" s="3" t="s">
        <v>79</v>
      </c>
      <c r="C45" s="35" t="s">
        <v>80</v>
      </c>
      <c r="D45" s="20"/>
      <c r="E45" s="20"/>
      <c r="F45" s="30"/>
      <c r="G45" s="30"/>
      <c r="H45" s="32"/>
      <c r="I45" s="32"/>
      <c r="J45" s="32"/>
      <c r="K45" s="32"/>
      <c r="L45" s="32"/>
      <c r="M45" s="32"/>
      <c r="N45" s="32"/>
      <c r="O45" s="33"/>
    </row>
    <row r="46" spans="1:15" ht="13.5" customHeight="1">
      <c r="A46" s="3" t="s">
        <v>81</v>
      </c>
      <c r="C46" s="35" t="s">
        <v>82</v>
      </c>
      <c r="D46" s="20"/>
      <c r="E46" s="20"/>
      <c r="F46" s="30"/>
      <c r="G46" s="30"/>
      <c r="H46" s="32"/>
      <c r="I46" s="32"/>
      <c r="J46" s="32"/>
      <c r="K46" s="32"/>
      <c r="L46" s="32"/>
      <c r="M46" s="32"/>
      <c r="N46" s="32"/>
      <c r="O46" s="33"/>
    </row>
    <row r="47" spans="1:15" ht="13.5" customHeight="1">
      <c r="C47" s="35"/>
      <c r="D47" s="20"/>
      <c r="E47" s="20"/>
      <c r="F47" s="30"/>
      <c r="H47" s="32"/>
      <c r="I47" s="32"/>
      <c r="J47" s="32"/>
      <c r="K47" s="32"/>
      <c r="L47" s="32"/>
      <c r="M47" s="32"/>
      <c r="N47" s="32"/>
      <c r="O47" s="33"/>
    </row>
    <row r="48" spans="1:15" ht="13.5" customHeight="1">
      <c r="C48" s="35"/>
      <c r="D48" s="20"/>
      <c r="E48" s="20"/>
      <c r="F48" s="30"/>
      <c r="H48" s="32"/>
      <c r="I48" s="32"/>
      <c r="J48" s="32"/>
      <c r="K48" s="32"/>
      <c r="L48" s="32"/>
      <c r="M48" s="32"/>
      <c r="N48" s="32"/>
      <c r="O48" s="33"/>
    </row>
    <row r="49" spans="1:19" ht="13.5" customHeight="1">
      <c r="A49" s="35" t="s">
        <v>83</v>
      </c>
      <c r="C49" s="35"/>
      <c r="D49" s="20"/>
      <c r="E49" s="20"/>
      <c r="F49" s="30"/>
      <c r="H49" s="32"/>
      <c r="I49" s="32"/>
      <c r="J49" s="32"/>
      <c r="K49" s="32"/>
      <c r="L49" s="32"/>
      <c r="M49" s="32"/>
      <c r="N49" s="32"/>
      <c r="O49" s="33"/>
    </row>
    <row r="50" spans="1:19" ht="13.5" customHeight="1">
      <c r="A50" s="37"/>
      <c r="B50" s="34" t="s">
        <v>84</v>
      </c>
      <c r="C50" s="35"/>
      <c r="D50" s="36"/>
      <c r="F50" s="30"/>
      <c r="G50" s="38">
        <v>86.594572800000009</v>
      </c>
      <c r="H50" s="32" t="s">
        <v>85</v>
      </c>
      <c r="I50" s="32"/>
      <c r="J50" s="32"/>
      <c r="K50" s="32"/>
      <c r="L50" s="32"/>
      <c r="M50" s="32"/>
      <c r="N50" s="32"/>
      <c r="O50" s="33"/>
    </row>
    <row r="51" spans="1:19" ht="13.35" customHeight="1">
      <c r="B51" s="34" t="s">
        <v>86</v>
      </c>
      <c r="C51" s="35"/>
      <c r="D51" s="20"/>
      <c r="E51" s="20"/>
      <c r="F51" s="30"/>
      <c r="G51" s="38">
        <v>185.9236416</v>
      </c>
      <c r="H51" s="32" t="s">
        <v>85</v>
      </c>
      <c r="I51" s="32"/>
      <c r="J51" s="32"/>
      <c r="K51" s="32"/>
      <c r="L51" s="32"/>
      <c r="M51" s="32"/>
      <c r="N51" s="32"/>
      <c r="O51" s="33"/>
    </row>
    <row r="52" spans="1:19" s="12" customFormat="1" ht="17.100000000000001" customHeight="1">
      <c r="A52" s="3"/>
      <c r="B52" s="34" t="s">
        <v>87</v>
      </c>
      <c r="C52" s="35"/>
      <c r="D52" s="20"/>
      <c r="E52" s="20"/>
      <c r="F52" s="30"/>
      <c r="G52" s="38">
        <v>185.9236416</v>
      </c>
      <c r="H52" s="32" t="s">
        <v>85</v>
      </c>
      <c r="M52" s="11"/>
      <c r="N52" s="10"/>
      <c r="O52" s="10"/>
      <c r="P52" s="6"/>
    </row>
    <row r="53" spans="1:19" s="12" customFormat="1" ht="17.100000000000001" customHeight="1">
      <c r="A53" s="3"/>
      <c r="B53" s="34"/>
      <c r="C53" s="35"/>
      <c r="D53" s="20"/>
      <c r="E53" s="20"/>
      <c r="F53" s="30"/>
      <c r="G53" s="38"/>
      <c r="H53" s="32"/>
      <c r="M53" s="11"/>
      <c r="N53" s="10"/>
      <c r="O53" s="10"/>
      <c r="P53" s="6"/>
    </row>
    <row r="54" spans="1:19" s="12" customFormat="1" ht="17.100000000000001" customHeight="1">
      <c r="A54" s="3"/>
      <c r="B54" s="34"/>
      <c r="C54" s="35"/>
      <c r="D54" s="20"/>
      <c r="E54" s="20"/>
      <c r="F54" s="30"/>
      <c r="G54" s="38"/>
      <c r="H54" s="32"/>
      <c r="M54" s="11"/>
      <c r="N54" s="10"/>
      <c r="O54" s="10"/>
      <c r="P54" s="6"/>
    </row>
    <row r="55" spans="1:19" s="12" customFormat="1" ht="43.5" customHeight="1" thickBot="1">
      <c r="A55" s="22" t="s">
        <v>2</v>
      </c>
      <c r="B55" s="23" t="s">
        <v>3</v>
      </c>
      <c r="C55" s="24" t="s">
        <v>42</v>
      </c>
      <c r="D55" s="25" t="s">
        <v>5</v>
      </c>
      <c r="E55" s="23" t="s">
        <v>6</v>
      </c>
      <c r="F55" s="25" t="s">
        <v>7</v>
      </c>
      <c r="G55" s="26" t="s">
        <v>8</v>
      </c>
      <c r="H55" s="26" t="s">
        <v>9</v>
      </c>
      <c r="I55" s="26" t="s">
        <v>10</v>
      </c>
      <c r="J55" s="27" t="s">
        <v>11</v>
      </c>
      <c r="M55" s="11"/>
      <c r="N55" s="10"/>
      <c r="O55" s="10"/>
      <c r="P55" s="6"/>
    </row>
    <row r="56" spans="1:19" s="12" customFormat="1" ht="27.75" customHeight="1">
      <c r="B56" s="36" t="s">
        <v>12</v>
      </c>
      <c r="D56" s="34">
        <v>10</v>
      </c>
      <c r="E56" s="34" t="s">
        <v>13</v>
      </c>
      <c r="F56" s="17" t="s">
        <v>90</v>
      </c>
      <c r="G56" s="17">
        <f>'January 2018'!G58*1.025</f>
        <v>86390.807516222398</v>
      </c>
      <c r="H56" s="17">
        <f>'January 2018'!H58*1.025</f>
        <v>88982.53174170907</v>
      </c>
      <c r="I56" s="17">
        <f>'January 2018'!I58*1.025</f>
        <v>91652.007693960346</v>
      </c>
      <c r="J56" s="17">
        <f>'January 2018'!J58*1.025</f>
        <v>94401.567924779156</v>
      </c>
      <c r="M56" s="11"/>
      <c r="N56" s="10"/>
      <c r="O56" s="10"/>
      <c r="P56" s="6"/>
    </row>
    <row r="57" spans="1:19" s="12" customFormat="1" ht="13.5" customHeight="1">
      <c r="B57" s="36"/>
      <c r="C57" s="31" t="s">
        <v>15</v>
      </c>
      <c r="D57" s="34"/>
      <c r="E57" s="34"/>
      <c r="F57" s="17"/>
      <c r="G57" s="17"/>
      <c r="H57" s="17"/>
      <c r="I57" s="17"/>
      <c r="J57" s="17"/>
      <c r="M57" s="11"/>
      <c r="N57" s="10"/>
      <c r="O57" s="10"/>
      <c r="P57" s="6"/>
    </row>
    <row r="58" spans="1:19" s="12" customFormat="1" ht="27.75" customHeight="1">
      <c r="A58" s="34" t="s">
        <v>88</v>
      </c>
      <c r="B58" s="28"/>
      <c r="C58" s="100" t="s">
        <v>89</v>
      </c>
      <c r="D58" s="29"/>
      <c r="E58" s="29"/>
      <c r="F58" s="17"/>
      <c r="G58" s="17"/>
      <c r="H58" s="17"/>
      <c r="I58" s="17"/>
      <c r="J58" s="17"/>
      <c r="M58" s="11"/>
      <c r="N58" s="10"/>
      <c r="O58" s="10"/>
      <c r="P58" s="6"/>
    </row>
    <row r="59" spans="1:19" s="19" customFormat="1" ht="25.5">
      <c r="C59" s="100" t="s">
        <v>248</v>
      </c>
      <c r="G59" s="17"/>
      <c r="H59" s="17"/>
      <c r="I59" s="17"/>
      <c r="J59" s="18"/>
      <c r="L59" s="20"/>
      <c r="M59" s="20"/>
      <c r="N59" s="20"/>
      <c r="P59" s="21"/>
    </row>
    <row r="60" spans="1:19" s="19" customFormat="1">
      <c r="C60" s="100"/>
      <c r="G60" s="17"/>
      <c r="H60" s="17"/>
      <c r="I60" s="17"/>
      <c r="J60" s="18"/>
      <c r="L60" s="20"/>
      <c r="M60" s="20"/>
      <c r="N60" s="20"/>
      <c r="P60" s="21"/>
    </row>
    <row r="61" spans="1:19" s="19" customFormat="1" ht="54" thickBot="1">
      <c r="A61" s="22" t="s">
        <v>2</v>
      </c>
      <c r="B61" s="23" t="s">
        <v>3</v>
      </c>
      <c r="C61" s="24" t="s">
        <v>91</v>
      </c>
      <c r="D61" s="25" t="s">
        <v>5</v>
      </c>
      <c r="E61" s="23" t="s">
        <v>6</v>
      </c>
      <c r="F61" s="25" t="s">
        <v>7</v>
      </c>
      <c r="G61" s="26" t="s">
        <v>8</v>
      </c>
      <c r="H61" s="26" t="s">
        <v>9</v>
      </c>
      <c r="I61" s="26" t="s">
        <v>10</v>
      </c>
      <c r="J61" s="27" t="s">
        <v>11</v>
      </c>
      <c r="L61" s="20"/>
      <c r="M61" s="20"/>
      <c r="N61" s="20"/>
      <c r="P61" s="21"/>
    </row>
    <row r="62" spans="1:19" s="19" customFormat="1">
      <c r="A62" s="18"/>
      <c r="B62" s="28" t="s">
        <v>12</v>
      </c>
      <c r="C62" s="18"/>
      <c r="D62" s="29">
        <v>11</v>
      </c>
      <c r="E62" s="29" t="s">
        <v>13</v>
      </c>
      <c r="F62" s="17" t="s">
        <v>92</v>
      </c>
      <c r="G62" s="17">
        <f>'January 2018'!G62*1.025</f>
        <v>89990.42449606501</v>
      </c>
      <c r="H62" s="17">
        <f>'January 2018'!H62*1.025</f>
        <v>92690.137230946959</v>
      </c>
      <c r="I62" s="17">
        <f>'January 2018'!I62*1.025</f>
        <v>95470.841347875365</v>
      </c>
      <c r="J62" s="17">
        <f>'January 2018'!J62*1.025</f>
        <v>98334.966588311625</v>
      </c>
      <c r="L62" s="20"/>
      <c r="M62" s="20"/>
      <c r="N62" s="20"/>
      <c r="O62" s="101"/>
      <c r="P62" s="102"/>
      <c r="Q62" s="101"/>
      <c r="R62" s="101"/>
      <c r="S62" s="18"/>
    </row>
    <row r="63" spans="1:19" s="19" customFormat="1">
      <c r="A63" s="3"/>
      <c r="B63" s="2"/>
      <c r="C63" s="31" t="s">
        <v>15</v>
      </c>
      <c r="D63" s="4"/>
      <c r="E63" s="4"/>
      <c r="F63" s="30"/>
      <c r="G63" s="30"/>
      <c r="H63" s="30"/>
      <c r="I63" s="30"/>
      <c r="J63" s="30"/>
      <c r="K63" s="30"/>
      <c r="L63" s="30"/>
      <c r="M63" s="30"/>
      <c r="N63" s="30"/>
      <c r="O63" s="18"/>
      <c r="P63" s="21"/>
    </row>
    <row r="64" spans="1:19" s="19" customFormat="1">
      <c r="A64" s="3" t="s">
        <v>93</v>
      </c>
      <c r="B64" s="2"/>
      <c r="C64" s="35" t="s">
        <v>94</v>
      </c>
      <c r="D64" s="4"/>
      <c r="E64" s="4"/>
      <c r="F64" s="30"/>
      <c r="G64" s="30"/>
      <c r="H64" s="30"/>
      <c r="I64" s="30"/>
      <c r="J64" s="30"/>
      <c r="K64" s="30"/>
      <c r="L64" s="30"/>
      <c r="M64" s="30"/>
      <c r="N64" s="30"/>
      <c r="O64" s="18"/>
      <c r="P64" s="21"/>
    </row>
    <row r="65" spans="1:16" s="19" customFormat="1">
      <c r="A65" s="3" t="s">
        <v>97</v>
      </c>
      <c r="B65" s="35"/>
      <c r="C65" s="35" t="s">
        <v>228</v>
      </c>
      <c r="D65" s="4"/>
      <c r="E65" s="4"/>
      <c r="F65" s="30"/>
      <c r="G65" s="38"/>
      <c r="H65" s="38"/>
      <c r="I65" s="38"/>
      <c r="J65" s="38"/>
      <c r="K65" s="30"/>
      <c r="L65" s="30"/>
      <c r="M65" s="30"/>
      <c r="N65" s="30"/>
      <c r="O65" s="33"/>
      <c r="P65" s="21"/>
    </row>
    <row r="66" spans="1:16" s="19" customFormat="1">
      <c r="A66" s="3" t="s">
        <v>95</v>
      </c>
      <c r="B66" s="2"/>
      <c r="C66" s="35" t="s">
        <v>96</v>
      </c>
      <c r="D66" s="4"/>
      <c r="E66" s="4"/>
      <c r="F66" s="30"/>
      <c r="G66" s="30"/>
      <c r="H66" s="30"/>
      <c r="I66" s="30"/>
      <c r="J66" s="30"/>
      <c r="K66" s="30"/>
      <c r="L66" s="30"/>
      <c r="M66" s="30"/>
      <c r="N66" s="30"/>
      <c r="O66" s="33"/>
      <c r="P66" s="21"/>
    </row>
    <row r="67" spans="1:16" s="19" customFormat="1">
      <c r="A67" s="3" t="s">
        <v>246</v>
      </c>
      <c r="B67" s="2"/>
      <c r="C67" s="35" t="s">
        <v>234</v>
      </c>
      <c r="D67" s="4"/>
      <c r="E67" s="4"/>
      <c r="F67" s="30"/>
      <c r="G67" s="30"/>
      <c r="H67" s="30"/>
      <c r="I67" s="30"/>
      <c r="J67" s="30"/>
      <c r="K67" s="30"/>
      <c r="L67" s="30"/>
      <c r="M67" s="30"/>
      <c r="N67" s="30"/>
      <c r="O67" s="33"/>
      <c r="P67" s="21"/>
    </row>
    <row r="68" spans="1:16" s="19" customFormat="1">
      <c r="A68" s="3" t="s">
        <v>98</v>
      </c>
      <c r="B68" s="2"/>
      <c r="C68" s="35" t="s">
        <v>99</v>
      </c>
      <c r="D68" s="4"/>
      <c r="E68" s="4"/>
      <c r="F68" s="30"/>
      <c r="G68" s="30"/>
      <c r="H68" s="30"/>
      <c r="I68" s="30"/>
      <c r="J68" s="30"/>
      <c r="K68" s="30"/>
      <c r="L68" s="30"/>
      <c r="M68" s="30"/>
      <c r="N68" s="30"/>
      <c r="O68" s="33"/>
      <c r="P68" s="21"/>
    </row>
    <row r="69" spans="1:16" s="19" customFormat="1">
      <c r="A69" s="3" t="s">
        <v>100</v>
      </c>
      <c r="B69" s="2"/>
      <c r="C69" s="35" t="s">
        <v>101</v>
      </c>
      <c r="D69" s="4"/>
      <c r="E69" s="4"/>
      <c r="F69" s="30"/>
      <c r="G69" s="30"/>
      <c r="H69" s="30"/>
      <c r="I69" s="30"/>
      <c r="J69" s="30"/>
      <c r="K69" s="30"/>
      <c r="L69" s="30"/>
      <c r="M69" s="30"/>
      <c r="N69" s="30"/>
      <c r="O69" s="33"/>
      <c r="P69" s="21"/>
    </row>
    <row r="70" spans="1:16" s="19" customFormat="1">
      <c r="A70" s="3" t="s">
        <v>102</v>
      </c>
      <c r="B70" s="2"/>
      <c r="C70" s="35" t="s">
        <v>103</v>
      </c>
      <c r="D70" s="4"/>
      <c r="E70" s="4"/>
      <c r="F70" s="30"/>
      <c r="G70" s="30"/>
      <c r="H70" s="30"/>
      <c r="I70" s="30"/>
      <c r="J70" s="30"/>
      <c r="K70" s="30"/>
      <c r="L70" s="30"/>
      <c r="M70" s="30"/>
      <c r="N70" s="30"/>
      <c r="O70" s="33"/>
      <c r="P70" s="21"/>
    </row>
    <row r="71" spans="1:16" s="19" customFormat="1">
      <c r="A71" s="3" t="s">
        <v>104</v>
      </c>
      <c r="B71" s="2"/>
      <c r="C71" s="35" t="s">
        <v>105</v>
      </c>
      <c r="D71" s="4"/>
      <c r="E71" s="4"/>
      <c r="F71" s="30"/>
      <c r="G71" s="30"/>
      <c r="H71" s="30"/>
      <c r="I71" s="30"/>
      <c r="J71" s="30"/>
      <c r="K71" s="30"/>
      <c r="L71" s="30"/>
      <c r="M71" s="30"/>
      <c r="N71" s="30"/>
      <c r="O71" s="33"/>
      <c r="P71" s="21"/>
    </row>
    <row r="72" spans="1:16" s="19" customFormat="1">
      <c r="A72" s="3" t="s">
        <v>106</v>
      </c>
      <c r="B72" s="2"/>
      <c r="C72" s="35" t="s">
        <v>107</v>
      </c>
      <c r="D72" s="4"/>
      <c r="E72" s="4"/>
      <c r="F72" s="30"/>
      <c r="G72" s="30"/>
      <c r="H72" s="30"/>
      <c r="I72" s="30"/>
      <c r="J72" s="30"/>
      <c r="K72" s="30"/>
      <c r="L72" s="30"/>
      <c r="M72" s="30"/>
      <c r="N72" s="30"/>
      <c r="O72" s="33"/>
      <c r="P72" s="21"/>
    </row>
    <row r="73" spans="1:16" s="19" customFormat="1">
      <c r="A73" s="3" t="s">
        <v>108</v>
      </c>
      <c r="B73" s="2"/>
      <c r="C73" s="35" t="s">
        <v>109</v>
      </c>
      <c r="D73" s="4"/>
      <c r="E73" s="4"/>
      <c r="F73" s="30"/>
      <c r="G73" s="30"/>
      <c r="H73" s="30"/>
      <c r="I73" s="30"/>
      <c r="J73" s="30"/>
      <c r="K73" s="30"/>
      <c r="L73" s="30"/>
      <c r="M73" s="30"/>
      <c r="N73" s="30"/>
      <c r="O73" s="33"/>
      <c r="P73" s="21"/>
    </row>
    <row r="74" spans="1:16" s="19" customFormat="1">
      <c r="A74" s="3" t="s">
        <v>110</v>
      </c>
      <c r="B74" s="2"/>
      <c r="C74" s="35" t="s">
        <v>111</v>
      </c>
      <c r="D74" s="4"/>
      <c r="E74" s="4"/>
      <c r="F74" s="30"/>
      <c r="G74" s="30"/>
      <c r="H74" s="30"/>
      <c r="I74" s="30"/>
      <c r="J74" s="30"/>
      <c r="K74" s="30"/>
      <c r="L74" s="30"/>
      <c r="M74" s="30"/>
      <c r="N74" s="30"/>
      <c r="O74" s="33"/>
      <c r="P74" s="21"/>
    </row>
    <row r="75" spans="1:16" s="19" customFormat="1" ht="24">
      <c r="A75" s="3" t="s">
        <v>112</v>
      </c>
      <c r="B75" s="3"/>
      <c r="C75" s="103" t="s">
        <v>113</v>
      </c>
      <c r="G75" s="17"/>
      <c r="H75" s="17"/>
      <c r="I75" s="17"/>
      <c r="J75" s="18"/>
      <c r="K75" s="15"/>
      <c r="L75" s="30"/>
      <c r="M75" s="30"/>
      <c r="N75" s="30"/>
      <c r="O75" s="33"/>
      <c r="P75" s="21"/>
    </row>
    <row r="76" spans="1:16" s="19" customFormat="1">
      <c r="A76" s="3" t="s">
        <v>114</v>
      </c>
      <c r="B76" s="35"/>
      <c r="C76" s="35" t="s">
        <v>115</v>
      </c>
      <c r="D76" s="35"/>
      <c r="E76" s="4"/>
      <c r="F76" s="30"/>
      <c r="G76" s="30"/>
      <c r="H76" s="30"/>
      <c r="I76" s="30"/>
      <c r="J76" s="30"/>
      <c r="K76" s="30"/>
      <c r="L76" s="30"/>
      <c r="M76" s="30"/>
      <c r="N76" s="30"/>
      <c r="O76" s="33"/>
      <c r="P76" s="21"/>
    </row>
    <row r="77" spans="1:16" s="19" customFormat="1">
      <c r="A77" s="3" t="s">
        <v>116</v>
      </c>
      <c r="B77" s="35"/>
      <c r="C77" s="35" t="s">
        <v>117</v>
      </c>
      <c r="D77" s="4"/>
      <c r="E77" s="4"/>
      <c r="F77" s="30"/>
      <c r="G77" s="30"/>
      <c r="H77" s="30"/>
      <c r="I77" s="30"/>
      <c r="J77" s="30"/>
      <c r="K77" s="30"/>
      <c r="L77" s="30"/>
      <c r="M77" s="30"/>
      <c r="N77" s="30"/>
      <c r="O77" s="33"/>
      <c r="P77" s="21"/>
    </row>
    <row r="78" spans="1:16" s="19" customFormat="1">
      <c r="A78" s="3" t="s">
        <v>118</v>
      </c>
      <c r="B78" s="2"/>
      <c r="C78" s="35" t="s">
        <v>119</v>
      </c>
      <c r="K78" s="30"/>
      <c r="L78" s="30"/>
      <c r="M78" s="30"/>
      <c r="N78" s="30"/>
      <c r="O78" s="33"/>
      <c r="P78" s="21"/>
    </row>
    <row r="79" spans="1:16" s="19" customFormat="1">
      <c r="A79" s="3" t="s">
        <v>120</v>
      </c>
      <c r="B79" s="2"/>
      <c r="C79" s="35" t="s">
        <v>229</v>
      </c>
      <c r="D79" s="4"/>
      <c r="E79" s="4"/>
      <c r="F79" s="30"/>
      <c r="G79" s="30"/>
      <c r="H79" s="30"/>
      <c r="I79" s="30"/>
      <c r="J79" s="30"/>
      <c r="K79" s="30"/>
      <c r="L79" s="30"/>
      <c r="M79" s="30"/>
      <c r="N79" s="30"/>
      <c r="O79" s="33"/>
      <c r="P79" s="21"/>
    </row>
    <row r="80" spans="1:16" s="19" customFormat="1">
      <c r="A80" s="3" t="s">
        <v>121</v>
      </c>
      <c r="B80" s="2"/>
      <c r="C80" s="35" t="s">
        <v>122</v>
      </c>
      <c r="D80" s="4"/>
      <c r="E80" s="4"/>
      <c r="F80" s="30"/>
      <c r="G80" s="30"/>
      <c r="H80" s="30"/>
      <c r="I80" s="30"/>
      <c r="J80" s="30"/>
      <c r="K80" s="30"/>
      <c r="L80" s="30"/>
      <c r="M80" s="30"/>
      <c r="N80" s="30"/>
      <c r="O80" s="33"/>
      <c r="P80" s="21"/>
    </row>
    <row r="81" spans="1:22" s="19" customFormat="1">
      <c r="A81" s="3" t="s">
        <v>125</v>
      </c>
      <c r="B81" s="35"/>
      <c r="C81" s="35" t="s">
        <v>126</v>
      </c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3"/>
      <c r="P81" s="21"/>
    </row>
    <row r="82" spans="1:22" s="19" customFormat="1">
      <c r="A82" s="3" t="s">
        <v>123</v>
      </c>
      <c r="B82" s="35"/>
      <c r="C82" s="35" t="s">
        <v>124</v>
      </c>
      <c r="D82" s="35"/>
      <c r="E82" s="4"/>
      <c r="F82" s="30"/>
      <c r="G82" s="30"/>
      <c r="H82" s="30"/>
      <c r="I82" s="30"/>
      <c r="J82" s="30"/>
      <c r="K82" s="30"/>
      <c r="L82" s="30"/>
      <c r="M82" s="30"/>
      <c r="N82" s="30"/>
      <c r="O82" s="33"/>
      <c r="P82" s="21"/>
    </row>
    <row r="83" spans="1:22" s="19" customFormat="1">
      <c r="A83" s="3" t="s">
        <v>127</v>
      </c>
      <c r="B83" s="2"/>
      <c r="C83" s="35" t="s">
        <v>128</v>
      </c>
      <c r="D83" s="4"/>
      <c r="E83" s="4"/>
      <c r="F83" s="30"/>
      <c r="G83" s="30"/>
      <c r="H83" s="30"/>
      <c r="I83" s="30"/>
      <c r="J83" s="30"/>
      <c r="K83" s="30"/>
      <c r="L83" s="30"/>
      <c r="M83" s="30"/>
      <c r="N83" s="30"/>
      <c r="O83" s="33"/>
      <c r="P83" s="21"/>
    </row>
    <row r="84" spans="1:22" s="19" customFormat="1">
      <c r="A84" s="3" t="s">
        <v>129</v>
      </c>
      <c r="B84" s="2"/>
      <c r="C84" s="35" t="s">
        <v>130</v>
      </c>
      <c r="D84" s="4"/>
      <c r="E84" s="4"/>
      <c r="F84" s="30"/>
      <c r="G84" s="30"/>
      <c r="H84" s="30"/>
      <c r="I84" s="30"/>
      <c r="J84" s="30"/>
      <c r="K84" s="30"/>
      <c r="L84" s="30"/>
      <c r="M84" s="30"/>
      <c r="N84" s="30"/>
      <c r="O84" s="33"/>
      <c r="P84" s="21"/>
    </row>
    <row r="85" spans="1:22" s="19" customFormat="1">
      <c r="A85" s="3" t="s">
        <v>131</v>
      </c>
      <c r="B85" s="2"/>
      <c r="C85" s="35" t="s">
        <v>132</v>
      </c>
      <c r="D85" s="35"/>
      <c r="E85" s="4"/>
      <c r="F85" s="30"/>
      <c r="G85" s="30"/>
      <c r="H85" s="30"/>
      <c r="I85" s="30"/>
      <c r="J85" s="30"/>
      <c r="K85" s="30"/>
      <c r="L85" s="30"/>
      <c r="M85" s="30"/>
      <c r="N85" s="30"/>
      <c r="O85" s="33"/>
      <c r="P85" s="21"/>
    </row>
    <row r="86" spans="1:22" s="19" customFormat="1">
      <c r="A86" s="3" t="s">
        <v>133</v>
      </c>
      <c r="B86" s="2"/>
      <c r="C86" s="35" t="s">
        <v>134</v>
      </c>
      <c r="D86" s="35"/>
      <c r="E86" s="4"/>
      <c r="F86" s="30"/>
      <c r="G86" s="30"/>
      <c r="H86" s="30"/>
      <c r="I86" s="30"/>
      <c r="J86" s="30"/>
      <c r="K86" s="30"/>
      <c r="L86" s="30"/>
      <c r="M86" s="30"/>
      <c r="N86" s="30"/>
      <c r="O86" s="33"/>
      <c r="P86" s="21"/>
    </row>
    <row r="87" spans="1:22" s="19" customFormat="1">
      <c r="A87" s="3" t="s">
        <v>135</v>
      </c>
      <c r="B87" s="2"/>
      <c r="C87" s="35" t="s">
        <v>136</v>
      </c>
      <c r="D87" s="4"/>
      <c r="E87" s="4"/>
      <c r="F87" s="30"/>
      <c r="G87" s="30"/>
      <c r="H87" s="30"/>
      <c r="I87" s="30"/>
      <c r="J87" s="30"/>
      <c r="K87" s="30"/>
      <c r="L87" s="30"/>
      <c r="M87" s="30"/>
      <c r="N87" s="30"/>
      <c r="O87" s="33"/>
      <c r="P87" s="21"/>
    </row>
    <row r="88" spans="1:22" s="19" customFormat="1">
      <c r="A88" s="3" t="s">
        <v>137</v>
      </c>
      <c r="B88" s="2"/>
      <c r="C88" s="35" t="s">
        <v>138</v>
      </c>
      <c r="D88" s="4"/>
      <c r="E88" s="4"/>
      <c r="F88" s="30"/>
      <c r="G88" s="30"/>
      <c r="H88" s="30"/>
      <c r="I88" s="30"/>
      <c r="J88" s="30"/>
      <c r="K88" s="30"/>
      <c r="L88" s="30"/>
      <c r="M88" s="30"/>
      <c r="N88" s="30"/>
      <c r="O88" s="33"/>
      <c r="P88" s="21"/>
    </row>
    <row r="89" spans="1:22" s="19" customFormat="1">
      <c r="A89" s="3" t="s">
        <v>139</v>
      </c>
      <c r="B89" s="2"/>
      <c r="C89" s="35" t="s">
        <v>140</v>
      </c>
      <c r="D89" s="4"/>
      <c r="E89" s="4"/>
      <c r="F89" s="30"/>
      <c r="K89" s="30"/>
      <c r="L89" s="30"/>
      <c r="M89" s="30"/>
      <c r="N89" s="30"/>
      <c r="O89" s="33"/>
      <c r="P89" s="21"/>
    </row>
    <row r="90" spans="1:22" s="19" customFormat="1">
      <c r="A90" s="3" t="s">
        <v>141</v>
      </c>
      <c r="B90" s="2"/>
      <c r="C90" s="35" t="s">
        <v>142</v>
      </c>
      <c r="D90" s="4"/>
      <c r="E90" s="4"/>
      <c r="F90" s="30"/>
      <c r="K90" s="30"/>
      <c r="L90" s="30"/>
      <c r="M90" s="30"/>
      <c r="N90" s="30"/>
      <c r="O90" s="33"/>
      <c r="P90" s="21"/>
    </row>
    <row r="91" spans="1:22" s="19" customFormat="1" ht="54" thickBot="1">
      <c r="A91" s="22" t="s">
        <v>2</v>
      </c>
      <c r="B91" s="23" t="s">
        <v>3</v>
      </c>
      <c r="C91" s="24" t="s">
        <v>143</v>
      </c>
      <c r="D91" s="25" t="s">
        <v>5</v>
      </c>
      <c r="E91" s="23" t="s">
        <v>6</v>
      </c>
      <c r="F91" s="25" t="s">
        <v>7</v>
      </c>
      <c r="G91" s="26" t="s">
        <v>8</v>
      </c>
      <c r="H91" s="26" t="s">
        <v>9</v>
      </c>
      <c r="I91" s="26" t="s">
        <v>10</v>
      </c>
      <c r="J91" s="27" t="s">
        <v>11</v>
      </c>
      <c r="K91" s="15"/>
      <c r="L91" s="30"/>
      <c r="M91" s="30"/>
      <c r="N91" s="30"/>
      <c r="O91" s="33"/>
      <c r="P91" s="21"/>
    </row>
    <row r="92" spans="1:22" s="19" customFormat="1">
      <c r="A92" s="18"/>
      <c r="B92" s="28" t="s">
        <v>12</v>
      </c>
      <c r="C92" s="18"/>
      <c r="D92" s="29">
        <v>12</v>
      </c>
      <c r="E92" s="29" t="s">
        <v>13</v>
      </c>
      <c r="F92" s="17" t="s">
        <v>144</v>
      </c>
      <c r="G92" s="17">
        <f>'January 2018'!G92*1.025</f>
        <v>96435.460530026612</v>
      </c>
      <c r="H92" s="17">
        <f>'January 2018'!H92*1.025</f>
        <v>99328.524345927421</v>
      </c>
      <c r="I92" s="17">
        <f>'January 2018'!I92*1.025</f>
        <v>102308.38007630524</v>
      </c>
      <c r="J92" s="17">
        <f>'January 2018'!J92*1.025</f>
        <v>105377.6314785944</v>
      </c>
      <c r="L92" s="20"/>
      <c r="M92" s="20"/>
      <c r="N92" s="20"/>
      <c r="P92" s="21"/>
    </row>
    <row r="93" spans="1:22" s="19" customFormat="1">
      <c r="A93" s="3"/>
      <c r="B93" s="2"/>
      <c r="C93" s="31" t="s">
        <v>15</v>
      </c>
      <c r="D93" s="4"/>
      <c r="E93" s="4"/>
      <c r="F93" s="30"/>
      <c r="G93" s="3"/>
      <c r="H93" s="3"/>
      <c r="I93" s="3"/>
      <c r="J93" s="3"/>
      <c r="L93" s="20"/>
      <c r="M93" s="20"/>
      <c r="N93" s="20"/>
      <c r="P93" s="21"/>
    </row>
    <row r="94" spans="1:22" s="19" customFormat="1">
      <c r="A94" s="3" t="s">
        <v>145</v>
      </c>
      <c r="B94" s="2"/>
      <c r="C94" s="35" t="s">
        <v>146</v>
      </c>
      <c r="D94" s="3"/>
      <c r="E94" s="3"/>
      <c r="F94" s="4"/>
      <c r="G94" s="3"/>
      <c r="H94" s="3"/>
      <c r="I94" s="3"/>
      <c r="J94" s="3"/>
      <c r="L94" s="20"/>
      <c r="M94" s="20"/>
      <c r="N94" s="20"/>
      <c r="P94" s="104"/>
      <c r="Q94" s="105"/>
      <c r="R94" s="105"/>
      <c r="S94" s="105"/>
      <c r="T94" s="105"/>
      <c r="U94" s="105"/>
      <c r="V94" s="105"/>
    </row>
    <row r="95" spans="1:22">
      <c r="A95" s="3" t="s">
        <v>147</v>
      </c>
      <c r="C95" s="35" t="s">
        <v>148</v>
      </c>
    </row>
    <row r="96" spans="1:22">
      <c r="A96" s="3" t="s">
        <v>149</v>
      </c>
      <c r="C96" s="3" t="s">
        <v>150</v>
      </c>
      <c r="G96" s="10"/>
      <c r="H96" s="10"/>
      <c r="I96" s="10"/>
      <c r="J96" s="10"/>
    </row>
    <row r="97" spans="1:16" s="19" customFormat="1">
      <c r="A97" s="3" t="s">
        <v>151</v>
      </c>
      <c r="B97" s="2"/>
      <c r="C97" s="35" t="s">
        <v>152</v>
      </c>
      <c r="D97" s="4"/>
      <c r="E97" s="4"/>
      <c r="F97" s="30"/>
      <c r="K97" s="30"/>
      <c r="L97" s="30"/>
      <c r="M97" s="30"/>
      <c r="N97" s="30"/>
      <c r="O97" s="33"/>
      <c r="P97" s="21"/>
    </row>
    <row r="98" spans="1:16" s="12" customFormat="1" ht="39" customHeight="1">
      <c r="A98" s="7" t="s">
        <v>153</v>
      </c>
      <c r="B98" s="19"/>
      <c r="C98" s="11"/>
      <c r="D98" s="19"/>
      <c r="E98" s="19"/>
      <c r="F98" s="19"/>
      <c r="G98" s="17"/>
      <c r="H98" s="17"/>
      <c r="I98" s="17"/>
      <c r="J98" s="18"/>
      <c r="K98" s="10"/>
      <c r="L98" s="10"/>
      <c r="M98" s="11"/>
      <c r="N98" s="10"/>
      <c r="O98" s="10"/>
      <c r="P98" s="6"/>
    </row>
    <row r="99" spans="1:16" s="19" customFormat="1" ht="54" thickBot="1">
      <c r="A99" s="22" t="s">
        <v>2</v>
      </c>
      <c r="B99" s="23" t="s">
        <v>3</v>
      </c>
      <c r="C99" s="24" t="s">
        <v>154</v>
      </c>
      <c r="D99" s="25" t="s">
        <v>5</v>
      </c>
      <c r="E99" s="23" t="s">
        <v>6</v>
      </c>
      <c r="F99" s="25" t="s">
        <v>7</v>
      </c>
      <c r="G99" s="26" t="s">
        <v>8</v>
      </c>
      <c r="H99" s="26" t="s">
        <v>9</v>
      </c>
      <c r="I99" s="26" t="s">
        <v>10</v>
      </c>
      <c r="J99" s="27" t="s">
        <v>11</v>
      </c>
      <c r="L99" s="20"/>
      <c r="M99" s="20"/>
      <c r="N99" s="20"/>
      <c r="P99" s="21"/>
    </row>
    <row r="100" spans="1:16" s="19" customFormat="1">
      <c r="A100" s="18"/>
      <c r="B100" s="28" t="s">
        <v>155</v>
      </c>
      <c r="C100" s="18"/>
      <c r="D100" s="29">
        <v>7</v>
      </c>
      <c r="E100" s="29" t="s">
        <v>156</v>
      </c>
      <c r="F100" s="39" t="s">
        <v>157</v>
      </c>
      <c r="G100" s="39">
        <f>'January 2018'!G100*1.025</f>
        <v>30.318594207064006</v>
      </c>
      <c r="H100" s="39">
        <f>'January 2018'!H100*1.025</f>
        <v>31.228152033275929</v>
      </c>
      <c r="I100" s="39">
        <f>'January 2018'!I100*1.025</f>
        <v>32.164996594274207</v>
      </c>
      <c r="J100" s="39">
        <f>'January 2018'!J100*1.025</f>
        <v>33.129946492102434</v>
      </c>
      <c r="L100" s="20"/>
      <c r="M100" s="20"/>
      <c r="N100" s="20"/>
      <c r="P100" s="21"/>
    </row>
    <row r="101" spans="1:16" s="19" customFormat="1">
      <c r="A101" s="3"/>
      <c r="B101" s="2"/>
      <c r="C101" s="31" t="s">
        <v>15</v>
      </c>
      <c r="D101" s="4"/>
      <c r="E101" s="4"/>
      <c r="F101" s="40"/>
      <c r="G101" s="40"/>
      <c r="H101" s="40"/>
      <c r="I101" s="40"/>
      <c r="J101" s="40"/>
      <c r="L101" s="20"/>
      <c r="M101" s="20"/>
      <c r="N101" s="20"/>
      <c r="P101" s="21"/>
    </row>
    <row r="102" spans="1:16" s="19" customFormat="1">
      <c r="A102" s="3" t="s">
        <v>158</v>
      </c>
      <c r="B102" s="2"/>
      <c r="C102" s="35" t="s">
        <v>159</v>
      </c>
      <c r="D102" s="41"/>
      <c r="E102" s="41"/>
      <c r="F102" s="40"/>
      <c r="G102" s="40"/>
      <c r="H102" s="40"/>
      <c r="I102" s="40"/>
      <c r="J102" s="40"/>
      <c r="K102" s="40"/>
      <c r="L102" s="40"/>
      <c r="M102" s="40"/>
      <c r="N102" s="40"/>
      <c r="O102" s="5"/>
      <c r="P102" s="21"/>
    </row>
    <row r="103" spans="1:16" s="19" customFormat="1">
      <c r="A103" s="3" t="s">
        <v>160</v>
      </c>
      <c r="B103" s="2"/>
      <c r="C103" s="35" t="s">
        <v>161</v>
      </c>
      <c r="D103" s="4"/>
      <c r="E103" s="4"/>
      <c r="F103" s="40"/>
      <c r="G103" s="40"/>
      <c r="H103" s="40"/>
      <c r="I103" s="40"/>
      <c r="J103" s="40"/>
      <c r="K103" s="40"/>
      <c r="L103" s="40"/>
      <c r="M103" s="40"/>
      <c r="N103" s="40"/>
      <c r="O103" s="5"/>
      <c r="P103" s="21"/>
    </row>
    <row r="104" spans="1:16" s="19" customFormat="1">
      <c r="A104" s="3" t="s">
        <v>162</v>
      </c>
      <c r="B104" s="2"/>
      <c r="C104" s="35" t="s">
        <v>163</v>
      </c>
      <c r="D104" s="4"/>
      <c r="E104" s="4"/>
      <c r="F104" s="40"/>
      <c r="G104" s="40"/>
      <c r="H104" s="40"/>
      <c r="I104" s="40"/>
      <c r="J104" s="40"/>
      <c r="K104" s="40"/>
      <c r="L104" s="40"/>
      <c r="M104" s="40"/>
      <c r="N104" s="40"/>
      <c r="O104" s="5"/>
      <c r="P104" s="21"/>
    </row>
    <row r="105" spans="1:16" s="19" customFormat="1">
      <c r="A105" s="3" t="s">
        <v>164</v>
      </c>
      <c r="B105" s="42"/>
      <c r="C105" s="43" t="s">
        <v>165</v>
      </c>
      <c r="D105" s="4"/>
      <c r="E105" s="4"/>
      <c r="F105" s="40"/>
      <c r="G105" s="15"/>
      <c r="H105" s="15"/>
      <c r="I105" s="15"/>
      <c r="J105" s="15"/>
      <c r="K105" s="40"/>
      <c r="L105" s="40"/>
      <c r="M105" s="40"/>
      <c r="N105" s="40"/>
      <c r="O105" s="18"/>
      <c r="P105" s="21"/>
    </row>
    <row r="106" spans="1:16" s="19" customFormat="1">
      <c r="A106" s="3" t="s">
        <v>166</v>
      </c>
      <c r="B106" s="2"/>
      <c r="C106" s="35" t="s">
        <v>167</v>
      </c>
      <c r="D106" s="4"/>
      <c r="E106" s="4"/>
      <c r="F106" s="40"/>
      <c r="G106" s="15"/>
      <c r="H106" s="15"/>
      <c r="I106" s="15"/>
      <c r="J106" s="15"/>
      <c r="K106" s="40"/>
      <c r="L106" s="40"/>
      <c r="M106" s="40"/>
      <c r="N106" s="40"/>
      <c r="O106" s="18"/>
      <c r="P106" s="21"/>
    </row>
    <row r="107" spans="1:16" s="19" customFormat="1">
      <c r="A107" s="3"/>
      <c r="B107" s="2"/>
      <c r="C107" s="35"/>
      <c r="D107" s="4"/>
      <c r="E107" s="15"/>
      <c r="F107" s="16"/>
      <c r="G107" s="39"/>
      <c r="H107" s="39"/>
      <c r="I107" s="39"/>
      <c r="K107" s="15"/>
      <c r="L107" s="40"/>
      <c r="M107" s="40"/>
      <c r="N107" s="40"/>
      <c r="O107" s="18"/>
      <c r="P107" s="21"/>
    </row>
    <row r="108" spans="1:16" s="12" customFormat="1" ht="15" customHeight="1">
      <c r="A108" s="19"/>
      <c r="B108" s="19"/>
      <c r="C108" s="11"/>
      <c r="D108" s="19"/>
      <c r="E108" s="19"/>
      <c r="F108" s="19"/>
      <c r="G108" s="17"/>
      <c r="H108" s="17"/>
      <c r="I108" s="17"/>
      <c r="J108" s="18"/>
      <c r="K108" s="10"/>
      <c r="L108" s="10"/>
      <c r="M108" s="11"/>
      <c r="N108" s="10"/>
      <c r="O108" s="10"/>
      <c r="P108" s="6"/>
    </row>
    <row r="109" spans="1:16" s="19" customFormat="1" ht="54" thickBot="1">
      <c r="A109" s="22" t="s">
        <v>2</v>
      </c>
      <c r="B109" s="23" t="s">
        <v>3</v>
      </c>
      <c r="C109" s="24" t="s">
        <v>168</v>
      </c>
      <c r="D109" s="25" t="s">
        <v>5</v>
      </c>
      <c r="E109" s="23" t="s">
        <v>6</v>
      </c>
      <c r="F109" s="25" t="s">
        <v>7</v>
      </c>
      <c r="G109" s="26" t="s">
        <v>8</v>
      </c>
      <c r="H109" s="26" t="s">
        <v>9</v>
      </c>
      <c r="I109" s="26" t="s">
        <v>10</v>
      </c>
      <c r="J109" s="27" t="s">
        <v>11</v>
      </c>
      <c r="L109" s="20"/>
      <c r="M109" s="20"/>
      <c r="N109" s="20"/>
      <c r="P109" s="21"/>
    </row>
    <row r="110" spans="1:16" s="19" customFormat="1">
      <c r="A110" s="18"/>
      <c r="B110" s="28" t="s">
        <v>155</v>
      </c>
      <c r="C110" s="18"/>
      <c r="D110" s="29">
        <v>8</v>
      </c>
      <c r="E110" s="29" t="s">
        <v>156</v>
      </c>
      <c r="F110" s="39" t="s">
        <v>169</v>
      </c>
      <c r="G110" s="39">
        <f>'January 2018'!G110*1.025</f>
        <v>33.415751111256064</v>
      </c>
      <c r="H110" s="39">
        <f>'January 2018'!H110*1.025</f>
        <v>34.418223644593752</v>
      </c>
      <c r="I110" s="39">
        <f>'January 2018'!I110*1.025</f>
        <v>35.45077035393156</v>
      </c>
      <c r="J110" s="39">
        <f>'January 2018'!J110*1.025</f>
        <v>36.51429346454951</v>
      </c>
      <c r="L110" s="20"/>
      <c r="M110" s="20"/>
      <c r="N110" s="20"/>
      <c r="P110" s="21"/>
    </row>
    <row r="111" spans="1:16" s="19" customFormat="1">
      <c r="B111" s="44"/>
      <c r="C111" s="31" t="s">
        <v>15</v>
      </c>
      <c r="D111" s="20"/>
      <c r="E111" s="20"/>
      <c r="F111" s="40"/>
      <c r="G111" s="40"/>
      <c r="H111" s="40"/>
      <c r="I111" s="40"/>
      <c r="J111" s="40"/>
      <c r="L111" s="20"/>
      <c r="M111" s="20"/>
      <c r="N111" s="20"/>
      <c r="P111" s="21"/>
    </row>
    <row r="112" spans="1:16" s="19" customFormat="1">
      <c r="A112" s="3" t="s">
        <v>170</v>
      </c>
      <c r="B112" s="2"/>
      <c r="C112" s="35" t="s">
        <v>171</v>
      </c>
      <c r="D112" s="4"/>
      <c r="E112" s="4"/>
      <c r="F112" s="40"/>
      <c r="G112" s="40"/>
      <c r="H112" s="40"/>
      <c r="I112" s="40"/>
      <c r="J112" s="40"/>
      <c r="L112" s="20"/>
      <c r="M112" s="20"/>
      <c r="N112" s="20"/>
      <c r="P112" s="21"/>
    </row>
    <row r="113" spans="1:16" s="19" customFormat="1">
      <c r="A113" s="3" t="s">
        <v>172</v>
      </c>
      <c r="B113" s="2"/>
      <c r="C113" s="35" t="s">
        <v>173</v>
      </c>
      <c r="D113" s="4"/>
      <c r="E113" s="4"/>
      <c r="F113" s="40"/>
      <c r="G113" s="40"/>
      <c r="H113" s="40"/>
      <c r="I113" s="40"/>
      <c r="J113" s="40"/>
      <c r="K113" s="40"/>
      <c r="L113" s="40"/>
      <c r="M113" s="40"/>
      <c r="N113" s="40"/>
      <c r="O113" s="33"/>
      <c r="P113" s="21"/>
    </row>
    <row r="114" spans="1:16" s="19" customFormat="1">
      <c r="A114" s="3" t="s">
        <v>174</v>
      </c>
      <c r="B114" s="2"/>
      <c r="C114" s="35" t="s">
        <v>175</v>
      </c>
      <c r="D114" s="4"/>
      <c r="E114" s="4"/>
      <c r="F114" s="40"/>
      <c r="G114" s="40"/>
      <c r="H114" s="40"/>
      <c r="I114" s="40"/>
      <c r="J114" s="40"/>
      <c r="K114" s="40"/>
      <c r="L114" s="40"/>
      <c r="M114" s="40"/>
      <c r="N114" s="40"/>
      <c r="O114" s="33"/>
      <c r="P114" s="21"/>
    </row>
    <row r="115" spans="1:16" s="19" customFormat="1">
      <c r="A115" s="3" t="s">
        <v>176</v>
      </c>
      <c r="B115" s="2"/>
      <c r="C115" s="35" t="s">
        <v>177</v>
      </c>
      <c r="D115" s="4"/>
      <c r="E115" s="4"/>
      <c r="F115" s="40"/>
      <c r="G115" s="40"/>
      <c r="H115" s="40"/>
      <c r="I115" s="40"/>
      <c r="J115" s="40"/>
      <c r="K115" s="40"/>
      <c r="L115" s="40"/>
      <c r="M115" s="40"/>
      <c r="N115" s="40"/>
      <c r="O115" s="33"/>
      <c r="P115" s="21"/>
    </row>
    <row r="116" spans="1:16" s="19" customFormat="1">
      <c r="A116" s="3" t="s">
        <v>178</v>
      </c>
      <c r="B116" s="2"/>
      <c r="C116" s="35" t="s">
        <v>179</v>
      </c>
      <c r="D116" s="4"/>
      <c r="E116" s="4"/>
      <c r="F116" s="40"/>
      <c r="G116" s="40"/>
      <c r="H116" s="40"/>
      <c r="I116" s="40"/>
      <c r="J116" s="40"/>
      <c r="K116" s="40"/>
      <c r="L116" s="40"/>
      <c r="M116" s="40"/>
      <c r="N116" s="40"/>
      <c r="O116" s="33"/>
      <c r="P116" s="21"/>
    </row>
    <row r="117" spans="1:16" s="19" customFormat="1">
      <c r="A117" s="3" t="s">
        <v>180</v>
      </c>
      <c r="B117" s="2"/>
      <c r="C117" s="35" t="s">
        <v>181</v>
      </c>
      <c r="D117" s="4"/>
      <c r="E117" s="4"/>
      <c r="F117" s="40"/>
      <c r="G117" s="15"/>
      <c r="H117" s="15"/>
      <c r="I117" s="15"/>
      <c r="J117" s="15"/>
      <c r="K117" s="40"/>
      <c r="L117" s="40"/>
      <c r="M117" s="40"/>
      <c r="N117" s="40"/>
      <c r="O117" s="33"/>
      <c r="P117" s="21"/>
    </row>
    <row r="118" spans="1:16" s="19" customFormat="1">
      <c r="A118" s="3" t="s">
        <v>182</v>
      </c>
      <c r="B118" s="2"/>
      <c r="C118" s="35" t="s">
        <v>183</v>
      </c>
      <c r="D118" s="4"/>
      <c r="E118" s="4"/>
      <c r="F118" s="40"/>
      <c r="G118" s="15"/>
      <c r="H118" s="15"/>
      <c r="I118" s="15"/>
      <c r="J118" s="15"/>
      <c r="K118" s="40"/>
      <c r="L118" s="40"/>
      <c r="M118" s="40"/>
      <c r="N118" s="40"/>
      <c r="O118" s="33"/>
      <c r="P118" s="21"/>
    </row>
    <row r="119" spans="1:16" s="19" customFormat="1">
      <c r="A119" s="3" t="s">
        <v>184</v>
      </c>
      <c r="B119" s="2"/>
      <c r="C119" s="35" t="s">
        <v>185</v>
      </c>
      <c r="D119" s="4"/>
      <c r="E119" s="15"/>
      <c r="F119" s="16"/>
      <c r="G119" s="15"/>
      <c r="H119" s="15"/>
      <c r="I119" s="15"/>
      <c r="J119" s="15"/>
      <c r="K119" s="15"/>
      <c r="L119" s="40"/>
      <c r="M119" s="40"/>
      <c r="N119" s="40"/>
      <c r="O119" s="33"/>
      <c r="P119" s="21"/>
    </row>
    <row r="120" spans="1:16" s="19" customFormat="1">
      <c r="A120" s="3" t="s">
        <v>186</v>
      </c>
      <c r="B120" s="2"/>
      <c r="C120" s="35" t="s">
        <v>187</v>
      </c>
      <c r="D120" s="4"/>
      <c r="E120" s="15"/>
      <c r="F120" s="16"/>
      <c r="G120" s="15"/>
      <c r="H120" s="15"/>
      <c r="I120" s="15"/>
      <c r="J120" s="15"/>
      <c r="K120" s="15"/>
      <c r="L120" s="40"/>
      <c r="M120" s="40"/>
      <c r="N120" s="40"/>
      <c r="O120" s="33"/>
      <c r="P120" s="21"/>
    </row>
    <row r="121" spans="1:16" s="19" customFormat="1">
      <c r="A121" s="3" t="s">
        <v>188</v>
      </c>
      <c r="B121" s="2"/>
      <c r="C121" s="35" t="s">
        <v>189</v>
      </c>
      <c r="D121" s="4"/>
      <c r="E121" s="15"/>
      <c r="F121" s="16"/>
      <c r="G121" s="10"/>
      <c r="H121" s="10"/>
      <c r="I121" s="10"/>
      <c r="J121" s="10"/>
      <c r="K121" s="15"/>
      <c r="L121" s="40"/>
      <c r="M121" s="40"/>
      <c r="N121" s="40"/>
      <c r="O121" s="33"/>
      <c r="P121" s="21"/>
    </row>
    <row r="122" spans="1:16" s="19" customFormat="1">
      <c r="A122" s="3"/>
      <c r="B122" s="2"/>
      <c r="C122" s="35"/>
      <c r="D122" s="4"/>
      <c r="E122" s="15"/>
      <c r="F122" s="16"/>
      <c r="G122" s="39"/>
      <c r="H122" s="39"/>
      <c r="I122" s="39"/>
      <c r="J122" s="18"/>
      <c r="K122" s="15"/>
      <c r="L122" s="40"/>
      <c r="M122" s="40"/>
      <c r="N122" s="40"/>
      <c r="O122" s="33"/>
      <c r="P122" s="21"/>
    </row>
    <row r="123" spans="1:16" s="12" customFormat="1" ht="14.1" customHeight="1">
      <c r="A123" s="19"/>
      <c r="B123" s="19"/>
      <c r="C123" s="11"/>
      <c r="D123" s="45"/>
      <c r="E123" s="11"/>
      <c r="F123" s="45"/>
      <c r="G123" s="17"/>
      <c r="H123" s="17"/>
      <c r="I123" s="17"/>
      <c r="J123" s="18"/>
      <c r="K123" s="10"/>
      <c r="L123" s="10"/>
      <c r="M123" s="11"/>
      <c r="N123" s="10"/>
      <c r="O123" s="10"/>
      <c r="P123" s="6"/>
    </row>
    <row r="124" spans="1:16" s="19" customFormat="1" ht="54" thickBot="1">
      <c r="A124" s="22" t="s">
        <v>2</v>
      </c>
      <c r="B124" s="23" t="s">
        <v>3</v>
      </c>
      <c r="C124" s="24" t="s">
        <v>190</v>
      </c>
      <c r="D124" s="25" t="s">
        <v>5</v>
      </c>
      <c r="E124" s="23" t="s">
        <v>6</v>
      </c>
      <c r="F124" s="25" t="s">
        <v>7</v>
      </c>
      <c r="G124" s="26" t="s">
        <v>8</v>
      </c>
      <c r="H124" s="26" t="s">
        <v>9</v>
      </c>
      <c r="I124" s="26" t="s">
        <v>10</v>
      </c>
      <c r="J124" s="27" t="s">
        <v>11</v>
      </c>
      <c r="L124" s="20"/>
      <c r="M124" s="20"/>
      <c r="N124" s="20"/>
      <c r="P124" s="21"/>
    </row>
    <row r="125" spans="1:16" s="19" customFormat="1">
      <c r="B125" s="28" t="s">
        <v>155</v>
      </c>
      <c r="D125" s="29">
        <v>9</v>
      </c>
      <c r="E125" s="29" t="s">
        <v>13</v>
      </c>
      <c r="F125" s="39" t="s">
        <v>193</v>
      </c>
      <c r="G125" s="39">
        <f>'January 2018'!G125*1.025</f>
        <v>37.065404503485354</v>
      </c>
      <c r="H125" s="39">
        <f>'January 2018'!H125*1.025</f>
        <v>38.177366638589909</v>
      </c>
      <c r="I125" s="39">
        <f>'January 2018'!I125*1.025</f>
        <v>39.322687637747606</v>
      </c>
      <c r="J125" s="39">
        <f>'January 2018'!J125*1.025</f>
        <v>40.50236826688004</v>
      </c>
      <c r="L125" s="20"/>
      <c r="M125" s="20"/>
      <c r="N125" s="20"/>
      <c r="P125" s="21"/>
    </row>
    <row r="126" spans="1:16" s="19" customFormat="1">
      <c r="B126" s="28"/>
      <c r="C126" s="31" t="s">
        <v>15</v>
      </c>
      <c r="D126" s="29"/>
      <c r="E126" s="29"/>
      <c r="F126" s="39"/>
      <c r="G126" s="39"/>
      <c r="H126" s="39"/>
      <c r="I126" s="39"/>
      <c r="J126" s="39"/>
      <c r="L126" s="20"/>
      <c r="M126" s="20"/>
      <c r="N126" s="20"/>
      <c r="P126" s="21"/>
    </row>
    <row r="127" spans="1:16" s="19" customFormat="1">
      <c r="A127" s="3" t="s">
        <v>191</v>
      </c>
      <c r="B127" s="3"/>
      <c r="C127" s="43" t="s">
        <v>192</v>
      </c>
      <c r="D127" s="5"/>
      <c r="E127" s="5"/>
      <c r="F127" s="40"/>
      <c r="G127" s="5"/>
      <c r="H127" s="5"/>
      <c r="I127" s="5"/>
      <c r="J127" s="5"/>
      <c r="L127" s="20"/>
      <c r="M127" s="20"/>
      <c r="N127" s="20"/>
      <c r="P127" s="21"/>
    </row>
    <row r="128" spans="1:16" ht="25.5">
      <c r="A128" s="3" t="s">
        <v>247</v>
      </c>
      <c r="B128" s="5"/>
      <c r="C128" s="106" t="s">
        <v>235</v>
      </c>
      <c r="D128" s="5"/>
      <c r="E128" s="5"/>
      <c r="F128" s="5"/>
      <c r="G128" s="46"/>
      <c r="H128" s="5"/>
      <c r="I128" s="5"/>
      <c r="J128" s="5"/>
      <c r="O128" s="3"/>
    </row>
    <row r="129" spans="1:16" ht="68.099999999999994" customHeight="1" thickBot="1">
      <c r="A129" s="22" t="s">
        <v>2</v>
      </c>
      <c r="B129" s="23" t="s">
        <v>3</v>
      </c>
      <c r="C129" s="24" t="s">
        <v>194</v>
      </c>
      <c r="D129" s="25" t="s">
        <v>195</v>
      </c>
      <c r="E129" s="23" t="s">
        <v>6</v>
      </c>
      <c r="F129" s="25" t="s">
        <v>7</v>
      </c>
      <c r="G129" s="26" t="s">
        <v>8</v>
      </c>
      <c r="H129" s="10"/>
      <c r="I129" s="10"/>
      <c r="J129" s="10"/>
      <c r="K129" s="10"/>
      <c r="L129" s="10"/>
      <c r="M129" s="47"/>
      <c r="N129" s="47"/>
    </row>
    <row r="130" spans="1:16">
      <c r="A130" s="5"/>
      <c r="B130" s="28" t="s">
        <v>155</v>
      </c>
      <c r="C130" s="18"/>
      <c r="D130" s="29">
        <v>10</v>
      </c>
      <c r="E130" s="29" t="s">
        <v>156</v>
      </c>
      <c r="F130" s="17" t="s">
        <v>196</v>
      </c>
      <c r="G130" s="39">
        <v>49.758000000000003</v>
      </c>
      <c r="H130" s="39"/>
      <c r="I130" s="39"/>
      <c r="J130" s="39"/>
      <c r="K130" s="39"/>
      <c r="L130" s="39"/>
      <c r="M130" s="17"/>
      <c r="N130" s="30"/>
    </row>
    <row r="131" spans="1:16">
      <c r="A131" s="5"/>
      <c r="B131" s="28"/>
      <c r="C131" s="31" t="s">
        <v>15</v>
      </c>
      <c r="D131" s="29"/>
      <c r="E131" s="29"/>
      <c r="F131" s="17"/>
      <c r="G131" s="48"/>
      <c r="H131" s="48"/>
      <c r="I131" s="48"/>
      <c r="J131" s="48"/>
      <c r="K131" s="48"/>
      <c r="L131" s="48"/>
      <c r="M131" s="17"/>
      <c r="N131" s="30"/>
    </row>
    <row r="132" spans="1:16">
      <c r="A132" s="5" t="s">
        <v>197</v>
      </c>
      <c r="C132" s="35" t="s">
        <v>198</v>
      </c>
      <c r="D132" s="29"/>
      <c r="E132" s="29"/>
      <c r="F132" s="17"/>
      <c r="G132" s="48"/>
      <c r="H132" s="48"/>
      <c r="I132" s="48"/>
      <c r="J132" s="48"/>
      <c r="K132" s="48"/>
      <c r="L132" s="48"/>
      <c r="M132" s="17"/>
      <c r="N132" s="30"/>
    </row>
    <row r="133" spans="1:16">
      <c r="A133" s="5" t="s">
        <v>199</v>
      </c>
      <c r="C133" s="35" t="s">
        <v>200</v>
      </c>
      <c r="D133" s="29"/>
      <c r="E133" s="29"/>
      <c r="F133" s="17"/>
      <c r="G133" s="48"/>
      <c r="H133" s="48"/>
      <c r="I133" s="48"/>
      <c r="J133" s="48"/>
      <c r="K133" s="48"/>
      <c r="L133" s="48"/>
      <c r="M133" s="32"/>
      <c r="N133" s="32"/>
    </row>
    <row r="134" spans="1:16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</row>
    <row r="135" spans="1:16">
      <c r="A135" s="3" t="s">
        <v>201</v>
      </c>
      <c r="D135" s="4"/>
      <c r="E135" s="4"/>
      <c r="F135" s="32"/>
      <c r="G135" s="32"/>
      <c r="H135" s="32"/>
      <c r="I135" s="32"/>
      <c r="J135" s="32"/>
      <c r="K135" s="32"/>
      <c r="L135" s="32"/>
    </row>
    <row r="136" spans="1:16" s="49" customFormat="1">
      <c r="A136" s="50" t="s">
        <v>202</v>
      </c>
      <c r="B136" s="2"/>
      <c r="C136" s="3"/>
      <c r="D136" s="3"/>
      <c r="E136" s="3"/>
      <c r="F136" s="3"/>
      <c r="G136" s="32"/>
      <c r="H136" s="32"/>
      <c r="I136" s="32"/>
      <c r="J136" s="32"/>
      <c r="K136" s="32"/>
      <c r="L136" s="32"/>
    </row>
    <row r="137" spans="1:16" ht="13.5" customHeight="1">
      <c r="A137" s="50" t="s">
        <v>203</v>
      </c>
      <c r="C137" s="35"/>
      <c r="D137" s="4"/>
      <c r="E137" s="4"/>
      <c r="F137" s="32"/>
      <c r="G137" s="15"/>
      <c r="H137" s="15"/>
      <c r="I137" s="15"/>
      <c r="J137" s="15"/>
      <c r="K137" s="15"/>
      <c r="L137" s="32"/>
      <c r="M137" s="32"/>
      <c r="N137" s="32"/>
      <c r="O137" s="33"/>
    </row>
    <row r="138" spans="1:16" ht="13.5" customHeight="1">
      <c r="A138" s="50"/>
      <c r="C138" s="35"/>
      <c r="D138" s="4"/>
      <c r="E138" s="4"/>
      <c r="F138" s="32"/>
      <c r="G138" s="15"/>
      <c r="H138" s="15"/>
      <c r="I138" s="15"/>
      <c r="J138" s="15"/>
      <c r="K138" s="15"/>
      <c r="L138" s="32"/>
      <c r="M138" s="32"/>
      <c r="N138" s="32"/>
      <c r="O138" s="33"/>
    </row>
    <row r="139" spans="1:16" ht="13.5" customHeight="1">
      <c r="A139" s="50"/>
      <c r="C139" s="35"/>
      <c r="D139" s="4"/>
      <c r="E139" s="4"/>
      <c r="F139" s="32"/>
      <c r="G139" s="15"/>
      <c r="H139" s="15"/>
      <c r="I139" s="15"/>
      <c r="J139" s="15"/>
      <c r="K139" s="15"/>
      <c r="L139" s="32"/>
      <c r="M139" s="32"/>
      <c r="N139" s="32"/>
      <c r="O139" s="33"/>
    </row>
    <row r="140" spans="1:16" ht="13.5" customHeight="1">
      <c r="A140" s="50"/>
      <c r="C140" s="35"/>
      <c r="D140" s="4"/>
      <c r="E140" s="4"/>
      <c r="F140" s="32"/>
      <c r="G140" s="10"/>
      <c r="H140" s="10"/>
      <c r="I140" s="10"/>
      <c r="J140" s="10"/>
      <c r="K140" s="10"/>
      <c r="L140" s="10"/>
      <c r="M140" s="32"/>
      <c r="N140" s="32"/>
      <c r="O140" s="33"/>
    </row>
    <row r="141" spans="1:16" ht="65.099999999999994" customHeight="1" thickBot="1">
      <c r="A141" s="22" t="s">
        <v>2</v>
      </c>
      <c r="B141" s="23" t="s">
        <v>3</v>
      </c>
      <c r="C141" s="24" t="s">
        <v>204</v>
      </c>
      <c r="D141" s="25" t="s">
        <v>195</v>
      </c>
      <c r="E141" s="23" t="s">
        <v>6</v>
      </c>
      <c r="F141" s="25" t="s">
        <v>7</v>
      </c>
      <c r="G141" s="26" t="s">
        <v>8</v>
      </c>
      <c r="H141" s="26" t="s">
        <v>9</v>
      </c>
      <c r="I141" s="26" t="s">
        <v>10</v>
      </c>
      <c r="J141" s="27" t="s">
        <v>11</v>
      </c>
      <c r="K141" s="10"/>
      <c r="L141" s="10"/>
      <c r="M141" s="32"/>
      <c r="N141" s="32"/>
      <c r="O141" s="33"/>
    </row>
    <row r="142" spans="1:16" s="12" customFormat="1" ht="19.350000000000001" customHeight="1">
      <c r="A142" s="3" t="s">
        <v>205</v>
      </c>
      <c r="B142" s="28" t="s">
        <v>155</v>
      </c>
      <c r="C142" s="35" t="s">
        <v>206</v>
      </c>
      <c r="D142" s="29">
        <v>11</v>
      </c>
      <c r="E142" s="29" t="s">
        <v>13</v>
      </c>
      <c r="F142" s="17" t="s">
        <v>207</v>
      </c>
      <c r="G142" s="39">
        <f>'January 2018'!G141*1.025</f>
        <v>43.264627161569699</v>
      </c>
      <c r="H142" s="39">
        <f>'January 2018'!H141*1.025</f>
        <v>44.562565976416792</v>
      </c>
      <c r="I142" s="39">
        <f>'January 2018'!I141*1.025</f>
        <v>45.899442955709297</v>
      </c>
      <c r="J142" s="39">
        <f>'January 2018'!J141*1.025</f>
        <v>47.276426244380588</v>
      </c>
      <c r="K142" s="5"/>
      <c r="L142" s="47"/>
      <c r="M142" s="11"/>
      <c r="N142" s="10"/>
      <c r="O142" s="10"/>
      <c r="P142" s="6"/>
    </row>
    <row r="143" spans="1:16" s="12" customFormat="1" ht="19.350000000000001" customHeight="1">
      <c r="A143" s="3"/>
      <c r="B143" s="28"/>
      <c r="C143" s="35"/>
      <c r="D143" s="29"/>
      <c r="E143" s="29"/>
      <c r="F143" s="17"/>
      <c r="G143" s="39"/>
      <c r="H143" s="39"/>
      <c r="I143" s="39"/>
      <c r="J143" s="39"/>
      <c r="K143" s="5"/>
      <c r="L143" s="47"/>
      <c r="M143" s="11"/>
      <c r="N143" s="10"/>
      <c r="O143" s="10"/>
      <c r="P143" s="6"/>
    </row>
    <row r="144" spans="1:16" s="12" customFormat="1" ht="19.350000000000001" customHeight="1" thickBot="1">
      <c r="A144" s="51"/>
      <c r="B144" s="52"/>
      <c r="C144" s="53"/>
      <c r="D144" s="27"/>
      <c r="E144" s="27"/>
      <c r="F144" s="54"/>
      <c r="G144" s="55"/>
      <c r="H144" s="55"/>
      <c r="I144" s="55"/>
      <c r="J144" s="55"/>
      <c r="K144" s="5"/>
      <c r="L144" s="47"/>
      <c r="M144" s="11"/>
      <c r="N144" s="10"/>
      <c r="O144" s="10"/>
      <c r="P144" s="6"/>
    </row>
    <row r="145" spans="1:16" s="12" customFormat="1" ht="19.350000000000001" customHeight="1">
      <c r="A145" s="3"/>
      <c r="B145" s="3"/>
      <c r="C145" s="18" t="s">
        <v>208</v>
      </c>
      <c r="D145" s="3"/>
      <c r="E145" s="3"/>
      <c r="F145" s="3"/>
      <c r="G145" s="9"/>
      <c r="H145" s="3"/>
      <c r="I145" s="39"/>
      <c r="J145" s="39"/>
      <c r="K145" s="5"/>
      <c r="L145" s="47"/>
      <c r="M145" s="11"/>
      <c r="N145" s="10"/>
      <c r="O145" s="10"/>
      <c r="P145" s="6"/>
    </row>
    <row r="146" spans="1:16" s="12" customFormat="1" ht="19.350000000000001" customHeight="1">
      <c r="A146" s="56" t="s">
        <v>209</v>
      </c>
      <c r="B146" s="8"/>
      <c r="C146" s="14"/>
      <c r="D146" s="57"/>
      <c r="E146" s="57"/>
      <c r="F146" s="9"/>
      <c r="G146" s="9"/>
      <c r="H146" s="3"/>
      <c r="I146" s="39"/>
      <c r="J146" s="39"/>
      <c r="K146" s="5"/>
      <c r="L146" s="47"/>
      <c r="M146" s="11"/>
      <c r="N146" s="10"/>
      <c r="O146" s="10"/>
      <c r="P146" s="6"/>
    </row>
    <row r="147" spans="1:16" s="12" customFormat="1" ht="19.350000000000001" customHeight="1">
      <c r="A147" s="58"/>
      <c r="B147" s="59">
        <f>'January 2018'!B146*1.025</f>
        <v>16.528506619622707</v>
      </c>
      <c r="C147" s="14" t="s">
        <v>210</v>
      </c>
      <c r="D147" s="3"/>
      <c r="E147" s="57"/>
      <c r="F147" s="9"/>
      <c r="G147" s="9"/>
      <c r="H147" s="3"/>
      <c r="J147" s="39"/>
      <c r="K147" s="5"/>
      <c r="L147" s="47"/>
      <c r="M147" s="11"/>
      <c r="N147" s="10"/>
      <c r="O147" s="10"/>
      <c r="P147" s="6"/>
    </row>
    <row r="148" spans="1:16" s="12" customFormat="1" ht="19.350000000000001" customHeight="1">
      <c r="A148" s="58"/>
      <c r="B148" s="60">
        <f>'January 2018'!B147*1.025</f>
        <v>31.954294149763896</v>
      </c>
      <c r="C148" s="14" t="s">
        <v>211</v>
      </c>
      <c r="D148" s="3"/>
      <c r="E148" s="57"/>
      <c r="F148" s="9"/>
      <c r="G148" s="9"/>
      <c r="H148" s="3"/>
      <c r="I148" s="39"/>
      <c r="J148" s="39"/>
      <c r="K148" s="5"/>
      <c r="L148" s="47"/>
      <c r="M148" s="11"/>
      <c r="N148" s="10"/>
      <c r="O148" s="10"/>
      <c r="P148" s="6"/>
    </row>
    <row r="149" spans="1:16" s="12" customFormat="1" ht="19.350000000000001" customHeight="1">
      <c r="A149" s="58"/>
      <c r="B149" s="60">
        <f>'January 2018'!B148*1.025</f>
        <v>44.488492379999997</v>
      </c>
      <c r="C149" s="14" t="s">
        <v>212</v>
      </c>
      <c r="D149" s="3"/>
      <c r="E149" s="57"/>
      <c r="F149" s="9"/>
      <c r="G149" s="5"/>
      <c r="H149" s="5"/>
      <c r="I149" s="39"/>
      <c r="J149" s="39"/>
      <c r="K149" s="5"/>
      <c r="L149" s="47"/>
      <c r="M149" s="11"/>
      <c r="N149" s="10"/>
      <c r="O149" s="10"/>
      <c r="P149" s="6"/>
    </row>
    <row r="150" spans="1:16" s="12" customFormat="1" ht="19.350000000000001" customHeight="1">
      <c r="A150" s="58"/>
      <c r="B150" s="60">
        <f>'January 2018'!B149*1.025</f>
        <v>62.283889331999994</v>
      </c>
      <c r="C150" s="14" t="s">
        <v>213</v>
      </c>
      <c r="D150" s="3"/>
      <c r="E150" s="57"/>
      <c r="F150" s="9"/>
      <c r="G150" s="9"/>
      <c r="H150" s="3"/>
      <c r="I150" s="39"/>
      <c r="J150" s="39"/>
      <c r="K150" s="5"/>
      <c r="L150" s="47"/>
      <c r="M150" s="11"/>
      <c r="N150" s="10"/>
      <c r="O150" s="10"/>
      <c r="P150" s="6"/>
    </row>
    <row r="151" spans="1:16" s="12" customFormat="1" ht="19.350000000000001" customHeight="1">
      <c r="B151" s="5" t="s">
        <v>214</v>
      </c>
      <c r="C151" s="5"/>
      <c r="D151" s="5"/>
      <c r="E151" s="5"/>
      <c r="F151" s="5"/>
      <c r="G151" s="3"/>
      <c r="H151" s="3"/>
      <c r="I151" s="39"/>
      <c r="J151" s="39"/>
      <c r="K151" s="5"/>
      <c r="L151" s="47"/>
      <c r="M151" s="11"/>
      <c r="N151" s="10"/>
      <c r="O151" s="10"/>
      <c r="P151" s="6"/>
    </row>
    <row r="152" spans="1:16" s="12" customFormat="1" ht="19.350000000000001" customHeight="1">
      <c r="A152" s="58"/>
      <c r="B152" s="6"/>
      <c r="C152" s="3"/>
      <c r="D152" s="14"/>
      <c r="E152" s="57"/>
      <c r="F152" s="9"/>
      <c r="G152" s="5"/>
      <c r="H152" s="5"/>
      <c r="I152" s="39"/>
      <c r="J152" s="39"/>
      <c r="K152" s="5"/>
      <c r="L152" s="47"/>
      <c r="M152" s="11"/>
      <c r="N152" s="10"/>
      <c r="O152" s="10"/>
      <c r="P152" s="6"/>
    </row>
    <row r="153" spans="1:16" ht="13.5" thickBot="1">
      <c r="A153" s="61"/>
      <c r="B153" s="62"/>
      <c r="C153" s="51"/>
      <c r="D153" s="51"/>
      <c r="E153" s="51"/>
      <c r="F153" s="51"/>
      <c r="G153" s="51"/>
      <c r="H153" s="51"/>
      <c r="I153" s="51"/>
      <c r="J153" s="51"/>
      <c r="K153" s="5"/>
      <c r="L153" s="47"/>
      <c r="M153" s="9"/>
      <c r="N153" s="9"/>
    </row>
    <row r="154" spans="1:16">
      <c r="A154" s="5"/>
      <c r="B154" s="63"/>
      <c r="C154" s="18" t="s">
        <v>215</v>
      </c>
      <c r="D154" s="5"/>
      <c r="E154" s="5"/>
      <c r="F154" s="5"/>
      <c r="G154" s="46"/>
      <c r="H154" s="46"/>
      <c r="I154" s="46"/>
      <c r="J154" s="46"/>
      <c r="K154" s="5"/>
      <c r="L154" s="47"/>
      <c r="M154" s="46"/>
      <c r="N154" s="46"/>
    </row>
    <row r="155" spans="1:16">
      <c r="A155" s="56" t="s">
        <v>216</v>
      </c>
      <c r="B155" s="8"/>
      <c r="C155" s="14"/>
      <c r="D155" s="57"/>
      <c r="E155" s="57"/>
      <c r="F155" s="9"/>
      <c r="G155" s="46"/>
      <c r="H155" s="46"/>
      <c r="I155" s="46"/>
      <c r="J155" s="46"/>
      <c r="K155" s="5"/>
      <c r="L155" s="47"/>
      <c r="M155" s="46"/>
      <c r="N155" s="46"/>
    </row>
    <row r="156" spans="1:16">
      <c r="A156" s="64" t="s">
        <v>217</v>
      </c>
      <c r="B156" s="65"/>
      <c r="C156" s="66"/>
      <c r="D156" s="67"/>
      <c r="E156" s="67"/>
      <c r="F156" s="46"/>
      <c r="G156" s="46"/>
      <c r="H156" s="46"/>
      <c r="I156" s="46"/>
      <c r="J156" s="46"/>
      <c r="K156" s="5"/>
      <c r="M156" s="46"/>
      <c r="N156" s="46"/>
    </row>
    <row r="157" spans="1:16" ht="13.5" thickBot="1">
      <c r="A157" s="68" t="s">
        <v>218</v>
      </c>
      <c r="B157" s="69"/>
      <c r="C157" s="70"/>
      <c r="D157" s="71"/>
      <c r="E157" s="71"/>
      <c r="F157" s="72"/>
      <c r="G157" s="51"/>
      <c r="H157" s="51"/>
      <c r="I157" s="51"/>
      <c r="J157" s="51"/>
      <c r="K157" s="5"/>
      <c r="M157" s="46"/>
      <c r="N157" s="46"/>
    </row>
    <row r="158" spans="1:16">
      <c r="A158" s="64"/>
      <c r="B158" s="65"/>
      <c r="C158" s="66"/>
      <c r="D158" s="67"/>
      <c r="E158" s="67"/>
      <c r="F158" s="46"/>
      <c r="G158" s="9"/>
      <c r="H158" s="9"/>
      <c r="I158" s="9"/>
      <c r="J158" s="46"/>
      <c r="K158" s="5"/>
      <c r="M158" s="9"/>
      <c r="N158" s="9"/>
    </row>
    <row r="159" spans="1:16">
      <c r="A159" s="64"/>
      <c r="B159" s="65"/>
      <c r="C159" s="73" t="s">
        <v>219</v>
      </c>
      <c r="D159" s="67"/>
      <c r="E159" s="67"/>
      <c r="F159" s="46"/>
      <c r="G159" s="9"/>
      <c r="J159" s="46"/>
      <c r="K159" s="5"/>
      <c r="M159" s="9"/>
      <c r="N159" s="74"/>
      <c r="O159" s="74"/>
    </row>
    <row r="160" spans="1:16" s="4" customFormat="1">
      <c r="A160" s="75" t="s">
        <v>245</v>
      </c>
      <c r="B160" s="8"/>
      <c r="C160" s="14"/>
      <c r="D160" s="57"/>
      <c r="E160" s="57"/>
      <c r="F160" s="9"/>
      <c r="G160" s="9"/>
      <c r="H160" s="9"/>
      <c r="I160" s="39"/>
      <c r="J160" s="9"/>
      <c r="K160" s="78"/>
      <c r="O160" s="5"/>
      <c r="P160" s="6"/>
    </row>
    <row r="161" spans="1:16" s="4" customFormat="1">
      <c r="A161" s="75" t="s">
        <v>254</v>
      </c>
      <c r="B161" s="8"/>
      <c r="C161" s="14"/>
      <c r="D161" s="57"/>
      <c r="E161" s="57"/>
      <c r="F161" s="9"/>
      <c r="G161" s="9"/>
      <c r="H161" s="9"/>
      <c r="J161" s="39">
        <f>'January 2018'!I160*1.025</f>
        <v>1.3746024899999998</v>
      </c>
      <c r="K161" s="3" t="s">
        <v>220</v>
      </c>
      <c r="O161" s="5"/>
      <c r="P161" s="6"/>
    </row>
    <row r="162" spans="1:16" s="4" customFormat="1">
      <c r="A162" s="75"/>
      <c r="B162" s="8"/>
      <c r="C162" s="14"/>
      <c r="D162" s="57"/>
      <c r="E162" s="57"/>
      <c r="F162" s="9"/>
      <c r="G162" s="9"/>
      <c r="H162" s="9"/>
      <c r="I162" s="39"/>
      <c r="J162" s="3"/>
      <c r="K162" s="78"/>
      <c r="O162" s="5"/>
      <c r="P162" s="6"/>
    </row>
    <row r="163" spans="1:16" s="4" customFormat="1" ht="15.75">
      <c r="A163" s="75" t="s">
        <v>239</v>
      </c>
      <c r="B163" s="8"/>
      <c r="C163" s="14"/>
      <c r="D163" s="57"/>
      <c r="E163" s="57"/>
      <c r="F163" s="9"/>
      <c r="G163" s="9"/>
      <c r="H163" s="9"/>
      <c r="I163" s="39"/>
      <c r="J163" s="3"/>
      <c r="K163" s="81"/>
      <c r="L163" s="82"/>
      <c r="O163" s="5"/>
      <c r="P163" s="6"/>
    </row>
    <row r="164" spans="1:16" s="4" customFormat="1" ht="15.75">
      <c r="A164" s="75" t="s">
        <v>221</v>
      </c>
      <c r="B164" s="8"/>
      <c r="C164" s="14"/>
      <c r="D164" s="57"/>
      <c r="E164" s="57"/>
      <c r="F164" s="9"/>
      <c r="G164" s="9"/>
      <c r="H164" s="9"/>
      <c r="J164" s="39">
        <f>'January 2018'!I163*1.025</f>
        <v>54.9840996</v>
      </c>
      <c r="K164" s="3" t="s">
        <v>222</v>
      </c>
      <c r="L164" s="82"/>
      <c r="O164" s="5"/>
      <c r="P164" s="6"/>
    </row>
    <row r="165" spans="1:16" s="4" customFormat="1" ht="15.75">
      <c r="A165" s="75"/>
      <c r="B165" s="8"/>
      <c r="C165" s="14"/>
      <c r="D165" s="57"/>
      <c r="E165" s="57"/>
      <c r="F165" s="9"/>
      <c r="G165" s="9"/>
      <c r="H165" s="9"/>
      <c r="I165" s="39"/>
      <c r="J165" s="3"/>
      <c r="K165" s="81"/>
      <c r="L165" s="82"/>
      <c r="O165" s="5"/>
      <c r="P165" s="6"/>
    </row>
    <row r="166" spans="1:16" s="4" customFormat="1" ht="15.75">
      <c r="A166" s="56" t="s">
        <v>240</v>
      </c>
      <c r="B166" s="8"/>
      <c r="C166" s="14"/>
      <c r="D166" s="57"/>
      <c r="E166" s="57"/>
      <c r="F166" s="9"/>
      <c r="G166" s="3"/>
      <c r="H166" s="3"/>
      <c r="I166" s="39"/>
      <c r="J166" s="3"/>
      <c r="K166" s="81"/>
      <c r="L166" s="84"/>
      <c r="O166" s="5"/>
      <c r="P166" s="85"/>
    </row>
    <row r="167" spans="1:16" ht="15.75">
      <c r="A167" s="75" t="s">
        <v>238</v>
      </c>
      <c r="B167" s="8"/>
      <c r="C167" s="14"/>
      <c r="D167" s="57"/>
      <c r="E167" s="57"/>
      <c r="F167" s="9"/>
      <c r="G167" s="5"/>
      <c r="H167" s="5"/>
      <c r="I167" s="39"/>
      <c r="K167" s="80"/>
      <c r="L167" s="84"/>
    </row>
    <row r="168" spans="1:16" ht="15.75">
      <c r="A168" s="3" t="s">
        <v>236</v>
      </c>
      <c r="G168" s="5"/>
      <c r="H168" s="5"/>
      <c r="J168" s="39">
        <f>'January 2018'!I167*1.025</f>
        <v>1.3746024899999998</v>
      </c>
      <c r="K168" s="3" t="s">
        <v>223</v>
      </c>
      <c r="L168" s="84"/>
    </row>
    <row r="169" spans="1:16" s="87" customFormat="1" ht="15.75">
      <c r="A169" s="3"/>
      <c r="B169" s="2"/>
      <c r="C169" s="3"/>
      <c r="D169" s="3"/>
      <c r="E169" s="3"/>
      <c r="F169" s="3"/>
      <c r="G169" s="78"/>
      <c r="H169" s="78"/>
      <c r="I169" s="78"/>
      <c r="J169" s="5"/>
      <c r="K169" s="88"/>
      <c r="L169" s="84"/>
      <c r="M169" s="4"/>
      <c r="N169" s="89"/>
      <c r="O169" s="90"/>
      <c r="P169" s="91"/>
    </row>
    <row r="170" spans="1:16" ht="15.75">
      <c r="A170" s="56" t="s">
        <v>241</v>
      </c>
      <c r="B170" s="78"/>
      <c r="C170" s="78"/>
      <c r="D170" s="78"/>
      <c r="E170" s="78"/>
      <c r="F170" s="78"/>
      <c r="J170" s="78"/>
      <c r="K170" s="80"/>
      <c r="L170" s="84"/>
    </row>
    <row r="171" spans="1:16" ht="15.75">
      <c r="A171" s="108" t="s">
        <v>242</v>
      </c>
      <c r="B171" s="78"/>
      <c r="C171" s="78"/>
      <c r="D171" s="78"/>
      <c r="E171" s="78"/>
      <c r="F171" s="78"/>
      <c r="K171" s="80"/>
      <c r="L171" s="84"/>
    </row>
    <row r="172" spans="1:16" ht="15.75">
      <c r="A172" s="109" t="s">
        <v>237</v>
      </c>
      <c r="B172" s="78"/>
      <c r="C172" s="78"/>
      <c r="D172" s="78"/>
      <c r="E172" s="78"/>
      <c r="F172" s="78"/>
      <c r="K172" s="80"/>
      <c r="L172" s="84"/>
    </row>
    <row r="173" spans="1:16" ht="15.75">
      <c r="G173" s="84"/>
      <c r="H173" s="84"/>
      <c r="I173" s="84"/>
      <c r="J173" s="84"/>
      <c r="K173" s="80"/>
      <c r="L173" s="84"/>
    </row>
    <row r="174" spans="1:16" ht="15.75">
      <c r="A174" s="56" t="s">
        <v>243</v>
      </c>
      <c r="G174" s="80"/>
      <c r="H174" s="80"/>
      <c r="I174" s="80"/>
      <c r="J174" s="80"/>
      <c r="K174" s="80"/>
      <c r="L174" s="84"/>
    </row>
    <row r="175" spans="1:16" ht="15.75">
      <c r="A175" s="109" t="s">
        <v>244</v>
      </c>
      <c r="G175" s="80"/>
      <c r="H175" s="80"/>
      <c r="I175" s="80"/>
      <c r="J175" s="80"/>
      <c r="K175" s="80"/>
      <c r="L175" s="84"/>
    </row>
    <row r="176" spans="1:16" ht="15.75">
      <c r="G176" s="83"/>
      <c r="H176" s="83"/>
      <c r="I176" s="83"/>
      <c r="J176" s="83"/>
      <c r="K176" s="80"/>
      <c r="L176" s="84"/>
    </row>
    <row r="177" spans="2:16" ht="15.75">
      <c r="C177" s="3" t="s">
        <v>253</v>
      </c>
      <c r="G177" s="84"/>
      <c r="H177" s="84"/>
      <c r="I177" s="84"/>
      <c r="J177" s="84"/>
      <c r="K177" s="80"/>
      <c r="L177" s="84"/>
    </row>
    <row r="187" spans="2:16" s="87" customFormat="1">
      <c r="B187" s="86"/>
      <c r="L187" s="89"/>
      <c r="M187" s="89"/>
      <c r="N187" s="89"/>
      <c r="O187" s="90"/>
      <c r="P187" s="91"/>
    </row>
    <row r="188" spans="2:16" s="87" customFormat="1">
      <c r="B188" s="86"/>
      <c r="L188" s="89"/>
      <c r="M188" s="89"/>
      <c r="N188" s="89"/>
      <c r="O188" s="90"/>
      <c r="P188" s="91"/>
    </row>
    <row r="189" spans="2:16" s="87" customFormat="1">
      <c r="B189" s="86"/>
      <c r="L189" s="89"/>
      <c r="M189" s="89"/>
      <c r="N189" s="89"/>
      <c r="O189" s="90"/>
      <c r="P189" s="91"/>
    </row>
    <row r="190" spans="2:16" s="87" customFormat="1">
      <c r="B190" s="86"/>
      <c r="L190" s="89"/>
      <c r="M190" s="89"/>
      <c r="N190" s="89"/>
      <c r="O190" s="90"/>
      <c r="P190" s="91"/>
    </row>
    <row r="191" spans="2:16" s="87" customFormat="1">
      <c r="B191" s="86"/>
      <c r="L191" s="89"/>
      <c r="M191" s="89"/>
      <c r="N191" s="89"/>
      <c r="O191" s="90"/>
      <c r="P191" s="91"/>
    </row>
    <row r="192" spans="2:16" s="87" customFormat="1">
      <c r="B192" s="86"/>
      <c r="L192" s="89"/>
      <c r="M192" s="89"/>
      <c r="N192" s="89"/>
      <c r="O192" s="90"/>
      <c r="P192" s="91"/>
    </row>
    <row r="193" spans="2:16" s="87" customFormat="1">
      <c r="B193" s="86"/>
      <c r="L193" s="89"/>
      <c r="M193" s="89"/>
      <c r="N193" s="89"/>
      <c r="O193" s="90"/>
      <c r="P193" s="91"/>
    </row>
    <row r="194" spans="2:16" s="87" customFormat="1">
      <c r="B194" s="86"/>
      <c r="L194" s="89"/>
      <c r="M194" s="89"/>
      <c r="N194" s="89"/>
      <c r="O194" s="90"/>
      <c r="P194" s="91"/>
    </row>
    <row r="195" spans="2:16" s="87" customFormat="1">
      <c r="B195" s="86"/>
      <c r="L195" s="89"/>
      <c r="M195" s="89"/>
      <c r="N195" s="89"/>
      <c r="O195" s="90"/>
      <c r="P195" s="91"/>
    </row>
    <row r="196" spans="2:16" s="87" customFormat="1">
      <c r="B196" s="86"/>
      <c r="L196" s="89"/>
      <c r="M196" s="89"/>
      <c r="N196" s="89"/>
      <c r="O196" s="90"/>
      <c r="P196" s="91"/>
    </row>
    <row r="197" spans="2:16" s="87" customFormat="1">
      <c r="B197" s="86"/>
      <c r="L197" s="89"/>
      <c r="M197" s="89"/>
      <c r="N197" s="89"/>
      <c r="O197" s="90"/>
      <c r="P197" s="91"/>
    </row>
    <row r="198" spans="2:16" s="87" customFormat="1">
      <c r="B198" s="86"/>
      <c r="L198" s="89"/>
      <c r="M198" s="89"/>
      <c r="N198" s="89"/>
      <c r="O198" s="90"/>
      <c r="P198" s="91"/>
    </row>
    <row r="199" spans="2:16" s="87" customFormat="1">
      <c r="B199" s="86"/>
      <c r="L199" s="89"/>
      <c r="M199" s="89"/>
      <c r="N199" s="89"/>
      <c r="O199" s="90"/>
      <c r="P199" s="91"/>
    </row>
    <row r="200" spans="2:16" s="87" customFormat="1">
      <c r="B200" s="86"/>
      <c r="L200" s="89"/>
      <c r="M200" s="89"/>
      <c r="N200" s="89"/>
      <c r="O200" s="90"/>
      <c r="P200" s="91"/>
    </row>
    <row r="201" spans="2:16" s="87" customFormat="1">
      <c r="B201" s="86"/>
      <c r="L201" s="89"/>
      <c r="M201" s="89"/>
      <c r="N201" s="89"/>
      <c r="O201" s="90"/>
      <c r="P201" s="91"/>
    </row>
    <row r="202" spans="2:16" s="87" customFormat="1">
      <c r="B202" s="86"/>
      <c r="L202" s="89"/>
      <c r="M202" s="89"/>
      <c r="N202" s="89"/>
      <c r="O202" s="90"/>
      <c r="P202" s="91"/>
    </row>
    <row r="203" spans="2:16" s="87" customFormat="1">
      <c r="B203" s="86"/>
      <c r="L203" s="89"/>
      <c r="M203" s="89"/>
      <c r="N203" s="89"/>
      <c r="O203" s="90"/>
      <c r="P203" s="91"/>
    </row>
    <row r="204" spans="2:16" s="87" customFormat="1">
      <c r="B204" s="86"/>
      <c r="L204" s="89"/>
      <c r="M204" s="89"/>
      <c r="N204" s="89"/>
      <c r="O204" s="90"/>
      <c r="P204" s="91"/>
    </row>
    <row r="205" spans="2:16" s="87" customFormat="1">
      <c r="B205" s="86"/>
      <c r="L205" s="89"/>
      <c r="M205" s="89"/>
      <c r="N205" s="89"/>
      <c r="O205" s="90"/>
      <c r="P205" s="91"/>
    </row>
    <row r="206" spans="2:16" s="87" customFormat="1">
      <c r="B206" s="86"/>
      <c r="L206" s="89"/>
      <c r="M206" s="89"/>
      <c r="N206" s="89"/>
      <c r="O206" s="90"/>
      <c r="P206" s="91"/>
    </row>
    <row r="207" spans="2:16" s="87" customFormat="1">
      <c r="B207" s="86"/>
      <c r="L207" s="89"/>
      <c r="M207" s="89"/>
      <c r="N207" s="89"/>
      <c r="O207" s="90"/>
      <c r="P207" s="91"/>
    </row>
    <row r="208" spans="2:16" s="87" customFormat="1">
      <c r="B208" s="86"/>
      <c r="L208" s="89"/>
      <c r="M208" s="89"/>
      <c r="N208" s="89"/>
      <c r="O208" s="90"/>
      <c r="P208" s="91"/>
    </row>
  </sheetData>
  <sheetProtection sheet="1" objects="1" scenarios="1"/>
  <printOptions gridLines="1"/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0"/>
  <sheetViews>
    <sheetView showGridLines="0" topLeftCell="A103" workbookViewId="0">
      <selection activeCell="A127" sqref="A1:A1048576"/>
    </sheetView>
  </sheetViews>
  <sheetFormatPr defaultColWidth="9.140625" defaultRowHeight="12.75"/>
  <cols>
    <col min="1" max="1" width="8.140625" style="3" customWidth="1"/>
    <col min="2" max="2" width="8.5703125" style="2" customWidth="1"/>
    <col min="3" max="3" width="33.85546875" style="3" customWidth="1"/>
    <col min="4" max="4" width="6.140625" style="3" customWidth="1"/>
    <col min="5" max="5" width="3.85546875" style="3" customWidth="1"/>
    <col min="6" max="6" width="4" style="3" customWidth="1"/>
    <col min="7" max="7" width="9.85546875" style="3" bestFit="1" customWidth="1"/>
    <col min="8" max="8" width="10" style="3" bestFit="1" customWidth="1"/>
    <col min="9" max="9" width="9.5703125" style="3" bestFit="1" customWidth="1"/>
    <col min="10" max="10" width="9.85546875" style="3" bestFit="1" customWidth="1"/>
    <col min="11" max="11" width="16" style="3" customWidth="1"/>
    <col min="12" max="12" width="12.5703125" style="4" customWidth="1"/>
    <col min="13" max="14" width="6.42578125" style="4" customWidth="1"/>
    <col min="15" max="15" width="10.42578125" style="5" customWidth="1"/>
    <col min="16" max="16" width="9.140625" style="6"/>
    <col min="17" max="16384" width="9.140625" style="3"/>
  </cols>
  <sheetData>
    <row r="1" spans="1:16" ht="15.75">
      <c r="A1" s="1" t="s">
        <v>0</v>
      </c>
    </row>
    <row r="2" spans="1:16">
      <c r="A2" s="7" t="s">
        <v>226</v>
      </c>
      <c r="B2" s="8"/>
      <c r="C2" s="9"/>
    </row>
    <row r="3" spans="1:16">
      <c r="A3" s="7" t="s">
        <v>1</v>
      </c>
      <c r="B3" s="8"/>
      <c r="C3" s="9"/>
    </row>
    <row r="4" spans="1:16" s="19" customFormat="1">
      <c r="A4" s="7"/>
      <c r="B4" s="13"/>
      <c r="C4" s="14"/>
      <c r="D4" s="3"/>
      <c r="E4" s="15"/>
      <c r="F4" s="16"/>
      <c r="G4" s="17"/>
      <c r="H4" s="17"/>
      <c r="I4" s="17"/>
      <c r="J4" s="18"/>
      <c r="L4" s="20"/>
      <c r="M4" s="20"/>
      <c r="N4" s="20"/>
      <c r="P4" s="21"/>
    </row>
    <row r="5" spans="1:16" s="19" customFormat="1">
      <c r="C5" s="11"/>
      <c r="G5" s="17"/>
      <c r="H5" s="17"/>
      <c r="I5" s="17"/>
      <c r="J5" s="18"/>
      <c r="L5" s="20"/>
      <c r="M5" s="20"/>
      <c r="N5" s="20"/>
      <c r="P5" s="21"/>
    </row>
    <row r="6" spans="1:16" s="19" customFormat="1" ht="54" thickBot="1">
      <c r="A6" s="22" t="s">
        <v>2</v>
      </c>
      <c r="B6" s="23" t="s">
        <v>3</v>
      </c>
      <c r="C6" s="24" t="s">
        <v>4</v>
      </c>
      <c r="D6" s="25" t="s">
        <v>5</v>
      </c>
      <c r="E6" s="23" t="s">
        <v>6</v>
      </c>
      <c r="F6" s="25" t="s">
        <v>7</v>
      </c>
      <c r="G6" s="26" t="s">
        <v>8</v>
      </c>
      <c r="H6" s="26" t="s">
        <v>9</v>
      </c>
      <c r="I6" s="26" t="s">
        <v>10</v>
      </c>
      <c r="J6" s="27" t="s">
        <v>11</v>
      </c>
      <c r="L6" s="20"/>
      <c r="M6" s="20"/>
      <c r="N6" s="20"/>
      <c r="P6" s="21"/>
    </row>
    <row r="7" spans="1:16" s="19" customFormat="1">
      <c r="A7" s="18"/>
      <c r="B7" s="28" t="s">
        <v>12</v>
      </c>
      <c r="C7" s="18"/>
      <c r="D7" s="29">
        <v>9</v>
      </c>
      <c r="E7" s="29" t="s">
        <v>13</v>
      </c>
      <c r="F7" s="17" t="s">
        <v>14</v>
      </c>
      <c r="G7" s="17">
        <f>'March 2018'!G7*1.005</f>
        <v>77483.573865968443</v>
      </c>
      <c r="H7" s="17">
        <f>'March 2018'!H7*1.005</f>
        <v>79808.081081947472</v>
      </c>
      <c r="I7" s="17">
        <f>'March 2018'!I7*1.005</f>
        <v>82202.3235144059</v>
      </c>
      <c r="J7" s="30">
        <f>'March 2018'!J7*1.005</f>
        <v>84668.393219838079</v>
      </c>
      <c r="L7" s="20"/>
      <c r="M7" s="20"/>
      <c r="N7" s="20"/>
      <c r="P7" s="21"/>
    </row>
    <row r="8" spans="1:16">
      <c r="A8" s="92"/>
      <c r="C8" s="31" t="s">
        <v>15</v>
      </c>
      <c r="D8" s="4"/>
      <c r="E8" s="4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6" ht="15.75">
      <c r="A9" s="34" t="s">
        <v>16</v>
      </c>
      <c r="C9" s="34" t="s">
        <v>17</v>
      </c>
      <c r="D9" s="4"/>
      <c r="E9" s="4"/>
      <c r="F9" s="32"/>
      <c r="G9" s="32"/>
      <c r="H9" s="32"/>
      <c r="I9" s="32"/>
      <c r="J9" s="32"/>
      <c r="K9" s="93"/>
      <c r="L9" s="32"/>
      <c r="M9" s="32"/>
      <c r="N9" s="32"/>
      <c r="O9" s="33"/>
    </row>
    <row r="10" spans="1:16">
      <c r="A10" s="34" t="s">
        <v>18</v>
      </c>
      <c r="C10" s="34" t="s">
        <v>19</v>
      </c>
      <c r="D10" s="4"/>
      <c r="E10" s="4"/>
      <c r="F10" s="32"/>
      <c r="G10" s="32"/>
      <c r="H10" s="32"/>
      <c r="I10" s="32"/>
      <c r="J10" s="32"/>
      <c r="K10" s="32"/>
      <c r="L10" s="32"/>
      <c r="M10" s="32"/>
      <c r="N10" s="32"/>
      <c r="O10" s="33"/>
    </row>
    <row r="11" spans="1:16">
      <c r="A11" s="34" t="s">
        <v>20</v>
      </c>
      <c r="C11" s="34" t="s">
        <v>231</v>
      </c>
      <c r="D11" s="4"/>
      <c r="E11" s="4"/>
      <c r="F11" s="32"/>
      <c r="G11" s="32"/>
      <c r="H11" s="32"/>
      <c r="I11" s="32"/>
      <c r="J11" s="32"/>
      <c r="K11" s="32"/>
      <c r="L11" s="32"/>
      <c r="M11" s="32"/>
      <c r="N11" s="32"/>
      <c r="O11" s="33"/>
    </row>
    <row r="12" spans="1:16">
      <c r="A12" s="34" t="s">
        <v>23</v>
      </c>
      <c r="C12" s="34" t="s">
        <v>24</v>
      </c>
      <c r="D12" s="4"/>
      <c r="E12" s="4"/>
      <c r="F12" s="32"/>
      <c r="G12" s="32"/>
      <c r="H12" s="32"/>
      <c r="I12" s="32"/>
      <c r="J12" s="32"/>
      <c r="K12" s="32"/>
      <c r="L12" s="32"/>
      <c r="M12" s="32"/>
      <c r="N12" s="32"/>
      <c r="O12" s="33"/>
    </row>
    <row r="13" spans="1:16">
      <c r="A13" s="34" t="s">
        <v>25</v>
      </c>
      <c r="C13" s="34" t="s">
        <v>26</v>
      </c>
      <c r="D13" s="4"/>
      <c r="E13" s="4"/>
      <c r="F13" s="32"/>
      <c r="G13" s="32"/>
      <c r="H13" s="32"/>
      <c r="I13" s="32"/>
      <c r="J13" s="32"/>
      <c r="K13" s="32"/>
      <c r="L13" s="32"/>
      <c r="M13" s="32"/>
      <c r="N13" s="32"/>
      <c r="O13" s="33"/>
    </row>
    <row r="14" spans="1:16">
      <c r="A14" s="34" t="s">
        <v>27</v>
      </c>
      <c r="C14" s="34" t="s">
        <v>28</v>
      </c>
      <c r="D14" s="4"/>
      <c r="E14" s="4"/>
      <c r="F14" s="32"/>
      <c r="G14" s="32"/>
      <c r="H14" s="32"/>
      <c r="I14" s="32"/>
      <c r="J14" s="32"/>
      <c r="K14" s="32"/>
      <c r="L14" s="32"/>
      <c r="M14" s="32"/>
      <c r="N14" s="32"/>
      <c r="O14" s="33"/>
    </row>
    <row r="15" spans="1:16">
      <c r="A15" s="34" t="s">
        <v>29</v>
      </c>
      <c r="C15" s="34" t="s">
        <v>30</v>
      </c>
      <c r="D15" s="4"/>
      <c r="E15" s="4"/>
      <c r="F15" s="32"/>
      <c r="G15" s="32"/>
      <c r="H15" s="32"/>
      <c r="I15" s="32"/>
      <c r="J15" s="32"/>
      <c r="K15" s="32"/>
      <c r="L15" s="32"/>
      <c r="M15" s="32"/>
      <c r="N15" s="32"/>
      <c r="O15" s="33"/>
    </row>
    <row r="16" spans="1:16">
      <c r="A16" s="34" t="s">
        <v>31</v>
      </c>
      <c r="C16" s="34" t="s">
        <v>32</v>
      </c>
      <c r="D16" s="4"/>
      <c r="E16" s="4"/>
      <c r="F16" s="32"/>
      <c r="G16" s="32"/>
      <c r="H16" s="32"/>
      <c r="I16" s="32"/>
      <c r="J16" s="32"/>
      <c r="K16" s="32"/>
      <c r="L16" s="32"/>
      <c r="M16" s="32"/>
      <c r="N16" s="32"/>
      <c r="O16" s="33"/>
    </row>
    <row r="17" spans="1:16">
      <c r="A17" s="34" t="s">
        <v>225</v>
      </c>
      <c r="C17" s="34" t="s">
        <v>33</v>
      </c>
      <c r="D17" s="4"/>
      <c r="E17" s="4"/>
      <c r="F17" s="32"/>
      <c r="G17" s="32"/>
      <c r="H17" s="32"/>
      <c r="I17" s="32"/>
      <c r="J17" s="32"/>
      <c r="K17" s="32"/>
      <c r="L17" s="32"/>
      <c r="M17" s="32"/>
      <c r="N17" s="32"/>
      <c r="O17" s="33"/>
    </row>
    <row r="18" spans="1:16">
      <c r="A18" s="34" t="s">
        <v>34</v>
      </c>
      <c r="C18" s="34" t="s">
        <v>35</v>
      </c>
      <c r="D18" s="4"/>
      <c r="E18" s="4"/>
      <c r="F18" s="32"/>
      <c r="G18" s="32"/>
      <c r="H18" s="32"/>
      <c r="I18" s="32"/>
      <c r="J18" s="32"/>
      <c r="K18" s="32"/>
      <c r="L18" s="32"/>
      <c r="M18" s="32"/>
      <c r="N18" s="32"/>
      <c r="O18" s="33"/>
    </row>
    <row r="19" spans="1:16">
      <c r="A19" s="34" t="s">
        <v>36</v>
      </c>
      <c r="C19" s="34" t="s">
        <v>37</v>
      </c>
      <c r="D19" s="4"/>
      <c r="E19" s="4"/>
      <c r="F19" s="32"/>
      <c r="G19" s="32"/>
      <c r="H19" s="32"/>
      <c r="I19" s="32"/>
      <c r="J19" s="32"/>
      <c r="K19" s="32"/>
      <c r="L19" s="32"/>
      <c r="M19" s="32"/>
      <c r="N19" s="32"/>
      <c r="O19" s="33"/>
    </row>
    <row r="20" spans="1:16">
      <c r="A20" s="34" t="s">
        <v>38</v>
      </c>
      <c r="C20" s="34" t="s">
        <v>39</v>
      </c>
      <c r="D20" s="4"/>
      <c r="E20" s="4"/>
      <c r="F20" s="32"/>
      <c r="G20" s="15"/>
      <c r="H20" s="15"/>
      <c r="I20" s="15"/>
      <c r="J20" s="15"/>
      <c r="K20" s="15"/>
      <c r="L20" s="32"/>
      <c r="M20" s="32"/>
      <c r="N20" s="32"/>
      <c r="O20" s="33"/>
    </row>
    <row r="21" spans="1:16" s="12" customFormat="1" ht="15" customHeight="1">
      <c r="A21" s="34" t="s">
        <v>40</v>
      </c>
      <c r="B21" s="2"/>
      <c r="C21" s="34" t="s">
        <v>41</v>
      </c>
      <c r="D21" s="4"/>
      <c r="E21" s="4"/>
      <c r="F21" s="32"/>
      <c r="G21" s="10"/>
      <c r="H21" s="10"/>
      <c r="I21" s="10"/>
      <c r="J21" s="10"/>
      <c r="K21" s="10"/>
      <c r="L21" s="10"/>
      <c r="M21" s="11"/>
      <c r="N21" s="10"/>
      <c r="O21" s="10"/>
      <c r="P21" s="6"/>
    </row>
    <row r="22" spans="1:16" s="19" customFormat="1">
      <c r="A22" s="34"/>
      <c r="B22" s="2"/>
      <c r="C22" s="34"/>
      <c r="D22" s="4"/>
      <c r="E22" s="15"/>
      <c r="F22" s="16"/>
      <c r="G22" s="17"/>
      <c r="H22" s="17"/>
      <c r="I22" s="17"/>
      <c r="L22" s="20"/>
      <c r="M22" s="20"/>
      <c r="N22" s="20"/>
      <c r="P22" s="21"/>
    </row>
    <row r="23" spans="1:16" s="19" customFormat="1">
      <c r="A23" s="94"/>
      <c r="B23" s="11"/>
      <c r="C23" s="11"/>
      <c r="G23" s="17"/>
      <c r="H23" s="17"/>
      <c r="I23" s="17"/>
      <c r="J23" s="18"/>
      <c r="L23" s="20"/>
      <c r="M23" s="20"/>
      <c r="N23" s="20"/>
      <c r="P23" s="21"/>
    </row>
    <row r="24" spans="1:16" s="19" customFormat="1" ht="54" thickBot="1">
      <c r="A24" s="22" t="s">
        <v>2</v>
      </c>
      <c r="B24" s="23" t="s">
        <v>3</v>
      </c>
      <c r="C24" s="24" t="s">
        <v>42</v>
      </c>
      <c r="D24" s="25" t="s">
        <v>5</v>
      </c>
      <c r="E24" s="23" t="s">
        <v>6</v>
      </c>
      <c r="F24" s="25" t="s">
        <v>7</v>
      </c>
      <c r="G24" s="26" t="s">
        <v>8</v>
      </c>
      <c r="H24" s="26" t="s">
        <v>9</v>
      </c>
      <c r="I24" s="26" t="s">
        <v>10</v>
      </c>
      <c r="J24" s="27" t="s">
        <v>11</v>
      </c>
      <c r="L24" s="20"/>
      <c r="M24" s="20"/>
      <c r="N24" s="20"/>
      <c r="P24" s="21"/>
    </row>
    <row r="25" spans="1:16" s="19" customFormat="1">
      <c r="A25" s="18"/>
      <c r="B25" s="28" t="s">
        <v>12</v>
      </c>
      <c r="C25" s="18"/>
      <c r="D25" s="29">
        <v>10</v>
      </c>
      <c r="E25" s="29" t="s">
        <v>13</v>
      </c>
      <c r="F25" s="17" t="s">
        <v>43</v>
      </c>
      <c r="G25" s="17">
        <f>'March 2018'!G25*1.005</f>
        <v>83960.835080099816</v>
      </c>
      <c r="H25" s="17">
        <f>'March 2018'!H25*1.005</f>
        <v>86479.660132502817</v>
      </c>
      <c r="I25" s="17">
        <f>'March 2018'!I25*1.005</f>
        <v>89074.04993647791</v>
      </c>
      <c r="J25" s="17">
        <f>'March 2018'!J25*1.005</f>
        <v>91746.271434572249</v>
      </c>
      <c r="L25" s="20"/>
      <c r="M25" s="20"/>
      <c r="N25" s="20"/>
      <c r="P25" s="21"/>
    </row>
    <row r="26" spans="1:16" s="19" customFormat="1">
      <c r="A26" s="3"/>
      <c r="B26" s="2"/>
      <c r="C26" s="31" t="s">
        <v>15</v>
      </c>
      <c r="D26" s="4"/>
      <c r="E26" s="4"/>
      <c r="F26" s="30"/>
      <c r="G26" s="30"/>
      <c r="H26" s="30"/>
      <c r="I26" s="30"/>
      <c r="J26" s="30"/>
      <c r="K26" s="30"/>
      <c r="L26" s="30"/>
      <c r="M26" s="30"/>
      <c r="N26" s="30"/>
      <c r="O26" s="33"/>
      <c r="P26" s="21"/>
    </row>
    <row r="27" spans="1:16" s="19" customFormat="1">
      <c r="A27" s="3" t="s">
        <v>44</v>
      </c>
      <c r="B27" s="2"/>
      <c r="C27" s="35" t="s">
        <v>45</v>
      </c>
      <c r="D27" s="34"/>
      <c r="E27" s="34"/>
      <c r="F27" s="32"/>
      <c r="G27" s="30"/>
      <c r="H27" s="30"/>
      <c r="I27" s="30"/>
      <c r="J27" s="30"/>
      <c r="K27" s="30"/>
      <c r="L27" s="30"/>
      <c r="M27" s="30"/>
      <c r="N27" s="30"/>
      <c r="O27" s="33"/>
      <c r="P27" s="21"/>
    </row>
    <row r="28" spans="1:16" s="19" customFormat="1">
      <c r="A28" s="3" t="s">
        <v>46</v>
      </c>
      <c r="B28" s="2"/>
      <c r="C28" s="35" t="s">
        <v>47</v>
      </c>
      <c r="D28" s="34"/>
      <c r="E28" s="34"/>
      <c r="F28" s="30"/>
      <c r="G28" s="30"/>
      <c r="H28" s="30"/>
      <c r="I28" s="30"/>
      <c r="J28" s="30"/>
      <c r="K28" s="30"/>
      <c r="L28" s="30"/>
      <c r="M28" s="30"/>
      <c r="N28" s="30"/>
      <c r="O28" s="33"/>
      <c r="P28" s="21"/>
    </row>
    <row r="29" spans="1:16" s="19" customFormat="1">
      <c r="A29" s="34" t="s">
        <v>48</v>
      </c>
      <c r="B29" s="36"/>
      <c r="C29" s="34" t="s">
        <v>49</v>
      </c>
      <c r="D29" s="34"/>
      <c r="E29" s="34"/>
      <c r="F29" s="30"/>
      <c r="G29" s="30"/>
      <c r="H29" s="30"/>
      <c r="I29" s="30"/>
      <c r="J29" s="30"/>
      <c r="K29" s="30"/>
      <c r="L29" s="30"/>
      <c r="M29" s="30"/>
      <c r="N29" s="30"/>
      <c r="O29" s="33"/>
      <c r="P29" s="21"/>
    </row>
    <row r="30" spans="1:16" ht="13.5" customHeight="1">
      <c r="A30" s="34" t="s">
        <v>50</v>
      </c>
      <c r="B30" s="36"/>
      <c r="C30" s="34" t="s">
        <v>51</v>
      </c>
      <c r="D30" s="34"/>
      <c r="E30" s="34"/>
      <c r="F30" s="30"/>
      <c r="G30" s="32"/>
      <c r="H30" s="32"/>
      <c r="I30" s="32"/>
      <c r="J30" s="32"/>
      <c r="K30" s="32"/>
      <c r="L30" s="32"/>
      <c r="M30" s="32"/>
      <c r="N30" s="32"/>
      <c r="O30" s="33"/>
    </row>
    <row r="31" spans="1:16" ht="13.5" customHeight="1">
      <c r="A31" s="34" t="s">
        <v>52</v>
      </c>
      <c r="B31" s="36"/>
      <c r="C31" s="34" t="s">
        <v>53</v>
      </c>
      <c r="D31" s="34"/>
      <c r="E31" s="34"/>
      <c r="F31" s="32"/>
      <c r="G31" s="32"/>
      <c r="H31" s="32"/>
      <c r="I31" s="32"/>
      <c r="J31" s="32"/>
      <c r="K31" s="37"/>
      <c r="L31" s="95"/>
      <c r="M31" s="95"/>
      <c r="N31" s="95"/>
      <c r="O31" s="93"/>
      <c r="P31" s="96"/>
    </row>
    <row r="32" spans="1:16" ht="13.5" customHeight="1">
      <c r="A32" s="3" t="s">
        <v>54</v>
      </c>
      <c r="C32" s="35" t="s">
        <v>55</v>
      </c>
      <c r="D32" s="4"/>
      <c r="E32" s="4"/>
      <c r="F32" s="32"/>
      <c r="G32" s="32"/>
      <c r="H32" s="32"/>
      <c r="I32" s="32"/>
      <c r="J32" s="32"/>
      <c r="K32" s="32"/>
      <c r="L32" s="32"/>
      <c r="M32" s="32"/>
      <c r="N32" s="32"/>
      <c r="O32" s="97"/>
    </row>
    <row r="33" spans="1:15" ht="13.5" customHeight="1">
      <c r="A33" s="3" t="s">
        <v>56</v>
      </c>
      <c r="C33" s="35" t="s">
        <v>57</v>
      </c>
      <c r="D33" s="4"/>
      <c r="E33" s="4"/>
      <c r="F33" s="32"/>
      <c r="G33" s="32"/>
      <c r="H33" s="32"/>
      <c r="I33" s="32"/>
      <c r="J33" s="32"/>
      <c r="K33" s="32"/>
      <c r="L33" s="32"/>
      <c r="M33" s="32"/>
      <c r="N33" s="32"/>
      <c r="O33" s="98"/>
    </row>
    <row r="34" spans="1:15" ht="13.35" customHeight="1">
      <c r="A34" s="34" t="s">
        <v>58</v>
      </c>
      <c r="C34" s="34" t="s">
        <v>59</v>
      </c>
      <c r="D34" s="4"/>
      <c r="E34" s="4"/>
      <c r="F34" s="32"/>
      <c r="G34" s="32"/>
      <c r="H34" s="32"/>
      <c r="I34" s="32"/>
      <c r="J34" s="32"/>
      <c r="K34" s="32"/>
      <c r="L34" s="32"/>
      <c r="M34" s="32"/>
      <c r="N34" s="32"/>
      <c r="O34" s="93"/>
    </row>
    <row r="35" spans="1:15" ht="14.1" customHeight="1">
      <c r="A35" s="34" t="s">
        <v>60</v>
      </c>
      <c r="B35" s="36"/>
      <c r="C35" s="34" t="s">
        <v>61</v>
      </c>
      <c r="D35" s="20"/>
      <c r="E35" s="20"/>
      <c r="F35" s="30"/>
      <c r="H35" s="32"/>
      <c r="I35" s="32"/>
      <c r="J35" s="32"/>
      <c r="K35" s="32"/>
      <c r="L35" s="32"/>
      <c r="M35" s="32"/>
      <c r="N35" s="32"/>
      <c r="O35" s="33"/>
    </row>
    <row r="36" spans="1:15" ht="13.5" customHeight="1">
      <c r="A36" s="3" t="s">
        <v>62</v>
      </c>
      <c r="C36" s="35" t="s">
        <v>63</v>
      </c>
      <c r="D36" s="4"/>
      <c r="E36" s="4"/>
      <c r="F36" s="32"/>
      <c r="G36" s="32"/>
      <c r="H36" s="32"/>
      <c r="I36" s="32"/>
      <c r="J36" s="32"/>
      <c r="K36" s="32"/>
      <c r="L36" s="32"/>
      <c r="M36" s="32"/>
      <c r="N36" s="32"/>
      <c r="O36" s="97"/>
    </row>
    <row r="37" spans="1:15" ht="13.5" customHeight="1">
      <c r="A37" s="34" t="s">
        <v>64</v>
      </c>
      <c r="B37" s="36"/>
      <c r="C37" s="34" t="s">
        <v>65</v>
      </c>
      <c r="D37" s="4"/>
      <c r="E37" s="4"/>
      <c r="F37" s="32"/>
      <c r="G37" s="32"/>
      <c r="H37" s="32"/>
      <c r="I37" s="32"/>
      <c r="J37" s="32"/>
      <c r="K37" s="32"/>
      <c r="L37" s="32"/>
      <c r="M37" s="32"/>
      <c r="N37" s="32"/>
      <c r="O37" s="97"/>
    </row>
    <row r="38" spans="1:15" ht="13.5" customHeight="1">
      <c r="A38" s="3" t="s">
        <v>66</v>
      </c>
      <c r="C38" s="35" t="s">
        <v>67</v>
      </c>
      <c r="D38" s="4"/>
      <c r="E38" s="4"/>
      <c r="F38" s="32"/>
      <c r="G38" s="32"/>
      <c r="H38" s="32"/>
      <c r="I38" s="32"/>
      <c r="J38" s="32"/>
      <c r="K38" s="32"/>
      <c r="L38" s="32"/>
      <c r="M38" s="32"/>
      <c r="N38" s="32"/>
      <c r="O38" s="99"/>
    </row>
    <row r="39" spans="1:15" ht="13.5" customHeight="1">
      <c r="A39" s="3" t="s">
        <v>224</v>
      </c>
      <c r="C39" s="35" t="s">
        <v>68</v>
      </c>
      <c r="D39" s="4"/>
      <c r="E39" s="4"/>
      <c r="F39" s="32"/>
      <c r="G39" s="32"/>
      <c r="H39" s="32"/>
      <c r="I39" s="32"/>
      <c r="J39" s="32"/>
      <c r="K39" s="32"/>
      <c r="L39" s="32"/>
      <c r="M39" s="32"/>
      <c r="N39" s="32"/>
      <c r="O39" s="99"/>
    </row>
    <row r="40" spans="1:15" ht="13.5" customHeight="1">
      <c r="A40" s="34" t="s">
        <v>69</v>
      </c>
      <c r="B40" s="36"/>
      <c r="C40" s="34" t="s">
        <v>70</v>
      </c>
      <c r="D40" s="20"/>
      <c r="E40" s="20"/>
      <c r="F40" s="30"/>
      <c r="H40" s="32"/>
      <c r="I40" s="32"/>
      <c r="J40" s="32"/>
      <c r="K40" s="32"/>
      <c r="L40" s="32"/>
      <c r="M40" s="32"/>
      <c r="N40" s="32"/>
      <c r="O40" s="33"/>
    </row>
    <row r="41" spans="1:15" ht="13.5" customHeight="1">
      <c r="A41" s="3" t="s">
        <v>71</v>
      </c>
      <c r="C41" s="34" t="s">
        <v>72</v>
      </c>
      <c r="D41" s="4"/>
      <c r="E41" s="4"/>
      <c r="F41" s="32"/>
      <c r="G41" s="30"/>
      <c r="H41" s="32"/>
      <c r="I41" s="32"/>
      <c r="J41" s="32"/>
      <c r="K41" s="32"/>
      <c r="L41" s="32"/>
      <c r="M41" s="32"/>
      <c r="N41" s="32"/>
      <c r="O41" s="33"/>
    </row>
    <row r="42" spans="1:15" ht="13.5" customHeight="1">
      <c r="A42" s="3" t="s">
        <v>73</v>
      </c>
      <c r="C42" s="34" t="s">
        <v>74</v>
      </c>
      <c r="D42" s="4"/>
      <c r="E42" s="4"/>
      <c r="F42" s="32"/>
      <c r="G42" s="30"/>
      <c r="H42" s="32"/>
      <c r="I42" s="32"/>
      <c r="J42" s="32"/>
      <c r="K42" s="32"/>
      <c r="L42" s="32"/>
      <c r="M42" s="32"/>
      <c r="N42" s="32"/>
      <c r="O42" s="33"/>
    </row>
    <row r="43" spans="1:15" ht="13.5" customHeight="1">
      <c r="A43" s="3" t="s">
        <v>75</v>
      </c>
      <c r="C43" s="35" t="s">
        <v>76</v>
      </c>
      <c r="D43" s="20"/>
      <c r="E43" s="20"/>
      <c r="F43" s="30"/>
      <c r="G43" s="30"/>
      <c r="H43" s="32"/>
      <c r="I43" s="32"/>
      <c r="J43" s="32"/>
      <c r="K43" s="32"/>
      <c r="L43" s="32"/>
      <c r="M43" s="32"/>
      <c r="N43" s="32"/>
      <c r="O43" s="33"/>
    </row>
    <row r="44" spans="1:15" ht="17.100000000000001" customHeight="1">
      <c r="A44" s="3" t="s">
        <v>77</v>
      </c>
      <c r="C44" s="35" t="s">
        <v>78</v>
      </c>
      <c r="D44" s="20"/>
      <c r="E44" s="20"/>
      <c r="F44" s="30"/>
      <c r="G44" s="30"/>
      <c r="H44" s="32"/>
      <c r="I44" s="32"/>
      <c r="J44" s="32"/>
      <c r="K44" s="32"/>
      <c r="L44" s="32"/>
      <c r="M44" s="32"/>
      <c r="N44" s="32"/>
      <c r="O44" s="33"/>
    </row>
    <row r="45" spans="1:15" ht="13.5" customHeight="1">
      <c r="A45" s="3" t="s">
        <v>79</v>
      </c>
      <c r="C45" s="35" t="s">
        <v>80</v>
      </c>
      <c r="D45" s="20"/>
      <c r="E45" s="20"/>
      <c r="F45" s="30"/>
      <c r="G45" s="30"/>
      <c r="H45" s="32"/>
      <c r="I45" s="32"/>
      <c r="J45" s="32"/>
      <c r="K45" s="32"/>
      <c r="L45" s="32"/>
      <c r="M45" s="32"/>
      <c r="N45" s="32"/>
      <c r="O45" s="33"/>
    </row>
    <row r="46" spans="1:15" ht="13.5" customHeight="1">
      <c r="A46" s="3" t="s">
        <v>81</v>
      </c>
      <c r="C46" s="35" t="s">
        <v>82</v>
      </c>
      <c r="D46" s="20"/>
      <c r="E46" s="20"/>
      <c r="F46" s="30"/>
      <c r="G46" s="30"/>
      <c r="H46" s="32"/>
      <c r="I46" s="32"/>
      <c r="J46" s="32"/>
      <c r="K46" s="32"/>
      <c r="L46" s="32"/>
      <c r="M46" s="32"/>
      <c r="N46" s="32"/>
      <c r="O46" s="33"/>
    </row>
    <row r="47" spans="1:15" ht="13.5" customHeight="1">
      <c r="C47" s="35"/>
      <c r="D47" s="20"/>
      <c r="E47" s="20"/>
      <c r="F47" s="30"/>
      <c r="H47" s="32"/>
      <c r="I47" s="32"/>
      <c r="J47" s="32"/>
      <c r="K47" s="32"/>
      <c r="L47" s="32"/>
      <c r="M47" s="32"/>
      <c r="N47" s="32"/>
      <c r="O47" s="33"/>
    </row>
    <row r="48" spans="1:15" ht="13.5" customHeight="1">
      <c r="C48" s="35"/>
      <c r="D48" s="20"/>
      <c r="E48" s="20"/>
      <c r="F48" s="30"/>
      <c r="H48" s="32"/>
      <c r="I48" s="32"/>
      <c r="J48" s="32"/>
      <c r="K48" s="32"/>
      <c r="L48" s="32"/>
      <c r="M48" s="32"/>
      <c r="N48" s="32"/>
      <c r="O48" s="33"/>
    </row>
    <row r="49" spans="1:19" ht="13.5" customHeight="1">
      <c r="A49" s="35" t="s">
        <v>83</v>
      </c>
      <c r="C49" s="35"/>
      <c r="D49" s="20"/>
      <c r="E49" s="20"/>
      <c r="F49" s="30"/>
      <c r="H49" s="32"/>
      <c r="I49" s="32"/>
      <c r="J49" s="32"/>
      <c r="K49" s="32"/>
      <c r="L49" s="32"/>
      <c r="M49" s="32"/>
      <c r="N49" s="32"/>
      <c r="O49" s="33"/>
    </row>
    <row r="50" spans="1:19" ht="13.5" customHeight="1">
      <c r="A50" s="37"/>
      <c r="B50" s="34" t="s">
        <v>84</v>
      </c>
      <c r="C50" s="35"/>
      <c r="D50" s="36"/>
      <c r="F50" s="30"/>
      <c r="G50" s="38">
        <v>86.594572800000009</v>
      </c>
      <c r="H50" s="32" t="s">
        <v>85</v>
      </c>
      <c r="I50" s="32"/>
      <c r="J50" s="32"/>
      <c r="K50" s="32"/>
      <c r="L50" s="32"/>
      <c r="M50" s="32"/>
      <c r="N50" s="32"/>
      <c r="O50" s="33"/>
    </row>
    <row r="51" spans="1:19" ht="13.35" customHeight="1">
      <c r="B51" s="34" t="s">
        <v>86</v>
      </c>
      <c r="C51" s="35"/>
      <c r="D51" s="20"/>
      <c r="E51" s="20"/>
      <c r="F51" s="30"/>
      <c r="G51" s="38">
        <v>185.9236416</v>
      </c>
      <c r="H51" s="32" t="s">
        <v>85</v>
      </c>
      <c r="I51" s="32"/>
      <c r="J51" s="32"/>
      <c r="K51" s="32"/>
      <c r="L51" s="32"/>
      <c r="M51" s="32"/>
      <c r="N51" s="32"/>
      <c r="O51" s="33"/>
    </row>
    <row r="52" spans="1:19" s="12" customFormat="1" ht="17.100000000000001" customHeight="1">
      <c r="A52" s="3"/>
      <c r="B52" s="34" t="s">
        <v>87</v>
      </c>
      <c r="C52" s="35"/>
      <c r="D52" s="20"/>
      <c r="E52" s="20"/>
      <c r="F52" s="30"/>
      <c r="G52" s="38">
        <v>185.9236416</v>
      </c>
      <c r="H52" s="32" t="s">
        <v>85</v>
      </c>
      <c r="M52" s="11"/>
      <c r="N52" s="10"/>
      <c r="O52" s="10"/>
      <c r="P52" s="6"/>
    </row>
    <row r="53" spans="1:19" s="12" customFormat="1" ht="17.100000000000001" customHeight="1">
      <c r="A53" s="3"/>
      <c r="B53" s="34"/>
      <c r="C53" s="35"/>
      <c r="D53" s="20"/>
      <c r="E53" s="20"/>
      <c r="F53" s="30"/>
      <c r="G53" s="38"/>
      <c r="H53" s="32"/>
      <c r="M53" s="11"/>
      <c r="N53" s="10"/>
      <c r="O53" s="10"/>
      <c r="P53" s="6"/>
    </row>
    <row r="54" spans="1:19" s="12" customFormat="1" ht="17.100000000000001" customHeight="1">
      <c r="A54" s="3"/>
      <c r="B54" s="34"/>
      <c r="C54" s="35"/>
      <c r="D54" s="20"/>
      <c r="E54" s="20"/>
      <c r="F54" s="30"/>
      <c r="G54" s="38"/>
      <c r="H54" s="32"/>
      <c r="M54" s="11"/>
      <c r="N54" s="10"/>
      <c r="O54" s="10"/>
      <c r="P54" s="6"/>
    </row>
    <row r="55" spans="1:19" s="12" customFormat="1" ht="43.5" customHeight="1" thickBot="1">
      <c r="A55" s="22" t="s">
        <v>2</v>
      </c>
      <c r="B55" s="23" t="s">
        <v>3</v>
      </c>
      <c r="C55" s="24" t="s">
        <v>42</v>
      </c>
      <c r="D55" s="25" t="s">
        <v>5</v>
      </c>
      <c r="E55" s="23" t="s">
        <v>6</v>
      </c>
      <c r="F55" s="25" t="s">
        <v>7</v>
      </c>
      <c r="G55" s="26" t="s">
        <v>8</v>
      </c>
      <c r="H55" s="26" t="s">
        <v>9</v>
      </c>
      <c r="I55" s="26" t="s">
        <v>10</v>
      </c>
      <c r="J55" s="27" t="s">
        <v>11</v>
      </c>
      <c r="M55" s="11"/>
      <c r="N55" s="10"/>
      <c r="O55" s="10"/>
      <c r="P55" s="6"/>
    </row>
    <row r="56" spans="1:19" s="12" customFormat="1" ht="27.75" customHeight="1">
      <c r="B56" s="36" t="s">
        <v>12</v>
      </c>
      <c r="D56" s="34">
        <v>10</v>
      </c>
      <c r="E56" s="34" t="s">
        <v>13</v>
      </c>
      <c r="F56" s="17" t="s">
        <v>90</v>
      </c>
      <c r="G56" s="17">
        <f>'March 2018'!G56*1.005</f>
        <v>86822.761553803502</v>
      </c>
      <c r="H56" s="17">
        <f>'March 2018'!H56*1.005</f>
        <v>89427.444400417604</v>
      </c>
      <c r="I56" s="17">
        <f>'March 2018'!I56*1.005</f>
        <v>92110.267732430133</v>
      </c>
      <c r="J56" s="17">
        <f>'March 2018'!J56*1.005</f>
        <v>94873.575764403038</v>
      </c>
      <c r="M56" s="11"/>
      <c r="N56" s="10"/>
      <c r="O56" s="10"/>
      <c r="P56" s="6"/>
    </row>
    <row r="57" spans="1:19" s="12" customFormat="1" ht="15" customHeight="1">
      <c r="B57" s="36"/>
      <c r="C57" s="31" t="s">
        <v>15</v>
      </c>
      <c r="D57" s="34"/>
      <c r="E57" s="34"/>
      <c r="F57" s="17"/>
      <c r="G57" s="17"/>
      <c r="H57" s="17"/>
      <c r="I57" s="17"/>
      <c r="J57" s="17"/>
      <c r="M57" s="11"/>
      <c r="N57" s="10"/>
      <c r="O57" s="10"/>
      <c r="P57" s="6"/>
    </row>
    <row r="58" spans="1:19" s="12" customFormat="1" ht="28.5" customHeight="1">
      <c r="A58" s="34" t="s">
        <v>88</v>
      </c>
      <c r="B58" s="28"/>
      <c r="C58" s="100" t="s">
        <v>89</v>
      </c>
      <c r="D58" s="29"/>
      <c r="E58" s="29"/>
      <c r="F58" s="17"/>
      <c r="G58" s="17"/>
      <c r="H58" s="17"/>
      <c r="I58" s="17"/>
      <c r="J58" s="17"/>
      <c r="M58" s="11"/>
      <c r="N58" s="10"/>
      <c r="O58" s="10"/>
      <c r="P58" s="6"/>
    </row>
    <row r="59" spans="1:19" s="19" customFormat="1" ht="25.5">
      <c r="C59" s="100" t="s">
        <v>248</v>
      </c>
      <c r="G59" s="17"/>
      <c r="H59" s="17"/>
      <c r="I59" s="17"/>
      <c r="J59" s="18"/>
      <c r="L59" s="20"/>
      <c r="M59" s="20"/>
      <c r="N59" s="20"/>
      <c r="P59" s="21"/>
    </row>
    <row r="60" spans="1:19" s="19" customFormat="1">
      <c r="C60" s="100"/>
      <c r="G60" s="17"/>
      <c r="H60" s="17"/>
      <c r="I60" s="17"/>
      <c r="J60" s="18"/>
      <c r="L60" s="20"/>
      <c r="M60" s="20"/>
      <c r="N60" s="20"/>
      <c r="P60" s="21"/>
    </row>
    <row r="61" spans="1:19" s="19" customFormat="1" ht="54" thickBot="1">
      <c r="A61" s="22" t="s">
        <v>2</v>
      </c>
      <c r="B61" s="23" t="s">
        <v>3</v>
      </c>
      <c r="C61" s="24" t="s">
        <v>91</v>
      </c>
      <c r="D61" s="25" t="s">
        <v>5</v>
      </c>
      <c r="E61" s="23" t="s">
        <v>6</v>
      </c>
      <c r="F61" s="25" t="s">
        <v>7</v>
      </c>
      <c r="G61" s="26" t="s">
        <v>8</v>
      </c>
      <c r="H61" s="26" t="s">
        <v>9</v>
      </c>
      <c r="I61" s="26" t="s">
        <v>10</v>
      </c>
      <c r="J61" s="27" t="s">
        <v>11</v>
      </c>
      <c r="L61" s="20"/>
      <c r="M61" s="20"/>
      <c r="N61" s="20"/>
      <c r="P61" s="21"/>
    </row>
    <row r="62" spans="1:19" s="19" customFormat="1">
      <c r="A62" s="18"/>
      <c r="B62" s="28" t="s">
        <v>12</v>
      </c>
      <c r="C62" s="18"/>
      <c r="D62" s="29">
        <v>11</v>
      </c>
      <c r="E62" s="29" t="s">
        <v>13</v>
      </c>
      <c r="F62" s="17" t="s">
        <v>92</v>
      </c>
      <c r="G62" s="17">
        <f>'March 2018'!G62*1.005</f>
        <v>90440.376618545328</v>
      </c>
      <c r="H62" s="17">
        <f>'March 2018'!H62*1.005</f>
        <v>93153.587917101686</v>
      </c>
      <c r="I62" s="17">
        <f>'March 2018'!I62*1.005</f>
        <v>95948.195554614736</v>
      </c>
      <c r="J62" s="17">
        <f>'March 2018'!J62*1.005</f>
        <v>98826.641421253167</v>
      </c>
      <c r="L62" s="20"/>
      <c r="M62" s="20"/>
      <c r="N62" s="20"/>
      <c r="O62" s="101"/>
      <c r="P62" s="102"/>
      <c r="Q62" s="101"/>
      <c r="R62" s="101"/>
      <c r="S62" s="18"/>
    </row>
    <row r="63" spans="1:19" s="19" customFormat="1">
      <c r="A63" s="3"/>
      <c r="B63" s="2"/>
      <c r="C63" s="31" t="s">
        <v>15</v>
      </c>
      <c r="D63" s="4"/>
      <c r="E63" s="4"/>
      <c r="F63" s="30"/>
      <c r="G63" s="30"/>
      <c r="H63" s="30"/>
      <c r="I63" s="30"/>
      <c r="J63" s="30"/>
      <c r="K63" s="30"/>
      <c r="L63" s="30"/>
      <c r="M63" s="30"/>
      <c r="N63" s="30"/>
      <c r="O63" s="18"/>
      <c r="P63" s="21"/>
    </row>
    <row r="64" spans="1:19" s="19" customFormat="1">
      <c r="A64" s="3" t="s">
        <v>93</v>
      </c>
      <c r="B64" s="2"/>
      <c r="C64" s="35" t="s">
        <v>94</v>
      </c>
      <c r="D64" s="4"/>
      <c r="E64" s="4"/>
      <c r="F64" s="30"/>
      <c r="G64" s="30"/>
      <c r="H64" s="30"/>
      <c r="I64" s="30"/>
      <c r="J64" s="30"/>
      <c r="K64" s="30"/>
      <c r="L64" s="30"/>
      <c r="M64" s="30"/>
      <c r="N64" s="30"/>
      <c r="O64" s="18"/>
      <c r="P64" s="21"/>
    </row>
    <row r="65" spans="1:16" s="19" customFormat="1">
      <c r="A65" s="3" t="s">
        <v>97</v>
      </c>
      <c r="B65" s="35"/>
      <c r="C65" s="35" t="s">
        <v>228</v>
      </c>
      <c r="D65" s="4"/>
      <c r="E65" s="4"/>
      <c r="F65" s="30"/>
      <c r="G65" s="38"/>
      <c r="H65" s="38"/>
      <c r="I65" s="38"/>
      <c r="J65" s="38"/>
      <c r="K65" s="30"/>
      <c r="L65" s="30"/>
      <c r="M65" s="30"/>
      <c r="N65" s="30"/>
      <c r="O65" s="33"/>
      <c r="P65" s="21"/>
    </row>
    <row r="66" spans="1:16" s="19" customFormat="1">
      <c r="A66" s="3" t="s">
        <v>95</v>
      </c>
      <c r="B66" s="2"/>
      <c r="C66" s="35" t="s">
        <v>96</v>
      </c>
      <c r="D66" s="4"/>
      <c r="E66" s="4"/>
      <c r="F66" s="30"/>
      <c r="G66" s="30"/>
      <c r="H66" s="30"/>
      <c r="I66" s="30"/>
      <c r="J66" s="30"/>
      <c r="K66" s="30"/>
      <c r="L66" s="30"/>
      <c r="M66" s="30"/>
      <c r="N66" s="30"/>
      <c r="O66" s="33"/>
      <c r="P66" s="21"/>
    </row>
    <row r="67" spans="1:16" s="19" customFormat="1">
      <c r="A67" s="3" t="s">
        <v>246</v>
      </c>
      <c r="B67" s="2"/>
      <c r="C67" s="35" t="s">
        <v>234</v>
      </c>
      <c r="D67" s="4"/>
      <c r="E67" s="4"/>
      <c r="F67" s="30"/>
      <c r="G67" s="30"/>
      <c r="H67" s="30"/>
      <c r="I67" s="30"/>
      <c r="J67" s="30"/>
      <c r="K67" s="30"/>
      <c r="L67" s="30"/>
      <c r="M67" s="30"/>
      <c r="N67" s="30"/>
      <c r="O67" s="33"/>
      <c r="P67" s="21"/>
    </row>
    <row r="68" spans="1:16" s="19" customFormat="1">
      <c r="A68" s="3" t="s">
        <v>98</v>
      </c>
      <c r="B68" s="2"/>
      <c r="C68" s="35" t="s">
        <v>99</v>
      </c>
      <c r="D68" s="4"/>
      <c r="E68" s="4"/>
      <c r="F68" s="30"/>
      <c r="G68" s="30"/>
      <c r="H68" s="30"/>
      <c r="I68" s="30"/>
      <c r="J68" s="30"/>
      <c r="K68" s="30"/>
      <c r="L68" s="30"/>
      <c r="M68" s="30"/>
      <c r="N68" s="30"/>
      <c r="O68" s="33"/>
      <c r="P68" s="21"/>
    </row>
    <row r="69" spans="1:16" s="19" customFormat="1">
      <c r="A69" s="3" t="s">
        <v>100</v>
      </c>
      <c r="B69" s="2"/>
      <c r="C69" s="35" t="s">
        <v>101</v>
      </c>
      <c r="D69" s="4"/>
      <c r="E69" s="4"/>
      <c r="F69" s="30"/>
      <c r="G69" s="30"/>
      <c r="H69" s="30"/>
      <c r="I69" s="30"/>
      <c r="J69" s="30"/>
      <c r="K69" s="30"/>
      <c r="L69" s="30"/>
      <c r="M69" s="30"/>
      <c r="N69" s="30"/>
      <c r="O69" s="33"/>
      <c r="P69" s="21"/>
    </row>
    <row r="70" spans="1:16" s="19" customFormat="1">
      <c r="A70" s="3" t="s">
        <v>102</v>
      </c>
      <c r="B70" s="2"/>
      <c r="C70" s="35" t="s">
        <v>103</v>
      </c>
      <c r="D70" s="4"/>
      <c r="E70" s="4"/>
      <c r="F70" s="30"/>
      <c r="G70" s="30"/>
      <c r="H70" s="30"/>
      <c r="I70" s="30"/>
      <c r="J70" s="30"/>
      <c r="K70" s="30"/>
      <c r="L70" s="30"/>
      <c r="M70" s="30"/>
      <c r="N70" s="30"/>
      <c r="O70" s="33"/>
      <c r="P70" s="21"/>
    </row>
    <row r="71" spans="1:16" s="19" customFormat="1">
      <c r="A71" s="3" t="s">
        <v>104</v>
      </c>
      <c r="B71" s="2"/>
      <c r="C71" s="35" t="s">
        <v>105</v>
      </c>
      <c r="D71" s="4"/>
      <c r="E71" s="4"/>
      <c r="F71" s="30"/>
      <c r="G71" s="30"/>
      <c r="H71" s="30"/>
      <c r="I71" s="30"/>
      <c r="J71" s="30"/>
      <c r="K71" s="30"/>
      <c r="L71" s="30"/>
      <c r="M71" s="30"/>
      <c r="N71" s="30"/>
      <c r="O71" s="33"/>
      <c r="P71" s="21"/>
    </row>
    <row r="72" spans="1:16" s="19" customFormat="1">
      <c r="A72" s="3" t="s">
        <v>106</v>
      </c>
      <c r="B72" s="2"/>
      <c r="C72" s="35" t="s">
        <v>107</v>
      </c>
      <c r="D72" s="4"/>
      <c r="E72" s="4"/>
      <c r="F72" s="30"/>
      <c r="G72" s="30"/>
      <c r="H72" s="30"/>
      <c r="I72" s="30"/>
      <c r="J72" s="30"/>
      <c r="K72" s="30"/>
      <c r="L72" s="30"/>
      <c r="M72" s="30"/>
      <c r="N72" s="30"/>
      <c r="O72" s="33"/>
      <c r="P72" s="21"/>
    </row>
    <row r="73" spans="1:16" s="19" customFormat="1">
      <c r="A73" s="3" t="s">
        <v>108</v>
      </c>
      <c r="B73" s="2"/>
      <c r="C73" s="35" t="s">
        <v>109</v>
      </c>
      <c r="D73" s="4"/>
      <c r="E73" s="4"/>
      <c r="F73" s="30"/>
      <c r="G73" s="30"/>
      <c r="H73" s="30"/>
      <c r="I73" s="30"/>
      <c r="J73" s="30"/>
      <c r="K73" s="30"/>
      <c r="L73" s="30"/>
      <c r="M73" s="30"/>
      <c r="N73" s="30"/>
      <c r="O73" s="33"/>
      <c r="P73" s="21"/>
    </row>
    <row r="74" spans="1:16" s="19" customFormat="1">
      <c r="A74" s="3" t="s">
        <v>110</v>
      </c>
      <c r="B74" s="2"/>
      <c r="C74" s="35" t="s">
        <v>111</v>
      </c>
      <c r="D74" s="4"/>
      <c r="E74" s="4"/>
      <c r="F74" s="30"/>
      <c r="G74" s="30"/>
      <c r="H74" s="30"/>
      <c r="I74" s="30"/>
      <c r="J74" s="30"/>
      <c r="K74" s="30"/>
      <c r="L74" s="30"/>
      <c r="M74" s="30"/>
      <c r="N74" s="30"/>
      <c r="O74" s="33"/>
      <c r="P74" s="21"/>
    </row>
    <row r="75" spans="1:16" s="19" customFormat="1" ht="24">
      <c r="A75" s="3" t="s">
        <v>112</v>
      </c>
      <c r="B75" s="3"/>
      <c r="C75" s="103" t="s">
        <v>113</v>
      </c>
      <c r="G75" s="17"/>
      <c r="H75" s="17"/>
      <c r="I75" s="17"/>
      <c r="J75" s="18"/>
      <c r="K75" s="15"/>
      <c r="L75" s="30"/>
      <c r="M75" s="30"/>
      <c r="N75" s="30"/>
      <c r="O75" s="33"/>
      <c r="P75" s="21"/>
    </row>
    <row r="76" spans="1:16" s="19" customFormat="1">
      <c r="A76" s="3" t="s">
        <v>114</v>
      </c>
      <c r="B76" s="35"/>
      <c r="C76" s="35" t="s">
        <v>115</v>
      </c>
      <c r="D76" s="35"/>
      <c r="E76" s="4"/>
      <c r="F76" s="30"/>
      <c r="G76" s="30"/>
      <c r="H76" s="30"/>
      <c r="I76" s="30"/>
      <c r="J76" s="30"/>
      <c r="K76" s="30"/>
      <c r="L76" s="30"/>
      <c r="M76" s="30"/>
      <c r="N76" s="30"/>
      <c r="O76" s="33"/>
      <c r="P76" s="21"/>
    </row>
    <row r="77" spans="1:16" s="19" customFormat="1">
      <c r="A77" s="3" t="s">
        <v>116</v>
      </c>
      <c r="B77" s="35"/>
      <c r="C77" s="35" t="s">
        <v>117</v>
      </c>
      <c r="D77" s="4"/>
      <c r="E77" s="4"/>
      <c r="F77" s="30"/>
      <c r="G77" s="30"/>
      <c r="H77" s="30"/>
      <c r="I77" s="30"/>
      <c r="J77" s="30"/>
      <c r="K77" s="30"/>
      <c r="L77" s="30"/>
      <c r="M77" s="30"/>
      <c r="N77" s="30"/>
      <c r="O77" s="33"/>
      <c r="P77" s="21"/>
    </row>
    <row r="78" spans="1:16" s="19" customFormat="1">
      <c r="A78" s="3" t="s">
        <v>118</v>
      </c>
      <c r="B78" s="2"/>
      <c r="C78" s="35" t="s">
        <v>119</v>
      </c>
      <c r="K78" s="30"/>
      <c r="L78" s="30"/>
      <c r="M78" s="30"/>
      <c r="N78" s="30"/>
      <c r="O78" s="33"/>
      <c r="P78" s="21"/>
    </row>
    <row r="79" spans="1:16" s="19" customFormat="1">
      <c r="A79" s="3" t="s">
        <v>120</v>
      </c>
      <c r="B79" s="2"/>
      <c r="C79" s="35" t="s">
        <v>229</v>
      </c>
      <c r="D79" s="4"/>
      <c r="E79" s="4"/>
      <c r="F79" s="30"/>
      <c r="G79" s="30"/>
      <c r="H79" s="30"/>
      <c r="I79" s="30"/>
      <c r="J79" s="30"/>
      <c r="K79" s="30"/>
      <c r="L79" s="30"/>
      <c r="M79" s="30"/>
      <c r="N79" s="30"/>
      <c r="O79" s="33"/>
      <c r="P79" s="21"/>
    </row>
    <row r="80" spans="1:16" s="19" customFormat="1">
      <c r="A80" s="3" t="s">
        <v>121</v>
      </c>
      <c r="B80" s="2"/>
      <c r="C80" s="35" t="s">
        <v>122</v>
      </c>
      <c r="D80" s="4"/>
      <c r="E80" s="4"/>
      <c r="F80" s="30"/>
      <c r="G80" s="30"/>
      <c r="H80" s="30"/>
      <c r="I80" s="30"/>
      <c r="J80" s="30"/>
      <c r="K80" s="30"/>
      <c r="L80" s="30"/>
      <c r="M80" s="30"/>
      <c r="N80" s="30"/>
      <c r="O80" s="33"/>
      <c r="P80" s="21"/>
    </row>
    <row r="81" spans="1:22" s="19" customFormat="1">
      <c r="A81" s="3" t="s">
        <v>125</v>
      </c>
      <c r="B81" s="35"/>
      <c r="C81" s="35" t="s">
        <v>126</v>
      </c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3"/>
      <c r="P81" s="21"/>
    </row>
    <row r="82" spans="1:22" s="19" customFormat="1">
      <c r="A82" s="3" t="s">
        <v>123</v>
      </c>
      <c r="B82" s="35"/>
      <c r="C82" s="35" t="s">
        <v>124</v>
      </c>
      <c r="D82" s="35"/>
      <c r="E82" s="4"/>
      <c r="F82" s="30"/>
      <c r="G82" s="30"/>
      <c r="H82" s="30"/>
      <c r="I82" s="30"/>
      <c r="J82" s="30"/>
      <c r="K82" s="30"/>
      <c r="L82" s="30"/>
      <c r="M82" s="30"/>
      <c r="N82" s="30"/>
      <c r="O82" s="33"/>
      <c r="P82" s="21"/>
    </row>
    <row r="83" spans="1:22" s="19" customFormat="1">
      <c r="A83" s="3" t="s">
        <v>127</v>
      </c>
      <c r="B83" s="2"/>
      <c r="C83" s="35" t="s">
        <v>128</v>
      </c>
      <c r="D83" s="4"/>
      <c r="E83" s="4"/>
      <c r="F83" s="30"/>
      <c r="G83" s="30"/>
      <c r="H83" s="30"/>
      <c r="I83" s="30"/>
      <c r="J83" s="30"/>
      <c r="K83" s="30"/>
      <c r="L83" s="30"/>
      <c r="M83" s="30"/>
      <c r="N83" s="30"/>
      <c r="O83" s="33"/>
      <c r="P83" s="21"/>
    </row>
    <row r="84" spans="1:22" s="19" customFormat="1">
      <c r="A84" s="3" t="s">
        <v>129</v>
      </c>
      <c r="B84" s="2"/>
      <c r="C84" s="35" t="s">
        <v>130</v>
      </c>
      <c r="D84" s="4"/>
      <c r="E84" s="4"/>
      <c r="F84" s="30"/>
      <c r="G84" s="30"/>
      <c r="H84" s="30"/>
      <c r="I84" s="30"/>
      <c r="J84" s="30"/>
      <c r="K84" s="30"/>
      <c r="L84" s="30"/>
      <c r="M84" s="30"/>
      <c r="N84" s="30"/>
      <c r="O84" s="33"/>
      <c r="P84" s="21"/>
    </row>
    <row r="85" spans="1:22" s="19" customFormat="1">
      <c r="A85" s="3" t="s">
        <v>131</v>
      </c>
      <c r="B85" s="2"/>
      <c r="C85" s="35" t="s">
        <v>132</v>
      </c>
      <c r="D85" s="35"/>
      <c r="E85" s="4"/>
      <c r="F85" s="30"/>
      <c r="G85" s="30"/>
      <c r="H85" s="30"/>
      <c r="I85" s="30"/>
      <c r="J85" s="30"/>
      <c r="K85" s="30"/>
      <c r="L85" s="30"/>
      <c r="M85" s="30"/>
      <c r="N85" s="30"/>
      <c r="O85" s="33"/>
      <c r="P85" s="21"/>
    </row>
    <row r="86" spans="1:22" s="19" customFormat="1">
      <c r="A86" s="3" t="s">
        <v>133</v>
      </c>
      <c r="B86" s="2"/>
      <c r="C86" s="35" t="s">
        <v>134</v>
      </c>
      <c r="D86" s="35"/>
      <c r="E86" s="4"/>
      <c r="F86" s="30"/>
      <c r="G86" s="30"/>
      <c r="H86" s="30"/>
      <c r="I86" s="30"/>
      <c r="J86" s="30"/>
      <c r="K86" s="30"/>
      <c r="L86" s="30"/>
      <c r="M86" s="30"/>
      <c r="N86" s="30"/>
      <c r="O86" s="33"/>
      <c r="P86" s="21"/>
    </row>
    <row r="87" spans="1:22" s="19" customFormat="1">
      <c r="A87" s="3" t="s">
        <v>135</v>
      </c>
      <c r="B87" s="2"/>
      <c r="C87" s="35" t="s">
        <v>136</v>
      </c>
      <c r="D87" s="4"/>
      <c r="E87" s="4"/>
      <c r="F87" s="30"/>
      <c r="G87" s="30"/>
      <c r="H87" s="30"/>
      <c r="I87" s="30"/>
      <c r="J87" s="30"/>
      <c r="K87" s="30"/>
      <c r="L87" s="30"/>
      <c r="M87" s="30"/>
      <c r="N87" s="30"/>
      <c r="O87" s="33"/>
      <c r="P87" s="21"/>
    </row>
    <row r="88" spans="1:22" s="19" customFormat="1">
      <c r="A88" s="3" t="s">
        <v>137</v>
      </c>
      <c r="B88" s="2"/>
      <c r="C88" s="35" t="s">
        <v>138</v>
      </c>
      <c r="D88" s="4"/>
      <c r="E88" s="4"/>
      <c r="F88" s="30"/>
      <c r="G88" s="30"/>
      <c r="H88" s="30"/>
      <c r="I88" s="30"/>
      <c r="J88" s="30"/>
      <c r="K88" s="30"/>
      <c r="L88" s="30"/>
      <c r="M88" s="30"/>
      <c r="N88" s="30"/>
      <c r="O88" s="33"/>
      <c r="P88" s="21"/>
    </row>
    <row r="89" spans="1:22" s="19" customFormat="1">
      <c r="A89" s="3" t="s">
        <v>139</v>
      </c>
      <c r="B89" s="2"/>
      <c r="C89" s="35" t="s">
        <v>140</v>
      </c>
      <c r="D89" s="4"/>
      <c r="E89" s="4"/>
      <c r="F89" s="30"/>
      <c r="K89" s="30"/>
      <c r="L89" s="30"/>
      <c r="M89" s="30"/>
      <c r="N89" s="30"/>
      <c r="O89" s="33"/>
      <c r="P89" s="21"/>
    </row>
    <row r="90" spans="1:22" s="19" customFormat="1">
      <c r="A90" s="3" t="s">
        <v>141</v>
      </c>
      <c r="B90" s="2"/>
      <c r="C90" s="35" t="s">
        <v>142</v>
      </c>
      <c r="D90" s="4"/>
      <c r="E90" s="4"/>
      <c r="F90" s="30"/>
      <c r="K90" s="30"/>
      <c r="L90" s="30"/>
      <c r="M90" s="30"/>
      <c r="N90" s="30"/>
      <c r="O90" s="33"/>
      <c r="P90" s="21"/>
    </row>
    <row r="91" spans="1:22" s="19" customFormat="1" ht="54" thickBot="1">
      <c r="A91" s="22" t="s">
        <v>2</v>
      </c>
      <c r="B91" s="23" t="s">
        <v>3</v>
      </c>
      <c r="C91" s="24" t="s">
        <v>143</v>
      </c>
      <c r="D91" s="25" t="s">
        <v>5</v>
      </c>
      <c r="E91" s="23" t="s">
        <v>6</v>
      </c>
      <c r="F91" s="25" t="s">
        <v>7</v>
      </c>
      <c r="G91" s="26" t="s">
        <v>8</v>
      </c>
      <c r="H91" s="26" t="s">
        <v>9</v>
      </c>
      <c r="I91" s="26" t="s">
        <v>10</v>
      </c>
      <c r="J91" s="27" t="s">
        <v>11</v>
      </c>
      <c r="K91" s="15"/>
      <c r="L91" s="30"/>
      <c r="M91" s="30"/>
      <c r="N91" s="30"/>
      <c r="O91" s="33"/>
      <c r="P91" s="21"/>
    </row>
    <row r="92" spans="1:22" s="19" customFormat="1">
      <c r="A92" s="18"/>
      <c r="B92" s="28" t="s">
        <v>12</v>
      </c>
      <c r="C92" s="18"/>
      <c r="D92" s="29">
        <v>12</v>
      </c>
      <c r="E92" s="29" t="s">
        <v>13</v>
      </c>
      <c r="F92" s="17" t="s">
        <v>144</v>
      </c>
      <c r="G92" s="17">
        <f>'March 2018'!G92*1.005</f>
        <v>96917.63783267673</v>
      </c>
      <c r="H92" s="17">
        <f>'March 2018'!H92*1.005</f>
        <v>99825.166967657045</v>
      </c>
      <c r="I92" s="17">
        <f>'March 2018'!I92*1.005</f>
        <v>102819.92197668676</v>
      </c>
      <c r="J92" s="17">
        <f>'March 2018'!J92*1.005</f>
        <v>105904.51963598735</v>
      </c>
      <c r="L92" s="20"/>
      <c r="M92" s="20"/>
      <c r="N92" s="20"/>
      <c r="P92" s="21"/>
    </row>
    <row r="93" spans="1:22" s="19" customFormat="1">
      <c r="A93" s="3"/>
      <c r="B93" s="2"/>
      <c r="C93" s="31" t="s">
        <v>15</v>
      </c>
      <c r="D93" s="4"/>
      <c r="E93" s="4"/>
      <c r="F93" s="30"/>
      <c r="G93" s="3"/>
      <c r="H93" s="3"/>
      <c r="I93" s="3"/>
      <c r="J93" s="3"/>
      <c r="L93" s="20"/>
      <c r="M93" s="20"/>
      <c r="N93" s="20"/>
      <c r="P93" s="21"/>
    </row>
    <row r="94" spans="1:22" s="19" customFormat="1">
      <c r="A94" s="3" t="s">
        <v>145</v>
      </c>
      <c r="B94" s="2"/>
      <c r="C94" s="35" t="s">
        <v>146</v>
      </c>
      <c r="D94" s="3"/>
      <c r="E94" s="3"/>
      <c r="F94" s="4"/>
      <c r="G94" s="3"/>
      <c r="H94" s="3"/>
      <c r="I94" s="3"/>
      <c r="J94" s="3"/>
      <c r="L94" s="20"/>
      <c r="M94" s="20"/>
      <c r="N94" s="20"/>
      <c r="P94" s="104"/>
      <c r="Q94" s="105"/>
      <c r="R94" s="105"/>
      <c r="S94" s="105"/>
      <c r="T94" s="105"/>
      <c r="U94" s="105"/>
      <c r="V94" s="105"/>
    </row>
    <row r="95" spans="1:22">
      <c r="A95" s="3" t="s">
        <v>147</v>
      </c>
      <c r="C95" s="35" t="s">
        <v>148</v>
      </c>
    </row>
    <row r="96" spans="1:22">
      <c r="A96" s="3" t="s">
        <v>149</v>
      </c>
      <c r="C96" s="3" t="s">
        <v>150</v>
      </c>
      <c r="G96" s="10"/>
      <c r="H96" s="10"/>
      <c r="I96" s="10"/>
      <c r="J96" s="10"/>
    </row>
    <row r="97" spans="1:16" s="19" customFormat="1">
      <c r="A97" s="3" t="s">
        <v>151</v>
      </c>
      <c r="B97" s="2"/>
      <c r="C97" s="35" t="s">
        <v>152</v>
      </c>
      <c r="D97" s="4"/>
      <c r="E97" s="4"/>
      <c r="F97" s="30"/>
      <c r="K97" s="30"/>
      <c r="L97" s="30"/>
      <c r="M97" s="30"/>
      <c r="N97" s="30"/>
      <c r="O97" s="33"/>
      <c r="P97" s="21"/>
    </row>
    <row r="98" spans="1:16" s="12" customFormat="1" ht="39" customHeight="1">
      <c r="A98" s="7" t="s">
        <v>153</v>
      </c>
      <c r="B98" s="19"/>
      <c r="C98" s="11"/>
      <c r="D98" s="19"/>
      <c r="E98" s="19"/>
      <c r="F98" s="19"/>
      <c r="G98" s="17"/>
      <c r="H98" s="17"/>
      <c r="I98" s="17"/>
      <c r="J98" s="18"/>
      <c r="K98" s="10"/>
      <c r="L98" s="10"/>
      <c r="M98" s="11"/>
      <c r="N98" s="10"/>
      <c r="O98" s="10"/>
      <c r="P98" s="6"/>
    </row>
    <row r="99" spans="1:16" s="19" customFormat="1" ht="54" thickBot="1">
      <c r="A99" s="22" t="s">
        <v>2</v>
      </c>
      <c r="B99" s="23" t="s">
        <v>3</v>
      </c>
      <c r="C99" s="24" t="s">
        <v>154</v>
      </c>
      <c r="D99" s="25" t="s">
        <v>5</v>
      </c>
      <c r="E99" s="23" t="s">
        <v>6</v>
      </c>
      <c r="F99" s="25" t="s">
        <v>7</v>
      </c>
      <c r="G99" s="26" t="s">
        <v>8</v>
      </c>
      <c r="H99" s="26" t="s">
        <v>9</v>
      </c>
      <c r="I99" s="26" t="s">
        <v>10</v>
      </c>
      <c r="J99" s="27" t="s">
        <v>11</v>
      </c>
      <c r="L99" s="20"/>
      <c r="M99" s="20"/>
      <c r="N99" s="20"/>
      <c r="P99" s="21"/>
    </row>
    <row r="100" spans="1:16" s="19" customFormat="1">
      <c r="A100" s="18"/>
      <c r="B100" s="28" t="s">
        <v>155</v>
      </c>
      <c r="C100" s="18"/>
      <c r="D100" s="29">
        <v>7</v>
      </c>
      <c r="E100" s="29" t="s">
        <v>156</v>
      </c>
      <c r="F100" s="39" t="s">
        <v>157</v>
      </c>
      <c r="G100" s="39">
        <f>'March 2018'!G100</f>
        <v>30.318594207064006</v>
      </c>
      <c r="H100" s="39">
        <f>'March 2018'!H100</f>
        <v>31.228152033275929</v>
      </c>
      <c r="I100" s="39">
        <f>'March 2018'!I100</f>
        <v>32.164996594274207</v>
      </c>
      <c r="J100" s="39">
        <f>'March 2018'!J100</f>
        <v>33.129946492102434</v>
      </c>
      <c r="L100" s="20"/>
      <c r="M100" s="20"/>
      <c r="N100" s="20"/>
      <c r="P100" s="21"/>
    </row>
    <row r="101" spans="1:16" s="19" customFormat="1">
      <c r="A101" s="3"/>
      <c r="B101" s="2"/>
      <c r="C101" s="31" t="s">
        <v>15</v>
      </c>
      <c r="D101" s="4"/>
      <c r="E101" s="4"/>
      <c r="F101" s="40"/>
      <c r="G101" s="40"/>
      <c r="H101" s="40"/>
      <c r="I101" s="40"/>
      <c r="J101" s="40"/>
      <c r="L101" s="20"/>
      <c r="M101" s="20"/>
      <c r="N101" s="20"/>
      <c r="P101" s="21"/>
    </row>
    <row r="102" spans="1:16" s="19" customFormat="1">
      <c r="A102" s="3" t="s">
        <v>158</v>
      </c>
      <c r="B102" s="2"/>
      <c r="C102" s="35" t="s">
        <v>159</v>
      </c>
      <c r="D102" s="41"/>
      <c r="E102" s="41"/>
      <c r="F102" s="40"/>
      <c r="G102" s="40"/>
      <c r="H102" s="40"/>
      <c r="I102" s="40"/>
      <c r="J102" s="40"/>
      <c r="K102" s="40"/>
      <c r="L102" s="40"/>
      <c r="M102" s="40"/>
      <c r="N102" s="40"/>
      <c r="O102" s="5"/>
      <c r="P102" s="21"/>
    </row>
    <row r="103" spans="1:16" s="19" customFormat="1">
      <c r="A103" s="3" t="s">
        <v>160</v>
      </c>
      <c r="B103" s="2"/>
      <c r="C103" s="35" t="s">
        <v>161</v>
      </c>
      <c r="D103" s="4"/>
      <c r="E103" s="4"/>
      <c r="F103" s="40"/>
      <c r="G103" s="40"/>
      <c r="H103" s="40"/>
      <c r="I103" s="40"/>
      <c r="J103" s="40"/>
      <c r="K103" s="40"/>
      <c r="L103" s="40"/>
      <c r="M103" s="40"/>
      <c r="N103" s="40"/>
      <c r="O103" s="5"/>
      <c r="P103" s="21"/>
    </row>
    <row r="104" spans="1:16" s="19" customFormat="1">
      <c r="A104" s="3" t="s">
        <v>162</v>
      </c>
      <c r="B104" s="2"/>
      <c r="C104" s="35" t="s">
        <v>163</v>
      </c>
      <c r="D104" s="4"/>
      <c r="E104" s="4"/>
      <c r="F104" s="40"/>
      <c r="G104" s="40"/>
      <c r="H104" s="40"/>
      <c r="I104" s="40"/>
      <c r="J104" s="40"/>
      <c r="K104" s="40"/>
      <c r="L104" s="40"/>
      <c r="M104" s="40"/>
      <c r="N104" s="40"/>
      <c r="O104" s="5"/>
      <c r="P104" s="21"/>
    </row>
    <row r="105" spans="1:16" s="19" customFormat="1">
      <c r="A105" s="3" t="s">
        <v>164</v>
      </c>
      <c r="B105" s="42"/>
      <c r="C105" s="43" t="s">
        <v>165</v>
      </c>
      <c r="D105" s="4"/>
      <c r="E105" s="4"/>
      <c r="F105" s="40"/>
      <c r="G105" s="15"/>
      <c r="H105" s="15"/>
      <c r="I105" s="15"/>
      <c r="J105" s="15"/>
      <c r="K105" s="40"/>
      <c r="L105" s="40"/>
      <c r="M105" s="40"/>
      <c r="N105" s="40"/>
      <c r="O105" s="18"/>
      <c r="P105" s="21"/>
    </row>
    <row r="106" spans="1:16" s="19" customFormat="1">
      <c r="A106" s="3" t="s">
        <v>166</v>
      </c>
      <c r="B106" s="2"/>
      <c r="C106" s="35" t="s">
        <v>167</v>
      </c>
      <c r="D106" s="4"/>
      <c r="E106" s="4"/>
      <c r="F106" s="40"/>
      <c r="G106" s="15"/>
      <c r="H106" s="15"/>
      <c r="I106" s="15"/>
      <c r="J106" s="15"/>
      <c r="K106" s="40"/>
      <c r="L106" s="40"/>
      <c r="M106" s="40"/>
      <c r="N106" s="40"/>
      <c r="O106" s="18"/>
      <c r="P106" s="21"/>
    </row>
    <row r="107" spans="1:16" s="19" customFormat="1">
      <c r="A107" s="3"/>
      <c r="B107" s="2"/>
      <c r="C107" s="35"/>
      <c r="D107" s="4"/>
      <c r="E107" s="15"/>
      <c r="F107" s="16"/>
      <c r="G107" s="39"/>
      <c r="H107" s="39"/>
      <c r="I107" s="39"/>
      <c r="K107" s="15"/>
      <c r="L107" s="40"/>
      <c r="M107" s="40"/>
      <c r="N107" s="40"/>
      <c r="O107" s="18"/>
      <c r="P107" s="21"/>
    </row>
    <row r="108" spans="1:16" s="12" customFormat="1" ht="15" customHeight="1">
      <c r="A108" s="19"/>
      <c r="B108" s="19"/>
      <c r="C108" s="11"/>
      <c r="D108" s="19"/>
      <c r="E108" s="19"/>
      <c r="F108" s="19"/>
      <c r="G108" s="17"/>
      <c r="H108" s="17"/>
      <c r="I108" s="17"/>
      <c r="J108" s="18"/>
      <c r="K108" s="10"/>
      <c r="L108" s="10"/>
      <c r="M108" s="11"/>
      <c r="N108" s="10"/>
      <c r="O108" s="10"/>
      <c r="P108" s="6"/>
    </row>
    <row r="109" spans="1:16" s="19" customFormat="1" ht="54" thickBot="1">
      <c r="A109" s="22" t="s">
        <v>2</v>
      </c>
      <c r="B109" s="23" t="s">
        <v>3</v>
      </c>
      <c r="C109" s="24" t="s">
        <v>168</v>
      </c>
      <c r="D109" s="25" t="s">
        <v>5</v>
      </c>
      <c r="E109" s="23" t="s">
        <v>6</v>
      </c>
      <c r="F109" s="25" t="s">
        <v>7</v>
      </c>
      <c r="G109" s="26" t="s">
        <v>8</v>
      </c>
      <c r="H109" s="26" t="s">
        <v>9</v>
      </c>
      <c r="I109" s="26" t="s">
        <v>10</v>
      </c>
      <c r="J109" s="27" t="s">
        <v>11</v>
      </c>
      <c r="L109" s="20"/>
      <c r="M109" s="20"/>
      <c r="N109" s="20"/>
      <c r="P109" s="21"/>
    </row>
    <row r="110" spans="1:16" s="19" customFormat="1">
      <c r="A110" s="18"/>
      <c r="B110" s="28" t="s">
        <v>155</v>
      </c>
      <c r="C110" s="18"/>
      <c r="D110" s="29">
        <v>8</v>
      </c>
      <c r="E110" s="29" t="s">
        <v>156</v>
      </c>
      <c r="F110" s="39" t="s">
        <v>169</v>
      </c>
      <c r="G110" s="39">
        <f>'March 2018'!G110</f>
        <v>33.415751111256064</v>
      </c>
      <c r="H110" s="39">
        <f>'March 2018'!H110</f>
        <v>34.418223644593752</v>
      </c>
      <c r="I110" s="39">
        <f>'March 2018'!I110</f>
        <v>35.45077035393156</v>
      </c>
      <c r="J110" s="39">
        <f>'March 2018'!J110</f>
        <v>36.51429346454951</v>
      </c>
      <c r="L110" s="20"/>
      <c r="M110" s="20"/>
      <c r="N110" s="20"/>
      <c r="P110" s="21"/>
    </row>
    <row r="111" spans="1:16" s="19" customFormat="1">
      <c r="B111" s="44"/>
      <c r="C111" s="31" t="s">
        <v>15</v>
      </c>
      <c r="D111" s="20"/>
      <c r="E111" s="20"/>
      <c r="F111" s="40"/>
      <c r="G111" s="40"/>
      <c r="H111" s="40"/>
      <c r="I111" s="40"/>
      <c r="J111" s="40"/>
      <c r="L111" s="20"/>
      <c r="M111" s="20"/>
      <c r="N111" s="20"/>
      <c r="P111" s="21"/>
    </row>
    <row r="112" spans="1:16" s="19" customFormat="1">
      <c r="A112" s="3" t="s">
        <v>170</v>
      </c>
      <c r="B112" s="2"/>
      <c r="C112" s="35" t="s">
        <v>171</v>
      </c>
      <c r="D112" s="4"/>
      <c r="E112" s="4"/>
      <c r="F112" s="40"/>
      <c r="G112" s="40"/>
      <c r="H112" s="40"/>
      <c r="I112" s="40"/>
      <c r="J112" s="40"/>
      <c r="L112" s="20"/>
      <c r="M112" s="20"/>
      <c r="N112" s="20"/>
      <c r="P112" s="21"/>
    </row>
    <row r="113" spans="1:16" s="19" customFormat="1">
      <c r="A113" s="3" t="s">
        <v>172</v>
      </c>
      <c r="B113" s="2"/>
      <c r="C113" s="35" t="s">
        <v>173</v>
      </c>
      <c r="D113" s="4"/>
      <c r="E113" s="4"/>
      <c r="F113" s="40"/>
      <c r="G113" s="40"/>
      <c r="H113" s="40"/>
      <c r="I113" s="40"/>
      <c r="J113" s="40"/>
      <c r="K113" s="40"/>
      <c r="L113" s="40"/>
      <c r="M113" s="40"/>
      <c r="N113" s="40"/>
      <c r="O113" s="33"/>
      <c r="P113" s="21"/>
    </row>
    <row r="114" spans="1:16" s="19" customFormat="1">
      <c r="A114" s="3" t="s">
        <v>174</v>
      </c>
      <c r="B114" s="2"/>
      <c r="C114" s="35" t="s">
        <v>175</v>
      </c>
      <c r="D114" s="4"/>
      <c r="E114" s="4"/>
      <c r="F114" s="40"/>
      <c r="G114" s="40"/>
      <c r="H114" s="40"/>
      <c r="I114" s="40"/>
      <c r="J114" s="40"/>
      <c r="K114" s="40"/>
      <c r="L114" s="40"/>
      <c r="M114" s="40"/>
      <c r="N114" s="40"/>
      <c r="O114" s="33"/>
      <c r="P114" s="21"/>
    </row>
    <row r="115" spans="1:16" s="19" customFormat="1">
      <c r="A115" s="3" t="s">
        <v>176</v>
      </c>
      <c r="B115" s="2"/>
      <c r="C115" s="35" t="s">
        <v>177</v>
      </c>
      <c r="D115" s="4"/>
      <c r="E115" s="4"/>
      <c r="F115" s="40"/>
      <c r="G115" s="40"/>
      <c r="H115" s="40"/>
      <c r="I115" s="40"/>
      <c r="J115" s="40"/>
      <c r="K115" s="40"/>
      <c r="L115" s="40"/>
      <c r="M115" s="40"/>
      <c r="N115" s="40"/>
      <c r="O115" s="33"/>
      <c r="P115" s="21"/>
    </row>
    <row r="116" spans="1:16" s="19" customFormat="1">
      <c r="A116" s="3" t="s">
        <v>178</v>
      </c>
      <c r="B116" s="2"/>
      <c r="C116" s="35" t="s">
        <v>179</v>
      </c>
      <c r="D116" s="4"/>
      <c r="E116" s="4"/>
      <c r="F116" s="40"/>
      <c r="G116" s="40"/>
      <c r="H116" s="40"/>
      <c r="I116" s="40"/>
      <c r="J116" s="40"/>
      <c r="K116" s="40"/>
      <c r="L116" s="40"/>
      <c r="M116" s="40"/>
      <c r="N116" s="40"/>
      <c r="O116" s="33"/>
      <c r="P116" s="21"/>
    </row>
    <row r="117" spans="1:16" s="19" customFormat="1">
      <c r="A117" s="3" t="s">
        <v>180</v>
      </c>
      <c r="B117" s="2"/>
      <c r="C117" s="35" t="s">
        <v>181</v>
      </c>
      <c r="D117" s="4"/>
      <c r="E117" s="4"/>
      <c r="F117" s="40"/>
      <c r="G117" s="15"/>
      <c r="H117" s="15"/>
      <c r="I117" s="15"/>
      <c r="J117" s="15"/>
      <c r="K117" s="40"/>
      <c r="L117" s="40"/>
      <c r="M117" s="40"/>
      <c r="N117" s="40"/>
      <c r="O117" s="33"/>
      <c r="P117" s="21"/>
    </row>
    <row r="118" spans="1:16" s="19" customFormat="1">
      <c r="A118" s="3" t="s">
        <v>182</v>
      </c>
      <c r="B118" s="2"/>
      <c r="C118" s="35" t="s">
        <v>183</v>
      </c>
      <c r="D118" s="4"/>
      <c r="E118" s="4"/>
      <c r="F118" s="40"/>
      <c r="G118" s="15"/>
      <c r="H118" s="15"/>
      <c r="I118" s="15"/>
      <c r="J118" s="15"/>
      <c r="K118" s="40"/>
      <c r="L118" s="40"/>
      <c r="M118" s="40"/>
      <c r="N118" s="40"/>
      <c r="O118" s="33"/>
      <c r="P118" s="21"/>
    </row>
    <row r="119" spans="1:16" s="19" customFormat="1">
      <c r="A119" s="3" t="s">
        <v>184</v>
      </c>
      <c r="B119" s="2"/>
      <c r="C119" s="35" t="s">
        <v>185</v>
      </c>
      <c r="D119" s="4"/>
      <c r="E119" s="15"/>
      <c r="F119" s="16"/>
      <c r="G119" s="15"/>
      <c r="H119" s="15"/>
      <c r="I119" s="15"/>
      <c r="J119" s="15"/>
      <c r="K119" s="15"/>
      <c r="L119" s="40"/>
      <c r="M119" s="40"/>
      <c r="N119" s="40"/>
      <c r="O119" s="33"/>
      <c r="P119" s="21"/>
    </row>
    <row r="120" spans="1:16" s="19" customFormat="1">
      <c r="A120" s="3" t="s">
        <v>186</v>
      </c>
      <c r="B120" s="2"/>
      <c r="C120" s="35" t="s">
        <v>187</v>
      </c>
      <c r="D120" s="4"/>
      <c r="E120" s="15"/>
      <c r="F120" s="16"/>
      <c r="G120" s="15"/>
      <c r="H120" s="15"/>
      <c r="I120" s="15"/>
      <c r="J120" s="15"/>
      <c r="K120" s="15"/>
      <c r="L120" s="40"/>
      <c r="M120" s="40"/>
      <c r="N120" s="40"/>
      <c r="O120" s="33"/>
      <c r="P120" s="21"/>
    </row>
    <row r="121" spans="1:16" s="19" customFormat="1">
      <c r="A121" s="3" t="s">
        <v>188</v>
      </c>
      <c r="B121" s="2"/>
      <c r="C121" s="35" t="s">
        <v>189</v>
      </c>
      <c r="D121" s="4"/>
      <c r="E121" s="15"/>
      <c r="F121" s="16"/>
      <c r="G121" s="10"/>
      <c r="H121" s="10"/>
      <c r="I121" s="10"/>
      <c r="J121" s="10"/>
      <c r="K121" s="15"/>
      <c r="L121" s="40"/>
      <c r="M121" s="40"/>
      <c r="N121" s="40"/>
      <c r="O121" s="33"/>
      <c r="P121" s="21"/>
    </row>
    <row r="122" spans="1:16" s="19" customFormat="1">
      <c r="A122" s="3"/>
      <c r="B122" s="2"/>
      <c r="C122" s="35"/>
      <c r="D122" s="4"/>
      <c r="E122" s="15"/>
      <c r="F122" s="16"/>
      <c r="G122" s="39"/>
      <c r="H122" s="39"/>
      <c r="I122" s="39"/>
      <c r="J122" s="18"/>
      <c r="K122" s="15"/>
      <c r="L122" s="40"/>
      <c r="M122" s="40"/>
      <c r="N122" s="40"/>
      <c r="O122" s="33"/>
      <c r="P122" s="21"/>
    </row>
    <row r="123" spans="1:16" s="12" customFormat="1" ht="14.1" customHeight="1">
      <c r="A123" s="19"/>
      <c r="B123" s="19"/>
      <c r="C123" s="11"/>
      <c r="D123" s="45"/>
      <c r="E123" s="11"/>
      <c r="F123" s="45"/>
      <c r="G123" s="17"/>
      <c r="H123" s="17"/>
      <c r="I123" s="17"/>
      <c r="J123" s="18"/>
      <c r="K123" s="10"/>
      <c r="L123" s="10"/>
      <c r="M123" s="11"/>
      <c r="N123" s="10"/>
      <c r="O123" s="10"/>
      <c r="P123" s="6"/>
    </row>
    <row r="124" spans="1:16" s="19" customFormat="1" ht="54" thickBot="1">
      <c r="A124" s="22" t="s">
        <v>2</v>
      </c>
      <c r="B124" s="23" t="s">
        <v>3</v>
      </c>
      <c r="C124" s="24" t="s">
        <v>190</v>
      </c>
      <c r="D124" s="25" t="s">
        <v>5</v>
      </c>
      <c r="E124" s="23" t="s">
        <v>6</v>
      </c>
      <c r="F124" s="25" t="s">
        <v>7</v>
      </c>
      <c r="G124" s="26" t="s">
        <v>8</v>
      </c>
      <c r="H124" s="26" t="s">
        <v>9</v>
      </c>
      <c r="I124" s="26" t="s">
        <v>10</v>
      </c>
      <c r="J124" s="27" t="s">
        <v>11</v>
      </c>
      <c r="L124" s="20"/>
      <c r="M124" s="20"/>
      <c r="N124" s="20"/>
      <c r="P124" s="21"/>
    </row>
    <row r="125" spans="1:16" s="19" customFormat="1">
      <c r="B125" s="28" t="s">
        <v>155</v>
      </c>
      <c r="D125" s="29">
        <v>9</v>
      </c>
      <c r="E125" s="29" t="s">
        <v>156</v>
      </c>
      <c r="F125" s="39" t="s">
        <v>193</v>
      </c>
      <c r="G125" s="39">
        <f>'March 2018'!G125</f>
        <v>37.065404503485354</v>
      </c>
      <c r="H125" s="39">
        <f>'March 2018'!H125</f>
        <v>38.177366638589909</v>
      </c>
      <c r="I125" s="39">
        <f>'March 2018'!I125</f>
        <v>39.322687637747606</v>
      </c>
      <c r="J125" s="39">
        <f>'March 2018'!J125</f>
        <v>40.50236826688004</v>
      </c>
      <c r="L125" s="20"/>
      <c r="M125" s="20"/>
      <c r="N125" s="20"/>
      <c r="P125" s="21"/>
    </row>
    <row r="126" spans="1:16" s="19" customFormat="1">
      <c r="B126" s="28"/>
      <c r="C126" s="19" t="s">
        <v>15</v>
      </c>
      <c r="D126" s="29"/>
      <c r="E126" s="29"/>
      <c r="F126" s="39"/>
      <c r="G126" s="39"/>
      <c r="H126" s="39"/>
      <c r="I126" s="39"/>
      <c r="J126" s="39"/>
      <c r="L126" s="20"/>
      <c r="M126" s="20"/>
      <c r="N126" s="20"/>
      <c r="P126" s="21"/>
    </row>
    <row r="127" spans="1:16" s="19" customFormat="1">
      <c r="A127" s="3" t="s">
        <v>191</v>
      </c>
      <c r="B127" s="3"/>
      <c r="C127" s="43" t="s">
        <v>192</v>
      </c>
      <c r="D127" s="5"/>
      <c r="E127" s="5"/>
      <c r="F127" s="40"/>
      <c r="G127" s="5"/>
      <c r="H127" s="5"/>
      <c r="I127" s="5"/>
      <c r="J127" s="5"/>
      <c r="L127" s="20"/>
      <c r="M127" s="20"/>
      <c r="N127" s="20"/>
      <c r="P127" s="21"/>
    </row>
    <row r="128" spans="1:16" ht="25.5">
      <c r="A128" s="3" t="s">
        <v>247</v>
      </c>
      <c r="B128" s="5"/>
      <c r="C128" s="106" t="s">
        <v>235</v>
      </c>
      <c r="D128" s="5"/>
      <c r="E128" s="5"/>
      <c r="F128" s="5"/>
      <c r="G128" s="46"/>
      <c r="H128" s="5"/>
      <c r="I128" s="5"/>
      <c r="J128" s="5"/>
      <c r="O128" s="3"/>
    </row>
    <row r="129" spans="1:16" ht="68.099999999999994" customHeight="1" thickBot="1">
      <c r="A129" s="22" t="s">
        <v>2</v>
      </c>
      <c r="B129" s="23" t="s">
        <v>3</v>
      </c>
      <c r="C129" s="24" t="s">
        <v>194</v>
      </c>
      <c r="D129" s="25" t="s">
        <v>195</v>
      </c>
      <c r="E129" s="23" t="s">
        <v>6</v>
      </c>
      <c r="F129" s="25" t="s">
        <v>7</v>
      </c>
      <c r="G129" s="26" t="s">
        <v>8</v>
      </c>
      <c r="H129" s="10"/>
      <c r="I129" s="10"/>
      <c r="J129" s="10"/>
      <c r="K129" s="10"/>
      <c r="L129" s="10"/>
      <c r="M129" s="47"/>
      <c r="N129" s="47"/>
    </row>
    <row r="130" spans="1:16">
      <c r="A130" s="5"/>
      <c r="B130" s="28" t="s">
        <v>155</v>
      </c>
      <c r="C130" s="18"/>
      <c r="D130" s="29">
        <v>10</v>
      </c>
      <c r="E130" s="29" t="s">
        <v>156</v>
      </c>
      <c r="F130" s="17" t="s">
        <v>196</v>
      </c>
      <c r="G130" s="39">
        <v>49.758000000000003</v>
      </c>
      <c r="H130" s="39"/>
      <c r="I130" s="39"/>
      <c r="J130" s="39"/>
      <c r="K130" s="39"/>
      <c r="L130" s="39"/>
      <c r="M130" s="17"/>
      <c r="N130" s="30"/>
    </row>
    <row r="131" spans="1:16">
      <c r="A131" s="5"/>
      <c r="B131" s="28"/>
      <c r="C131" s="31" t="s">
        <v>15</v>
      </c>
      <c r="D131" s="29"/>
      <c r="E131" s="29"/>
      <c r="F131" s="17"/>
      <c r="G131" s="48"/>
      <c r="H131" s="48"/>
      <c r="I131" s="48"/>
      <c r="J131" s="48"/>
      <c r="K131" s="48"/>
      <c r="L131" s="48"/>
      <c r="M131" s="17"/>
      <c r="N131" s="30"/>
    </row>
    <row r="132" spans="1:16">
      <c r="A132" s="5" t="s">
        <v>197</v>
      </c>
      <c r="C132" s="35" t="s">
        <v>198</v>
      </c>
      <c r="D132" s="29"/>
      <c r="E132" s="29"/>
      <c r="F132" s="17"/>
      <c r="G132" s="48"/>
      <c r="H132" s="48"/>
      <c r="I132" s="48"/>
      <c r="J132" s="48"/>
      <c r="K132" s="48"/>
      <c r="L132" s="48"/>
      <c r="M132" s="17"/>
      <c r="N132" s="30"/>
    </row>
    <row r="133" spans="1:16">
      <c r="A133" s="5" t="s">
        <v>199</v>
      </c>
      <c r="C133" s="35" t="s">
        <v>200</v>
      </c>
      <c r="D133" s="29"/>
      <c r="E133" s="29"/>
      <c r="F133" s="17"/>
      <c r="G133" s="48"/>
      <c r="H133" s="48"/>
      <c r="I133" s="48"/>
      <c r="J133" s="48"/>
      <c r="K133" s="48"/>
      <c r="L133" s="48"/>
      <c r="M133" s="32"/>
      <c r="N133" s="32"/>
    </row>
    <row r="134" spans="1:16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</row>
    <row r="135" spans="1:16">
      <c r="A135" s="3" t="s">
        <v>201</v>
      </c>
      <c r="D135" s="4"/>
      <c r="E135" s="4"/>
      <c r="F135" s="32"/>
      <c r="G135" s="32"/>
      <c r="H135" s="32"/>
      <c r="I135" s="32"/>
      <c r="J135" s="32"/>
      <c r="K135" s="32"/>
      <c r="L135" s="32"/>
    </row>
    <row r="136" spans="1:16" s="49" customFormat="1">
      <c r="A136" s="50" t="s">
        <v>202</v>
      </c>
      <c r="B136" s="2"/>
      <c r="C136" s="3"/>
      <c r="D136" s="3"/>
      <c r="E136" s="3"/>
      <c r="F136" s="3"/>
      <c r="G136" s="32"/>
      <c r="H136" s="32"/>
      <c r="I136" s="32"/>
      <c r="J136" s="32"/>
      <c r="K136" s="32"/>
      <c r="L136" s="32"/>
    </row>
    <row r="137" spans="1:16" ht="13.5" customHeight="1">
      <c r="A137" s="50" t="s">
        <v>203</v>
      </c>
      <c r="C137" s="35"/>
      <c r="D137" s="4"/>
      <c r="E137" s="4"/>
      <c r="F137" s="32"/>
      <c r="G137" s="15"/>
      <c r="H137" s="15"/>
      <c r="I137" s="15"/>
      <c r="J137" s="15"/>
      <c r="K137" s="15"/>
      <c r="L137" s="32"/>
      <c r="M137" s="32"/>
      <c r="N137" s="32"/>
      <c r="O137" s="33"/>
    </row>
    <row r="138" spans="1:16" ht="13.5" customHeight="1">
      <c r="A138" s="50"/>
      <c r="C138" s="35"/>
      <c r="D138" s="4"/>
      <c r="E138" s="4"/>
      <c r="F138" s="32"/>
      <c r="G138" s="15"/>
      <c r="H138" s="15"/>
      <c r="I138" s="15"/>
      <c r="J138" s="15"/>
      <c r="K138" s="15"/>
      <c r="L138" s="32"/>
      <c r="M138" s="32"/>
      <c r="N138" s="32"/>
      <c r="O138" s="33"/>
    </row>
    <row r="139" spans="1:16" ht="13.5" customHeight="1">
      <c r="A139" s="50"/>
      <c r="C139" s="35"/>
      <c r="D139" s="4"/>
      <c r="E139" s="4"/>
      <c r="F139" s="32"/>
      <c r="G139" s="15"/>
      <c r="H139" s="15"/>
      <c r="I139" s="15"/>
      <c r="J139" s="15"/>
      <c r="K139" s="15"/>
      <c r="L139" s="32"/>
      <c r="M139" s="32"/>
      <c r="N139" s="32"/>
      <c r="O139" s="33"/>
    </row>
    <row r="140" spans="1:16" ht="13.5" customHeight="1">
      <c r="A140" s="50"/>
      <c r="C140" s="35"/>
      <c r="D140" s="4"/>
      <c r="E140" s="4"/>
      <c r="F140" s="32"/>
      <c r="G140" s="10"/>
      <c r="H140" s="10"/>
      <c r="I140" s="10"/>
      <c r="J140" s="10"/>
      <c r="K140" s="10"/>
      <c r="L140" s="10"/>
      <c r="M140" s="32"/>
      <c r="N140" s="32"/>
      <c r="O140" s="33"/>
    </row>
    <row r="141" spans="1:16" ht="65.099999999999994" customHeight="1" thickBot="1">
      <c r="A141" s="22" t="s">
        <v>2</v>
      </c>
      <c r="B141" s="23" t="s">
        <v>3</v>
      </c>
      <c r="C141" s="24" t="s">
        <v>204</v>
      </c>
      <c r="D141" s="25" t="s">
        <v>195</v>
      </c>
      <c r="E141" s="23" t="s">
        <v>6</v>
      </c>
      <c r="F141" s="25" t="s">
        <v>7</v>
      </c>
      <c r="G141" s="26" t="s">
        <v>8</v>
      </c>
      <c r="H141" s="26" t="s">
        <v>9</v>
      </c>
      <c r="I141" s="26" t="s">
        <v>10</v>
      </c>
      <c r="J141" s="27" t="s">
        <v>11</v>
      </c>
      <c r="K141" s="10"/>
      <c r="L141" s="10"/>
      <c r="M141" s="32"/>
      <c r="N141" s="32"/>
      <c r="O141" s="33"/>
    </row>
    <row r="142" spans="1:16" s="12" customFormat="1" ht="19.350000000000001" customHeight="1">
      <c r="A142" s="3" t="s">
        <v>205</v>
      </c>
      <c r="B142" s="28" t="s">
        <v>155</v>
      </c>
      <c r="C142" s="35" t="s">
        <v>206</v>
      </c>
      <c r="D142" s="29">
        <v>11</v>
      </c>
      <c r="E142" s="29" t="s">
        <v>13</v>
      </c>
      <c r="F142" s="17" t="s">
        <v>207</v>
      </c>
      <c r="G142" s="39">
        <f>'March 2018'!G142</f>
        <v>43.264627161569699</v>
      </c>
      <c r="H142" s="39">
        <f>'March 2018'!H142</f>
        <v>44.562565976416792</v>
      </c>
      <c r="I142" s="39">
        <f>'March 2018'!I142</f>
        <v>45.899442955709297</v>
      </c>
      <c r="J142" s="39">
        <f>'March 2018'!J142</f>
        <v>47.276426244380588</v>
      </c>
      <c r="K142" s="5"/>
      <c r="L142" s="47"/>
      <c r="M142" s="11"/>
      <c r="N142" s="10"/>
      <c r="O142" s="10"/>
      <c r="P142" s="6"/>
    </row>
    <row r="143" spans="1:16" s="12" customFormat="1" ht="19.350000000000001" customHeight="1">
      <c r="A143" s="3"/>
      <c r="B143" s="28"/>
      <c r="C143" s="35"/>
      <c r="D143" s="29"/>
      <c r="E143" s="29"/>
      <c r="F143" s="17"/>
      <c r="G143" s="39"/>
      <c r="H143" s="39"/>
      <c r="I143" s="39"/>
      <c r="J143" s="39"/>
      <c r="K143" s="5"/>
      <c r="L143" s="47"/>
      <c r="M143" s="11"/>
      <c r="N143" s="10"/>
      <c r="O143" s="10"/>
      <c r="P143" s="6"/>
    </row>
    <row r="144" spans="1:16" s="12" customFormat="1" ht="19.350000000000001" customHeight="1" thickBot="1">
      <c r="A144" s="51"/>
      <c r="B144" s="52"/>
      <c r="C144" s="53"/>
      <c r="D144" s="27"/>
      <c r="E144" s="27"/>
      <c r="F144" s="54"/>
      <c r="G144" s="55"/>
      <c r="H144" s="55"/>
      <c r="I144" s="55"/>
      <c r="J144" s="55"/>
      <c r="K144" s="5"/>
      <c r="L144" s="47"/>
      <c r="M144" s="11"/>
      <c r="N144" s="10"/>
      <c r="O144" s="10"/>
      <c r="P144" s="6"/>
    </row>
    <row r="145" spans="1:16" s="12" customFormat="1" ht="19.350000000000001" customHeight="1">
      <c r="A145" s="3"/>
      <c r="B145" s="3"/>
      <c r="C145" s="18" t="s">
        <v>208</v>
      </c>
      <c r="D145" s="3"/>
      <c r="E145" s="3"/>
      <c r="F145" s="3"/>
      <c r="G145" s="9"/>
      <c r="H145" s="3"/>
      <c r="I145" s="39"/>
      <c r="J145" s="39"/>
      <c r="K145" s="5"/>
      <c r="L145" s="47"/>
      <c r="M145" s="11"/>
      <c r="N145" s="10"/>
      <c r="O145" s="10"/>
      <c r="P145" s="6"/>
    </row>
    <row r="146" spans="1:16" s="12" customFormat="1" ht="19.350000000000001" customHeight="1">
      <c r="A146" s="56" t="s">
        <v>209</v>
      </c>
      <c r="B146" s="8"/>
      <c r="C146" s="14"/>
      <c r="D146" s="57"/>
      <c r="E146" s="57"/>
      <c r="F146" s="9"/>
      <c r="G146" s="9"/>
      <c r="H146" s="3"/>
      <c r="I146" s="39"/>
      <c r="J146" s="39"/>
      <c r="K146" s="5"/>
      <c r="L146" s="47"/>
      <c r="M146" s="11"/>
      <c r="N146" s="10"/>
      <c r="O146" s="10"/>
      <c r="P146" s="6"/>
    </row>
    <row r="147" spans="1:16" s="12" customFormat="1" ht="19.350000000000001" customHeight="1">
      <c r="A147" s="58"/>
      <c r="B147" s="59">
        <f>'March 2018'!B147</f>
        <v>16.528506619622707</v>
      </c>
      <c r="C147" s="14" t="s">
        <v>210</v>
      </c>
      <c r="D147" s="3"/>
      <c r="E147" s="57"/>
      <c r="F147" s="9"/>
      <c r="G147" s="9"/>
      <c r="H147" s="3"/>
      <c r="J147" s="39"/>
      <c r="K147" s="5"/>
      <c r="L147" s="47"/>
      <c r="M147" s="11"/>
      <c r="N147" s="10"/>
      <c r="O147" s="10"/>
      <c r="P147" s="6"/>
    </row>
    <row r="148" spans="1:16" s="12" customFormat="1" ht="19.350000000000001" customHeight="1">
      <c r="A148" s="58"/>
      <c r="B148" s="60">
        <f>'March 2018'!B148</f>
        <v>31.954294149763896</v>
      </c>
      <c r="C148" s="14" t="s">
        <v>211</v>
      </c>
      <c r="D148" s="3"/>
      <c r="E148" s="57"/>
      <c r="F148" s="9"/>
      <c r="G148" s="9"/>
      <c r="H148" s="3"/>
      <c r="I148" s="39"/>
      <c r="J148" s="39"/>
      <c r="K148" s="5"/>
      <c r="L148" s="47"/>
      <c r="M148" s="11"/>
      <c r="N148" s="10"/>
      <c r="O148" s="10"/>
      <c r="P148" s="6"/>
    </row>
    <row r="149" spans="1:16" s="12" customFormat="1" ht="19.350000000000001" customHeight="1">
      <c r="A149" s="58"/>
      <c r="B149" s="60">
        <f>'March 2018'!B149</f>
        <v>44.488492379999997</v>
      </c>
      <c r="C149" s="14" t="s">
        <v>212</v>
      </c>
      <c r="D149" s="3"/>
      <c r="E149" s="57"/>
      <c r="F149" s="9"/>
      <c r="G149" s="5"/>
      <c r="H149" s="5"/>
      <c r="I149" s="39"/>
      <c r="J149" s="39"/>
      <c r="K149" s="5"/>
      <c r="L149" s="47"/>
      <c r="M149" s="11"/>
      <c r="N149" s="10"/>
      <c r="O149" s="10"/>
      <c r="P149" s="6"/>
    </row>
    <row r="150" spans="1:16" s="12" customFormat="1" ht="19.350000000000001" customHeight="1">
      <c r="A150" s="58"/>
      <c r="B150" s="60">
        <f>'March 2018'!B150</f>
        <v>62.283889331999994</v>
      </c>
      <c r="C150" s="14" t="s">
        <v>213</v>
      </c>
      <c r="D150" s="3"/>
      <c r="E150" s="57"/>
      <c r="F150" s="9"/>
      <c r="G150" s="9"/>
      <c r="H150" s="3"/>
      <c r="I150" s="39"/>
      <c r="J150" s="39"/>
      <c r="K150" s="5"/>
      <c r="L150" s="47"/>
      <c r="M150" s="11"/>
      <c r="N150" s="10"/>
      <c r="O150" s="10"/>
      <c r="P150" s="6"/>
    </row>
    <row r="151" spans="1:16" s="12" customFormat="1" ht="19.350000000000001" customHeight="1">
      <c r="B151" s="5" t="s">
        <v>214</v>
      </c>
      <c r="C151" s="5"/>
      <c r="D151" s="5"/>
      <c r="E151" s="5"/>
      <c r="F151" s="5"/>
      <c r="G151" s="3"/>
      <c r="H151" s="3"/>
      <c r="I151" s="39"/>
      <c r="J151" s="39"/>
      <c r="K151" s="5"/>
      <c r="L151" s="47"/>
      <c r="M151" s="11"/>
      <c r="N151" s="10"/>
      <c r="O151" s="10"/>
      <c r="P151" s="6"/>
    </row>
    <row r="152" spans="1:16" s="12" customFormat="1" ht="19.350000000000001" customHeight="1">
      <c r="A152" s="58"/>
      <c r="B152" s="6"/>
      <c r="C152" s="3"/>
      <c r="D152" s="14"/>
      <c r="E152" s="57"/>
      <c r="F152" s="9"/>
      <c r="G152" s="5"/>
      <c r="H152" s="5"/>
      <c r="I152" s="39"/>
      <c r="J152" s="39"/>
      <c r="K152" s="5"/>
      <c r="L152" s="47"/>
      <c r="M152" s="11"/>
      <c r="N152" s="10"/>
      <c r="O152" s="10"/>
      <c r="P152" s="6"/>
    </row>
    <row r="153" spans="1:16" ht="13.5" thickBot="1">
      <c r="A153" s="61"/>
      <c r="B153" s="62"/>
      <c r="C153" s="51"/>
      <c r="D153" s="51"/>
      <c r="E153" s="51"/>
      <c r="F153" s="51"/>
      <c r="G153" s="51"/>
      <c r="H153" s="51"/>
      <c r="I153" s="51"/>
      <c r="J153" s="51"/>
      <c r="K153" s="5"/>
      <c r="L153" s="47"/>
      <c r="M153" s="9"/>
      <c r="N153" s="9"/>
    </row>
    <row r="154" spans="1:16">
      <c r="A154" s="5"/>
      <c r="B154" s="63"/>
      <c r="C154" s="18" t="s">
        <v>215</v>
      </c>
      <c r="D154" s="5"/>
      <c r="E154" s="5"/>
      <c r="F154" s="5"/>
      <c r="G154" s="46"/>
      <c r="H154" s="46"/>
      <c r="I154" s="46"/>
      <c r="J154" s="46"/>
      <c r="K154" s="5"/>
      <c r="L154" s="47"/>
      <c r="M154" s="46"/>
      <c r="N154" s="46"/>
    </row>
    <row r="155" spans="1:16">
      <c r="A155" s="56" t="s">
        <v>216</v>
      </c>
      <c r="B155" s="8"/>
      <c r="C155" s="14"/>
      <c r="D155" s="57"/>
      <c r="E155" s="57"/>
      <c r="F155" s="9"/>
      <c r="G155" s="46"/>
      <c r="H155" s="46"/>
      <c r="I155" s="46"/>
      <c r="J155" s="46"/>
      <c r="K155" s="5"/>
      <c r="L155" s="47"/>
      <c r="M155" s="46"/>
      <c r="N155" s="46"/>
    </row>
    <row r="156" spans="1:16">
      <c r="A156" s="64" t="s">
        <v>217</v>
      </c>
      <c r="B156" s="65"/>
      <c r="C156" s="66"/>
      <c r="D156" s="67"/>
      <c r="E156" s="67"/>
      <c r="F156" s="46"/>
      <c r="G156" s="46"/>
      <c r="H156" s="46"/>
      <c r="I156" s="46"/>
      <c r="J156" s="46"/>
      <c r="K156" s="5"/>
      <c r="M156" s="46"/>
      <c r="N156" s="46"/>
    </row>
    <row r="157" spans="1:16" ht="13.5" thickBot="1">
      <c r="A157" s="68" t="s">
        <v>218</v>
      </c>
      <c r="B157" s="69"/>
      <c r="C157" s="70"/>
      <c r="D157" s="71"/>
      <c r="E157" s="71"/>
      <c r="F157" s="72"/>
      <c r="G157" s="51"/>
      <c r="H157" s="51"/>
      <c r="I157" s="51"/>
      <c r="J157" s="51"/>
      <c r="K157" s="5"/>
      <c r="M157" s="46"/>
      <c r="N157" s="46"/>
    </row>
    <row r="158" spans="1:16">
      <c r="A158" s="64"/>
      <c r="B158" s="65"/>
      <c r="C158" s="66"/>
      <c r="D158" s="67"/>
      <c r="E158" s="67"/>
      <c r="F158" s="46"/>
      <c r="G158" s="9"/>
      <c r="H158" s="9"/>
      <c r="I158" s="9"/>
      <c r="J158" s="46"/>
      <c r="K158" s="5"/>
      <c r="M158" s="9"/>
      <c r="N158" s="9"/>
    </row>
    <row r="159" spans="1:16">
      <c r="A159" s="64"/>
      <c r="B159" s="65"/>
      <c r="C159" s="73" t="s">
        <v>219</v>
      </c>
      <c r="D159" s="67"/>
      <c r="E159" s="67"/>
      <c r="F159" s="46"/>
      <c r="G159" s="9"/>
      <c r="J159" s="46"/>
      <c r="K159" s="5"/>
      <c r="M159" s="9"/>
      <c r="N159" s="74"/>
      <c r="O159" s="74"/>
    </row>
    <row r="160" spans="1:16">
      <c r="A160" s="75" t="s">
        <v>250</v>
      </c>
      <c r="B160" s="8"/>
      <c r="C160" s="14"/>
      <c r="D160" s="57"/>
      <c r="E160" s="57"/>
      <c r="F160" s="9"/>
      <c r="G160" s="9"/>
      <c r="H160" s="9"/>
      <c r="I160" s="39"/>
      <c r="J160" s="9"/>
      <c r="M160" s="9"/>
      <c r="N160" s="74"/>
      <c r="O160" s="74"/>
    </row>
    <row r="161" spans="1:16">
      <c r="A161" s="75" t="s">
        <v>254</v>
      </c>
      <c r="B161" s="8"/>
      <c r="C161" s="14"/>
      <c r="D161" s="57"/>
      <c r="E161" s="57"/>
      <c r="F161" s="9"/>
      <c r="G161" s="9"/>
      <c r="H161" s="9"/>
      <c r="J161" s="39">
        <f>'March 2018'!J161</f>
        <v>1.3746024899999998</v>
      </c>
      <c r="K161" s="3" t="s">
        <v>220</v>
      </c>
      <c r="M161" s="9"/>
      <c r="N161" s="74"/>
      <c r="O161" s="74"/>
    </row>
    <row r="162" spans="1:16">
      <c r="A162" s="75"/>
      <c r="B162" s="8"/>
      <c r="C162" s="14"/>
      <c r="D162" s="57"/>
      <c r="E162" s="57"/>
      <c r="F162" s="9"/>
      <c r="G162" s="9"/>
      <c r="H162" s="9"/>
      <c r="I162" s="39"/>
      <c r="M162" s="9"/>
      <c r="N162" s="74"/>
      <c r="O162" s="74"/>
    </row>
    <row r="163" spans="1:16">
      <c r="A163" s="75" t="s">
        <v>239</v>
      </c>
      <c r="B163" s="8"/>
      <c r="C163" s="14"/>
      <c r="D163" s="57"/>
      <c r="E163" s="57"/>
      <c r="F163" s="9"/>
      <c r="G163" s="9"/>
      <c r="H163" s="9"/>
      <c r="I163" s="39"/>
      <c r="M163" s="9"/>
      <c r="N163" s="74"/>
      <c r="O163" s="74"/>
    </row>
    <row r="164" spans="1:16">
      <c r="A164" s="75" t="s">
        <v>221</v>
      </c>
      <c r="B164" s="8"/>
      <c r="C164" s="14"/>
      <c r="D164" s="57"/>
      <c r="E164" s="57"/>
      <c r="F164" s="9"/>
      <c r="G164" s="9"/>
      <c r="H164" s="9"/>
      <c r="J164" s="39">
        <f>'March 2018'!J164</f>
        <v>54.9840996</v>
      </c>
      <c r="K164" s="3" t="s">
        <v>222</v>
      </c>
      <c r="N164" s="76"/>
      <c r="O164" s="74"/>
    </row>
    <row r="165" spans="1:16" s="5" customFormat="1">
      <c r="A165" s="75"/>
      <c r="B165" s="8"/>
      <c r="C165" s="14"/>
      <c r="D165" s="57"/>
      <c r="E165" s="57"/>
      <c r="F165" s="9"/>
      <c r="G165" s="9"/>
      <c r="H165" s="9"/>
      <c r="I165" s="39"/>
      <c r="J165" s="3"/>
      <c r="L165" s="47"/>
      <c r="M165" s="4"/>
      <c r="N165" s="4"/>
      <c r="P165" s="77"/>
    </row>
    <row r="166" spans="1:16">
      <c r="A166" s="56" t="s">
        <v>240</v>
      </c>
      <c r="B166" s="8"/>
      <c r="C166" s="14"/>
      <c r="D166" s="57"/>
      <c r="E166" s="57"/>
      <c r="F166" s="9"/>
      <c r="I166" s="39"/>
      <c r="L166" s="47"/>
    </row>
    <row r="167" spans="1:16" s="5" customFormat="1">
      <c r="A167" s="75" t="s">
        <v>238</v>
      </c>
      <c r="B167" s="8"/>
      <c r="C167" s="14"/>
      <c r="D167" s="57"/>
      <c r="E167" s="57"/>
      <c r="F167" s="9"/>
      <c r="I167" s="39"/>
      <c r="J167" s="3"/>
      <c r="L167" s="47"/>
      <c r="M167" s="4"/>
      <c r="N167" s="4"/>
      <c r="P167" s="77"/>
    </row>
    <row r="168" spans="1:16" s="5" customFormat="1" ht="12.75" customHeight="1">
      <c r="A168" s="3" t="s">
        <v>236</v>
      </c>
      <c r="B168" s="2"/>
      <c r="C168" s="3"/>
      <c r="D168" s="3"/>
      <c r="E168" s="3"/>
      <c r="F168" s="3"/>
      <c r="J168" s="39">
        <f>'March 2018'!J168</f>
        <v>1.3746024899999998</v>
      </c>
      <c r="K168" s="3" t="s">
        <v>223</v>
      </c>
      <c r="L168" s="78"/>
      <c r="M168" s="78"/>
      <c r="N168" s="78"/>
      <c r="P168" s="77"/>
    </row>
    <row r="169" spans="1:16" s="4" customFormat="1">
      <c r="A169" s="5"/>
      <c r="B169" s="63"/>
      <c r="C169" s="5"/>
      <c r="D169" s="5"/>
      <c r="E169" s="5"/>
      <c r="F169" s="5"/>
      <c r="G169" s="110"/>
      <c r="H169" s="110"/>
      <c r="I169" s="110"/>
      <c r="J169" s="5"/>
      <c r="K169" s="110"/>
      <c r="O169" s="5"/>
      <c r="P169" s="6"/>
    </row>
    <row r="170" spans="1:16" s="4" customFormat="1">
      <c r="A170" s="56" t="s">
        <v>241</v>
      </c>
      <c r="B170" s="78"/>
      <c r="C170" s="78"/>
      <c r="D170" s="78"/>
      <c r="E170" s="78"/>
      <c r="F170" s="78"/>
      <c r="G170" s="3"/>
      <c r="H170" s="3"/>
      <c r="I170" s="3"/>
      <c r="J170" s="78"/>
      <c r="K170" s="78"/>
      <c r="O170" s="5"/>
      <c r="P170" s="6"/>
    </row>
    <row r="171" spans="1:16" s="4" customFormat="1">
      <c r="A171" s="108" t="s">
        <v>242</v>
      </c>
      <c r="B171" s="78"/>
      <c r="C171" s="78"/>
      <c r="D171" s="78"/>
      <c r="E171" s="78"/>
      <c r="F171" s="78"/>
      <c r="G171" s="3"/>
      <c r="H171" s="3"/>
      <c r="I171" s="3"/>
      <c r="J171" s="3"/>
      <c r="K171" s="78"/>
      <c r="O171" s="5"/>
      <c r="P171" s="6"/>
    </row>
    <row r="172" spans="1:16" s="4" customFormat="1">
      <c r="A172" s="109" t="s">
        <v>237</v>
      </c>
      <c r="B172" s="78"/>
      <c r="C172" s="78"/>
      <c r="D172" s="78"/>
      <c r="E172" s="78"/>
      <c r="F172" s="78"/>
      <c r="G172" s="3"/>
      <c r="H172" s="3"/>
      <c r="I172" s="3"/>
      <c r="J172" s="3"/>
      <c r="K172" s="78"/>
      <c r="O172" s="5"/>
      <c r="P172" s="6"/>
    </row>
    <row r="173" spans="1:16" s="4" customFormat="1">
      <c r="A173" s="78"/>
      <c r="B173" s="78"/>
      <c r="C173" s="78"/>
      <c r="D173" s="78"/>
      <c r="E173" s="78"/>
      <c r="F173" s="78"/>
      <c r="G173" s="3"/>
      <c r="H173" s="3"/>
      <c r="I173" s="3"/>
      <c r="J173" s="3"/>
      <c r="K173" s="78"/>
      <c r="O173" s="5"/>
      <c r="P173" s="6"/>
    </row>
    <row r="174" spans="1:16" s="4" customFormat="1" ht="15.75">
      <c r="A174" s="56" t="s">
        <v>243</v>
      </c>
      <c r="B174" s="78"/>
      <c r="C174" s="78"/>
      <c r="D174" s="78"/>
      <c r="E174" s="78"/>
      <c r="F174" s="78"/>
      <c r="G174" s="79"/>
      <c r="H174" s="80"/>
      <c r="I174" s="80"/>
      <c r="J174" s="80"/>
      <c r="K174" s="81"/>
      <c r="L174" s="82"/>
      <c r="O174" s="5"/>
      <c r="P174" s="6"/>
    </row>
    <row r="175" spans="1:16" s="4" customFormat="1" ht="15.75">
      <c r="A175" s="109" t="s">
        <v>244</v>
      </c>
      <c r="B175" s="78"/>
      <c r="C175" s="78"/>
      <c r="D175" s="78"/>
      <c r="E175" s="78"/>
      <c r="F175" s="78"/>
      <c r="G175" s="80"/>
      <c r="H175" s="80"/>
      <c r="I175" s="80"/>
      <c r="J175" s="80"/>
      <c r="K175" s="81"/>
      <c r="L175" s="82"/>
      <c r="O175" s="5"/>
      <c r="P175" s="6"/>
    </row>
    <row r="176" spans="1:16" s="4" customFormat="1" ht="15.75">
      <c r="A176" s="78"/>
      <c r="B176" s="78"/>
      <c r="C176" s="78"/>
      <c r="D176" s="78"/>
      <c r="E176" s="78"/>
      <c r="F176" s="78"/>
      <c r="G176" s="83"/>
      <c r="H176" s="83"/>
      <c r="I176" s="83"/>
      <c r="J176" s="83"/>
      <c r="K176" s="81"/>
      <c r="L176" s="82"/>
      <c r="O176" s="5"/>
      <c r="P176" s="6"/>
    </row>
    <row r="177" spans="1:16" s="4" customFormat="1" ht="15.75">
      <c r="A177" s="78"/>
      <c r="B177" s="78"/>
      <c r="C177" s="78"/>
      <c r="D177" s="78"/>
      <c r="E177" s="78"/>
      <c r="F177" s="78"/>
      <c r="G177" s="84"/>
      <c r="H177" s="84"/>
      <c r="I177" s="84"/>
      <c r="J177" s="84"/>
      <c r="K177" s="81"/>
      <c r="L177" s="84"/>
      <c r="O177" s="5"/>
      <c r="P177" s="85"/>
    </row>
    <row r="178" spans="1:16" ht="15.75">
      <c r="G178" s="80"/>
      <c r="H178" s="80"/>
      <c r="I178" s="80"/>
      <c r="J178" s="80"/>
      <c r="K178" s="80"/>
      <c r="L178" s="84"/>
    </row>
    <row r="179" spans="1:16" ht="15.75">
      <c r="G179" s="80"/>
      <c r="H179" s="80"/>
      <c r="I179" s="80"/>
      <c r="J179" s="80"/>
      <c r="K179" s="80"/>
      <c r="L179" s="84"/>
    </row>
    <row r="180" spans="1:16" s="87" customFormat="1" ht="15.75">
      <c r="B180" s="86"/>
      <c r="G180" s="83"/>
      <c r="H180" s="83"/>
      <c r="I180" s="83"/>
      <c r="J180" s="83"/>
      <c r="K180" s="88"/>
      <c r="L180" s="84"/>
      <c r="M180" s="89"/>
      <c r="N180" s="89"/>
      <c r="O180" s="90"/>
      <c r="P180" s="91"/>
    </row>
    <row r="181" spans="1:16" s="87" customFormat="1" ht="15.75">
      <c r="B181" s="86"/>
      <c r="G181" s="84"/>
      <c r="H181" s="84"/>
      <c r="I181" s="84"/>
      <c r="J181" s="84"/>
      <c r="K181" s="88"/>
      <c r="L181" s="84"/>
      <c r="M181" s="4"/>
      <c r="N181" s="89"/>
      <c r="O181" s="90"/>
      <c r="P181" s="91"/>
    </row>
    <row r="182" spans="1:16" ht="15.75">
      <c r="G182" s="80"/>
      <c r="H182" s="80"/>
      <c r="I182" s="80"/>
      <c r="J182" s="80"/>
      <c r="K182" s="80"/>
      <c r="L182" s="84"/>
    </row>
    <row r="183" spans="1:16" ht="15.75">
      <c r="G183" s="80"/>
      <c r="H183" s="80"/>
      <c r="I183" s="80"/>
      <c r="J183" s="80"/>
      <c r="K183" s="80"/>
      <c r="L183" s="84"/>
    </row>
    <row r="184" spans="1:16" ht="15.75">
      <c r="G184" s="83"/>
      <c r="H184" s="83"/>
      <c r="I184" s="83"/>
      <c r="J184" s="83"/>
      <c r="K184" s="80"/>
      <c r="L184" s="84"/>
    </row>
    <row r="185" spans="1:16" ht="15.75">
      <c r="G185" s="84"/>
      <c r="H185" s="84"/>
      <c r="I185" s="84"/>
      <c r="J185" s="84"/>
      <c r="K185" s="80"/>
      <c r="L185" s="84"/>
    </row>
    <row r="186" spans="1:16" ht="15.75">
      <c r="G186" s="80"/>
      <c r="H186" s="80"/>
      <c r="I186" s="80"/>
      <c r="J186" s="80"/>
      <c r="K186" s="80"/>
      <c r="L186" s="84"/>
    </row>
    <row r="187" spans="1:16" ht="15.75">
      <c r="G187" s="80"/>
      <c r="H187" s="80"/>
      <c r="I187" s="80"/>
      <c r="J187" s="80"/>
      <c r="K187" s="80"/>
      <c r="L187" s="84"/>
    </row>
    <row r="188" spans="1:16" ht="15.75">
      <c r="G188" s="83"/>
      <c r="H188" s="83"/>
      <c r="I188" s="83"/>
      <c r="J188" s="83"/>
      <c r="K188" s="80"/>
      <c r="L188" s="84"/>
    </row>
    <row r="189" spans="1:16" ht="15.75">
      <c r="G189" s="84"/>
      <c r="H189" s="84"/>
      <c r="I189" s="84"/>
      <c r="J189" s="84"/>
      <c r="K189" s="80"/>
      <c r="L189" s="84"/>
    </row>
    <row r="199" spans="2:16" s="87" customFormat="1">
      <c r="B199" s="86"/>
      <c r="L199" s="89"/>
      <c r="M199" s="89"/>
      <c r="N199" s="89"/>
      <c r="O199" s="90"/>
      <c r="P199" s="91"/>
    </row>
    <row r="200" spans="2:16" s="87" customFormat="1">
      <c r="B200" s="86"/>
      <c r="L200" s="89"/>
      <c r="M200" s="89"/>
      <c r="N200" s="89"/>
      <c r="O200" s="90"/>
      <c r="P200" s="91"/>
    </row>
    <row r="201" spans="2:16" s="87" customFormat="1">
      <c r="B201" s="86"/>
      <c r="L201" s="89"/>
      <c r="M201" s="89"/>
      <c r="N201" s="89"/>
      <c r="O201" s="90"/>
      <c r="P201" s="91"/>
    </row>
    <row r="202" spans="2:16" s="87" customFormat="1">
      <c r="B202" s="86"/>
      <c r="L202" s="89"/>
      <c r="M202" s="89"/>
      <c r="N202" s="89"/>
      <c r="O202" s="90"/>
      <c r="P202" s="91"/>
    </row>
    <row r="203" spans="2:16" s="87" customFormat="1">
      <c r="B203" s="86"/>
      <c r="L203" s="89"/>
      <c r="M203" s="89"/>
      <c r="N203" s="89"/>
      <c r="O203" s="90"/>
      <c r="P203" s="91"/>
    </row>
    <row r="204" spans="2:16" s="87" customFormat="1">
      <c r="B204" s="86"/>
      <c r="L204" s="89"/>
      <c r="M204" s="89"/>
      <c r="N204" s="89"/>
      <c r="O204" s="90"/>
      <c r="P204" s="91"/>
    </row>
    <row r="205" spans="2:16" s="87" customFormat="1">
      <c r="B205" s="86"/>
      <c r="L205" s="89"/>
      <c r="M205" s="89"/>
      <c r="N205" s="89"/>
      <c r="O205" s="90"/>
      <c r="P205" s="91"/>
    </row>
    <row r="206" spans="2:16" s="87" customFormat="1">
      <c r="B206" s="86"/>
      <c r="L206" s="89"/>
      <c r="M206" s="89"/>
      <c r="N206" s="89"/>
      <c r="O206" s="90"/>
      <c r="P206" s="91"/>
    </row>
    <row r="207" spans="2:16" s="87" customFormat="1">
      <c r="B207" s="86"/>
      <c r="L207" s="89"/>
      <c r="M207" s="89"/>
      <c r="N207" s="89"/>
      <c r="O207" s="90"/>
      <c r="P207" s="91"/>
    </row>
    <row r="208" spans="2:16" s="87" customFormat="1">
      <c r="B208" s="86"/>
      <c r="L208" s="89"/>
      <c r="M208" s="89"/>
      <c r="N208" s="89"/>
      <c r="O208" s="90"/>
      <c r="P208" s="91"/>
    </row>
    <row r="209" spans="2:16" s="87" customFormat="1">
      <c r="B209" s="86"/>
      <c r="L209" s="89"/>
      <c r="M209" s="89"/>
      <c r="N209" s="89"/>
      <c r="O209" s="90"/>
      <c r="P209" s="91"/>
    </row>
    <row r="210" spans="2:16" s="87" customFormat="1">
      <c r="B210" s="86"/>
      <c r="L210" s="89"/>
      <c r="M210" s="89"/>
      <c r="N210" s="89"/>
      <c r="O210" s="90"/>
      <c r="P210" s="91"/>
    </row>
    <row r="211" spans="2:16" s="87" customFormat="1">
      <c r="B211" s="86"/>
      <c r="L211" s="89"/>
      <c r="M211" s="89"/>
      <c r="N211" s="89"/>
      <c r="O211" s="90"/>
      <c r="P211" s="91"/>
    </row>
    <row r="212" spans="2:16" s="87" customFormat="1">
      <c r="B212" s="86"/>
      <c r="L212" s="89"/>
      <c r="M212" s="89"/>
      <c r="N212" s="89"/>
      <c r="O212" s="90"/>
      <c r="P212" s="91"/>
    </row>
    <row r="213" spans="2:16" s="87" customFormat="1">
      <c r="B213" s="86"/>
      <c r="L213" s="89"/>
      <c r="M213" s="89"/>
      <c r="N213" s="89"/>
      <c r="O213" s="90"/>
      <c r="P213" s="91"/>
    </row>
    <row r="214" spans="2:16" s="87" customFormat="1">
      <c r="B214" s="86"/>
      <c r="L214" s="89"/>
      <c r="M214" s="89"/>
      <c r="N214" s="89"/>
      <c r="O214" s="90"/>
      <c r="P214" s="91"/>
    </row>
    <row r="215" spans="2:16" s="87" customFormat="1">
      <c r="B215" s="86"/>
      <c r="L215" s="89"/>
      <c r="M215" s="89"/>
      <c r="N215" s="89"/>
      <c r="O215" s="90"/>
      <c r="P215" s="91"/>
    </row>
    <row r="216" spans="2:16" s="87" customFormat="1">
      <c r="B216" s="86"/>
      <c r="L216" s="89"/>
      <c r="M216" s="89"/>
      <c r="N216" s="89"/>
      <c r="O216" s="90"/>
      <c r="P216" s="91"/>
    </row>
    <row r="217" spans="2:16" s="87" customFormat="1">
      <c r="B217" s="86"/>
      <c r="L217" s="89"/>
      <c r="M217" s="89"/>
      <c r="N217" s="89"/>
      <c r="O217" s="90"/>
      <c r="P217" s="91"/>
    </row>
    <row r="218" spans="2:16" s="87" customFormat="1">
      <c r="B218" s="86"/>
      <c r="L218" s="89"/>
      <c r="M218" s="89"/>
      <c r="N218" s="89"/>
      <c r="O218" s="90"/>
      <c r="P218" s="91"/>
    </row>
    <row r="219" spans="2:16" s="87" customFormat="1">
      <c r="B219" s="86"/>
      <c r="L219" s="89"/>
      <c r="M219" s="89"/>
      <c r="N219" s="89"/>
      <c r="O219" s="90"/>
      <c r="P219" s="91"/>
    </row>
    <row r="220" spans="2:16" s="87" customFormat="1">
      <c r="B220" s="86"/>
      <c r="L220" s="89"/>
      <c r="M220" s="89"/>
      <c r="N220" s="89"/>
      <c r="O220" s="90"/>
      <c r="P220" s="91"/>
    </row>
  </sheetData>
  <sheetProtection sheet="1" objects="1" scenarios="1"/>
  <sortState xmlns:xlrd2="http://schemas.microsoft.com/office/spreadsheetml/2017/richdata2" ref="A64:V90">
    <sortCondition ref="C64:C90"/>
  </sortState>
  <printOptions gridLines="1"/>
  <pageMargins left="0.7" right="0.7" top="0.75" bottom="0.75" header="0.3" footer="0.3"/>
  <pageSetup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12"/>
  <sheetViews>
    <sheetView showGridLines="0" topLeftCell="A95" workbookViewId="0">
      <selection activeCell="A127" sqref="A1:A1048576"/>
    </sheetView>
  </sheetViews>
  <sheetFormatPr defaultColWidth="9.140625" defaultRowHeight="12.75"/>
  <cols>
    <col min="1" max="1" width="8.140625" style="3" customWidth="1"/>
    <col min="2" max="2" width="8.5703125" style="2" customWidth="1"/>
    <col min="3" max="3" width="57.42578125" style="3" bestFit="1" customWidth="1"/>
    <col min="4" max="4" width="6.140625" style="3" customWidth="1"/>
    <col min="5" max="5" width="3.85546875" style="3" customWidth="1"/>
    <col min="6" max="6" width="4" style="3" customWidth="1"/>
    <col min="7" max="8" width="10.85546875" style="3" customWidth="1"/>
    <col min="9" max="9" width="8.42578125" style="3" customWidth="1"/>
    <col min="10" max="10" width="10.85546875" style="3" customWidth="1"/>
    <col min="11" max="11" width="12.42578125" style="3" customWidth="1"/>
    <col min="12" max="12" width="12.5703125" style="4" customWidth="1"/>
    <col min="13" max="13" width="6.42578125" style="4" customWidth="1"/>
    <col min="14" max="14" width="9" style="219" bestFit="1" customWidth="1"/>
    <col min="15" max="15" width="62" style="218" customWidth="1"/>
    <col min="16" max="16" width="9.140625" style="248"/>
    <col min="17" max="20" width="9.140625" style="219"/>
    <col min="21" max="16384" width="9.140625" style="3"/>
  </cols>
  <sheetData>
    <row r="1" spans="1:20" ht="15.75">
      <c r="A1" s="1" t="s">
        <v>0</v>
      </c>
    </row>
    <row r="2" spans="1:20">
      <c r="A2" s="7" t="s">
        <v>233</v>
      </c>
      <c r="B2" s="8"/>
      <c r="C2" s="9"/>
    </row>
    <row r="3" spans="1:20">
      <c r="A3" s="7" t="s">
        <v>1</v>
      </c>
      <c r="B3" s="8"/>
      <c r="C3" s="9"/>
    </row>
    <row r="4" spans="1:20" s="19" customFormat="1">
      <c r="A4" s="7"/>
      <c r="B4" s="13"/>
      <c r="C4" s="14"/>
      <c r="D4" s="3"/>
      <c r="E4" s="15"/>
      <c r="F4" s="16"/>
      <c r="G4" s="17"/>
      <c r="H4" s="17"/>
      <c r="I4" s="17"/>
      <c r="J4" s="18"/>
      <c r="L4" s="20"/>
      <c r="M4" s="20"/>
      <c r="N4" s="249"/>
      <c r="O4" s="214"/>
      <c r="P4" s="250"/>
      <c r="Q4" s="249"/>
      <c r="R4" s="249"/>
      <c r="S4" s="249"/>
      <c r="T4" s="249"/>
    </row>
    <row r="5" spans="1:20" s="19" customFormat="1">
      <c r="C5" s="11"/>
      <c r="G5" s="17"/>
      <c r="H5" s="17"/>
      <c r="I5" s="17"/>
      <c r="J5" s="18"/>
      <c r="L5" s="20"/>
      <c r="M5" s="20"/>
      <c r="N5" s="249"/>
      <c r="O5" s="214"/>
      <c r="P5" s="250"/>
      <c r="Q5" s="249"/>
      <c r="R5" s="249"/>
      <c r="S5" s="249"/>
      <c r="T5" s="249"/>
    </row>
    <row r="6" spans="1:20" s="19" customFormat="1" ht="54" thickBot="1">
      <c r="A6" s="22" t="s">
        <v>2</v>
      </c>
      <c r="B6" s="23" t="s">
        <v>3</v>
      </c>
      <c r="C6" s="24" t="s">
        <v>4</v>
      </c>
      <c r="D6" s="25" t="s">
        <v>5</v>
      </c>
      <c r="E6" s="23" t="s">
        <v>6</v>
      </c>
      <c r="F6" s="25" t="s">
        <v>7</v>
      </c>
      <c r="G6" s="26" t="s">
        <v>8</v>
      </c>
      <c r="H6" s="26" t="s">
        <v>9</v>
      </c>
      <c r="I6" s="26" t="s">
        <v>10</v>
      </c>
      <c r="J6" s="27" t="s">
        <v>11</v>
      </c>
      <c r="L6" s="20"/>
      <c r="M6" s="20"/>
      <c r="N6" s="251" t="s">
        <v>2</v>
      </c>
      <c r="O6" s="252" t="s">
        <v>612</v>
      </c>
      <c r="P6" s="253" t="s">
        <v>606</v>
      </c>
      <c r="Q6" s="254" t="s">
        <v>8</v>
      </c>
      <c r="R6" s="254" t="s">
        <v>9</v>
      </c>
      <c r="S6" s="254" t="s">
        <v>10</v>
      </c>
      <c r="T6" s="251" t="s">
        <v>11</v>
      </c>
    </row>
    <row r="7" spans="1:20" s="19" customFormat="1">
      <c r="A7" s="18"/>
      <c r="B7" s="28"/>
      <c r="C7" s="31" t="s">
        <v>15</v>
      </c>
      <c r="D7" s="29"/>
      <c r="E7" s="29"/>
      <c r="F7" s="17"/>
      <c r="G7" s="17"/>
      <c r="H7" s="17"/>
      <c r="I7" s="17"/>
      <c r="J7" s="30"/>
      <c r="L7" s="20"/>
      <c r="M7" s="20"/>
      <c r="N7" s="255"/>
      <c r="O7" s="214"/>
      <c r="P7" s="250"/>
      <c r="Q7" s="249"/>
      <c r="R7" s="249"/>
      <c r="S7" s="249"/>
      <c r="T7" s="249"/>
    </row>
    <row r="8" spans="1:20" ht="15.75">
      <c r="A8" s="34" t="s">
        <v>16</v>
      </c>
      <c r="B8" s="28" t="s">
        <v>12</v>
      </c>
      <c r="C8" s="34" t="s">
        <v>17</v>
      </c>
      <c r="D8" s="29">
        <v>9</v>
      </c>
      <c r="E8" s="29" t="s">
        <v>13</v>
      </c>
      <c r="F8" s="17" t="s">
        <v>14</v>
      </c>
      <c r="G8" s="17">
        <v>79420.663212617641</v>
      </c>
      <c r="H8" s="17">
        <v>81803.283108996155</v>
      </c>
      <c r="I8" s="17">
        <v>84257.381602266047</v>
      </c>
      <c r="J8" s="30">
        <v>86785.10305033403</v>
      </c>
      <c r="K8" s="93"/>
      <c r="L8" s="32"/>
      <c r="M8" s="32">
        <f>TYPE(N8)</f>
        <v>2</v>
      </c>
      <c r="N8" s="256" t="str">
        <f>A8</f>
        <v>00440C</v>
      </c>
      <c r="O8" s="257" t="str">
        <f>C8</f>
        <v>Administrative Supervisor Animal Care and Control</v>
      </c>
      <c r="P8" s="258" t="str">
        <f>F8</f>
        <v>E30</v>
      </c>
      <c r="Q8" s="256">
        <f>G8</f>
        <v>79420.663212617641</v>
      </c>
      <c r="R8" s="256">
        <f>H8</f>
        <v>81803.283108996155</v>
      </c>
      <c r="S8" s="256">
        <f>I8</f>
        <v>84257.381602266047</v>
      </c>
      <c r="T8" s="256">
        <f>J8</f>
        <v>86785.10305033403</v>
      </c>
    </row>
    <row r="9" spans="1:20">
      <c r="A9" s="34" t="s">
        <v>18</v>
      </c>
      <c r="B9" s="28" t="s">
        <v>12</v>
      </c>
      <c r="C9" s="34" t="s">
        <v>19</v>
      </c>
      <c r="D9" s="29">
        <v>9</v>
      </c>
      <c r="E9" s="29" t="s">
        <v>13</v>
      </c>
      <c r="F9" s="17" t="s">
        <v>14</v>
      </c>
      <c r="G9" s="17">
        <v>79420.663212617641</v>
      </c>
      <c r="H9" s="17">
        <v>81803.283108996155</v>
      </c>
      <c r="I9" s="17">
        <v>84257.381602266047</v>
      </c>
      <c r="J9" s="30">
        <v>86785.10305033403</v>
      </c>
      <c r="K9" s="32"/>
      <c r="L9" s="32"/>
      <c r="M9" s="32"/>
      <c r="N9" s="256" t="str">
        <f t="shared" ref="N9:N20" si="0">A9</f>
        <v>01720C</v>
      </c>
      <c r="O9" s="257" t="str">
        <f t="shared" ref="O9:O20" si="1">C9</f>
        <v xml:space="preserve">Chief Inspector Utilities Connections  </v>
      </c>
      <c r="P9" s="258" t="str">
        <f t="shared" ref="P9:P20" si="2">F9</f>
        <v>E30</v>
      </c>
      <c r="Q9" s="256">
        <f t="shared" ref="Q9:Q20" si="3">G9</f>
        <v>79420.663212617641</v>
      </c>
      <c r="R9" s="256">
        <f t="shared" ref="R9:R20" si="4">H9</f>
        <v>81803.283108996155</v>
      </c>
      <c r="S9" s="256">
        <f t="shared" ref="S9:S20" si="5">I9</f>
        <v>84257.381602266047</v>
      </c>
      <c r="T9" s="256">
        <f t="shared" ref="T9:T20" si="6">J9</f>
        <v>86785.10305033403</v>
      </c>
    </row>
    <row r="10" spans="1:20">
      <c r="A10" s="34" t="s">
        <v>20</v>
      </c>
      <c r="B10" s="28" t="s">
        <v>12</v>
      </c>
      <c r="C10" s="34" t="s">
        <v>230</v>
      </c>
      <c r="D10" s="29">
        <v>9</v>
      </c>
      <c r="E10" s="29" t="s">
        <v>13</v>
      </c>
      <c r="F10" s="17" t="s">
        <v>14</v>
      </c>
      <c r="G10" s="17">
        <v>79420.663212617641</v>
      </c>
      <c r="H10" s="17">
        <v>81803.283108996155</v>
      </c>
      <c r="I10" s="17">
        <v>84257.381602266047</v>
      </c>
      <c r="J10" s="30">
        <v>86785.10305033403</v>
      </c>
      <c r="K10" s="32"/>
      <c r="L10" s="32"/>
      <c r="M10" s="32"/>
      <c r="N10" s="256" t="str">
        <f t="shared" si="0"/>
        <v>02678C</v>
      </c>
      <c r="O10" s="257" t="str">
        <f t="shared" si="1"/>
        <v>Coordinator Plans and Scheduling</v>
      </c>
      <c r="P10" s="258" t="str">
        <f t="shared" si="2"/>
        <v>E30</v>
      </c>
      <c r="Q10" s="256">
        <f t="shared" si="3"/>
        <v>79420.663212617641</v>
      </c>
      <c r="R10" s="256">
        <f t="shared" si="4"/>
        <v>81803.283108996155</v>
      </c>
      <c r="S10" s="256">
        <f t="shared" si="5"/>
        <v>84257.381602266047</v>
      </c>
      <c r="T10" s="256">
        <f t="shared" si="6"/>
        <v>86785.10305033403</v>
      </c>
    </row>
    <row r="11" spans="1:20">
      <c r="A11" s="34" t="s">
        <v>23</v>
      </c>
      <c r="B11" s="28" t="s">
        <v>12</v>
      </c>
      <c r="C11" s="34" t="s">
        <v>24</v>
      </c>
      <c r="D11" s="29">
        <v>9</v>
      </c>
      <c r="E11" s="29" t="s">
        <v>13</v>
      </c>
      <c r="F11" s="17" t="s">
        <v>14</v>
      </c>
      <c r="G11" s="17">
        <v>79420.663212617641</v>
      </c>
      <c r="H11" s="17">
        <v>81803.283108996155</v>
      </c>
      <c r="I11" s="17">
        <v>84257.381602266047</v>
      </c>
      <c r="J11" s="30">
        <v>86785.10305033403</v>
      </c>
      <c r="K11" s="32"/>
      <c r="L11" s="32"/>
      <c r="M11" s="32"/>
      <c r="N11" s="256" t="str">
        <f t="shared" si="0"/>
        <v>04308C</v>
      </c>
      <c r="O11" s="257" t="str">
        <f t="shared" si="1"/>
        <v xml:space="preserve">Field Supervisor Animal Care and Control </v>
      </c>
      <c r="P11" s="258" t="str">
        <f t="shared" si="2"/>
        <v>E30</v>
      </c>
      <c r="Q11" s="256">
        <f t="shared" si="3"/>
        <v>79420.663212617641</v>
      </c>
      <c r="R11" s="256">
        <f t="shared" si="4"/>
        <v>81803.283108996155</v>
      </c>
      <c r="S11" s="256">
        <f t="shared" si="5"/>
        <v>84257.381602266047</v>
      </c>
      <c r="T11" s="256">
        <f t="shared" si="6"/>
        <v>86785.10305033403</v>
      </c>
    </row>
    <row r="12" spans="1:20">
      <c r="A12" s="34" t="s">
        <v>25</v>
      </c>
      <c r="B12" s="28" t="s">
        <v>12</v>
      </c>
      <c r="C12" s="34" t="s">
        <v>26</v>
      </c>
      <c r="D12" s="29">
        <v>9</v>
      </c>
      <c r="E12" s="29" t="s">
        <v>13</v>
      </c>
      <c r="F12" s="17" t="s">
        <v>14</v>
      </c>
      <c r="G12" s="17">
        <v>79420.663212617641</v>
      </c>
      <c r="H12" s="17">
        <v>81803.283108996155</v>
      </c>
      <c r="I12" s="17">
        <v>84257.381602266047</v>
      </c>
      <c r="J12" s="30">
        <v>86785.10305033403</v>
      </c>
      <c r="K12" s="32"/>
      <c r="L12" s="32"/>
      <c r="M12" s="32"/>
      <c r="N12" s="256" t="str">
        <f t="shared" si="0"/>
        <v>02623C</v>
      </c>
      <c r="O12" s="257" t="str">
        <f t="shared" si="1"/>
        <v>Public Works Equipment Training Supervisor</v>
      </c>
      <c r="P12" s="258" t="str">
        <f t="shared" si="2"/>
        <v>E30</v>
      </c>
      <c r="Q12" s="256">
        <f t="shared" si="3"/>
        <v>79420.663212617641</v>
      </c>
      <c r="R12" s="256">
        <f t="shared" si="4"/>
        <v>81803.283108996155</v>
      </c>
      <c r="S12" s="256">
        <f t="shared" si="5"/>
        <v>84257.381602266047</v>
      </c>
      <c r="T12" s="256">
        <f t="shared" si="6"/>
        <v>86785.10305033403</v>
      </c>
    </row>
    <row r="13" spans="1:20">
      <c r="A13" s="34" t="s">
        <v>27</v>
      </c>
      <c r="B13" s="28" t="s">
        <v>12</v>
      </c>
      <c r="C13" s="34" t="s">
        <v>28</v>
      </c>
      <c r="D13" s="29">
        <v>9</v>
      </c>
      <c r="E13" s="29" t="s">
        <v>13</v>
      </c>
      <c r="F13" s="17" t="s">
        <v>14</v>
      </c>
      <c r="G13" s="17">
        <v>79420.663212617641</v>
      </c>
      <c r="H13" s="17">
        <v>81803.283108996155</v>
      </c>
      <c r="I13" s="17">
        <v>84257.381602266047</v>
      </c>
      <c r="J13" s="30">
        <v>86785.10305033403</v>
      </c>
      <c r="K13" s="32"/>
      <c r="L13" s="32"/>
      <c r="M13" s="32"/>
      <c r="N13" s="256" t="str">
        <f t="shared" si="0"/>
        <v>08880C</v>
      </c>
      <c r="O13" s="257" t="str">
        <f t="shared" si="1"/>
        <v>Right of Way Specialist</v>
      </c>
      <c r="P13" s="258" t="str">
        <f t="shared" si="2"/>
        <v>E30</v>
      </c>
      <c r="Q13" s="256">
        <f t="shared" si="3"/>
        <v>79420.663212617641</v>
      </c>
      <c r="R13" s="256">
        <f t="shared" si="4"/>
        <v>81803.283108996155</v>
      </c>
      <c r="S13" s="256">
        <f t="shared" si="5"/>
        <v>84257.381602266047</v>
      </c>
      <c r="T13" s="256">
        <f t="shared" si="6"/>
        <v>86785.10305033403</v>
      </c>
    </row>
    <row r="14" spans="1:20">
      <c r="A14" s="34" t="s">
        <v>29</v>
      </c>
      <c r="B14" s="28" t="s">
        <v>12</v>
      </c>
      <c r="C14" s="34" t="s">
        <v>30</v>
      </c>
      <c r="D14" s="29">
        <v>9</v>
      </c>
      <c r="E14" s="29" t="s">
        <v>13</v>
      </c>
      <c r="F14" s="17" t="s">
        <v>14</v>
      </c>
      <c r="G14" s="17">
        <v>79420.663212617641</v>
      </c>
      <c r="H14" s="17">
        <v>81803.283108996155</v>
      </c>
      <c r="I14" s="17">
        <v>84257.381602266047</v>
      </c>
      <c r="J14" s="30">
        <v>86785.10305033403</v>
      </c>
      <c r="K14" s="32"/>
      <c r="L14" s="32"/>
      <c r="M14" s="32"/>
      <c r="N14" s="256" t="str">
        <f t="shared" si="0"/>
        <v>09980C</v>
      </c>
      <c r="O14" s="257" t="str">
        <f t="shared" si="1"/>
        <v xml:space="preserve">Supervisor Electronics </v>
      </c>
      <c r="P14" s="258" t="str">
        <f t="shared" si="2"/>
        <v>E30</v>
      </c>
      <c r="Q14" s="256">
        <f t="shared" si="3"/>
        <v>79420.663212617641</v>
      </c>
      <c r="R14" s="256">
        <f t="shared" si="4"/>
        <v>81803.283108996155</v>
      </c>
      <c r="S14" s="256">
        <f t="shared" si="5"/>
        <v>84257.381602266047</v>
      </c>
      <c r="T14" s="256">
        <f t="shared" si="6"/>
        <v>86785.10305033403</v>
      </c>
    </row>
    <row r="15" spans="1:20">
      <c r="A15" s="34" t="s">
        <v>31</v>
      </c>
      <c r="B15" s="28" t="s">
        <v>12</v>
      </c>
      <c r="C15" s="34" t="s">
        <v>32</v>
      </c>
      <c r="D15" s="29">
        <v>9</v>
      </c>
      <c r="E15" s="29" t="s">
        <v>13</v>
      </c>
      <c r="F15" s="17" t="s">
        <v>14</v>
      </c>
      <c r="G15" s="17">
        <v>79420.663212617641</v>
      </c>
      <c r="H15" s="17">
        <v>81803.283108996155</v>
      </c>
      <c r="I15" s="17">
        <v>84257.381602266047</v>
      </c>
      <c r="J15" s="30">
        <v>86785.10305033403</v>
      </c>
      <c r="K15" s="32"/>
      <c r="L15" s="32"/>
      <c r="M15" s="32"/>
      <c r="N15" s="256" t="str">
        <f t="shared" si="0"/>
        <v>09981C</v>
      </c>
      <c r="O15" s="257" t="str">
        <f t="shared" si="1"/>
        <v xml:space="preserve">Supervisor Engineering Technician II  </v>
      </c>
      <c r="P15" s="258" t="str">
        <f t="shared" si="2"/>
        <v>E30</v>
      </c>
      <c r="Q15" s="256">
        <f t="shared" si="3"/>
        <v>79420.663212617641</v>
      </c>
      <c r="R15" s="256">
        <f t="shared" si="4"/>
        <v>81803.283108996155</v>
      </c>
      <c r="S15" s="256">
        <f t="shared" si="5"/>
        <v>84257.381602266047</v>
      </c>
      <c r="T15" s="256">
        <f t="shared" si="6"/>
        <v>86785.10305033403</v>
      </c>
    </row>
    <row r="16" spans="1:20">
      <c r="A16" s="34" t="s">
        <v>225</v>
      </c>
      <c r="B16" s="28" t="s">
        <v>12</v>
      </c>
      <c r="C16" s="34" t="s">
        <v>33</v>
      </c>
      <c r="D16" s="29">
        <v>9</v>
      </c>
      <c r="E16" s="29" t="s">
        <v>13</v>
      </c>
      <c r="F16" s="17" t="s">
        <v>14</v>
      </c>
      <c r="G16" s="17">
        <v>79420.663212617641</v>
      </c>
      <c r="H16" s="17">
        <v>81803.283108996155</v>
      </c>
      <c r="I16" s="17">
        <v>84257.381602266047</v>
      </c>
      <c r="J16" s="30">
        <v>86785.10305033403</v>
      </c>
      <c r="K16" s="32"/>
      <c r="L16" s="32"/>
      <c r="M16" s="32"/>
      <c r="N16" s="256" t="str">
        <f t="shared" si="0"/>
        <v>09982C</v>
      </c>
      <c r="O16" s="257" t="str">
        <f t="shared" si="1"/>
        <v>Supervisor Engineering Technician II Graphic Analyst</v>
      </c>
      <c r="P16" s="258" t="str">
        <f t="shared" si="2"/>
        <v>E30</v>
      </c>
      <c r="Q16" s="256">
        <f t="shared" si="3"/>
        <v>79420.663212617641</v>
      </c>
      <c r="R16" s="256">
        <f t="shared" si="4"/>
        <v>81803.283108996155</v>
      </c>
      <c r="S16" s="256">
        <f t="shared" si="5"/>
        <v>84257.381602266047</v>
      </c>
      <c r="T16" s="256">
        <f t="shared" si="6"/>
        <v>86785.10305033403</v>
      </c>
    </row>
    <row r="17" spans="1:20">
      <c r="A17" s="34" t="s">
        <v>34</v>
      </c>
      <c r="B17" s="28" t="s">
        <v>12</v>
      </c>
      <c r="C17" s="34" t="s">
        <v>35</v>
      </c>
      <c r="D17" s="29">
        <v>9</v>
      </c>
      <c r="E17" s="29" t="s">
        <v>13</v>
      </c>
      <c r="F17" s="17" t="s">
        <v>14</v>
      </c>
      <c r="G17" s="17">
        <v>79420.663212617641</v>
      </c>
      <c r="H17" s="17">
        <v>81803.283108996155</v>
      </c>
      <c r="I17" s="17">
        <v>84257.381602266047</v>
      </c>
      <c r="J17" s="30">
        <v>86785.10305033403</v>
      </c>
      <c r="K17" s="32"/>
      <c r="L17" s="32"/>
      <c r="M17" s="32"/>
      <c r="N17" s="256" t="str">
        <f t="shared" si="0"/>
        <v>10005C</v>
      </c>
      <c r="O17" s="257" t="str">
        <f t="shared" si="1"/>
        <v xml:space="preserve">Supervisor Event Services  </v>
      </c>
      <c r="P17" s="258" t="str">
        <f t="shared" si="2"/>
        <v>E30</v>
      </c>
      <c r="Q17" s="256">
        <f t="shared" si="3"/>
        <v>79420.663212617641</v>
      </c>
      <c r="R17" s="256">
        <f t="shared" si="4"/>
        <v>81803.283108996155</v>
      </c>
      <c r="S17" s="256">
        <f t="shared" si="5"/>
        <v>84257.381602266047</v>
      </c>
      <c r="T17" s="256">
        <f t="shared" si="6"/>
        <v>86785.10305033403</v>
      </c>
    </row>
    <row r="18" spans="1:20">
      <c r="A18" s="34" t="s">
        <v>36</v>
      </c>
      <c r="B18" s="28" t="s">
        <v>12</v>
      </c>
      <c r="C18" s="34" t="s">
        <v>37</v>
      </c>
      <c r="D18" s="29">
        <v>9</v>
      </c>
      <c r="E18" s="29" t="s">
        <v>13</v>
      </c>
      <c r="F18" s="17" t="s">
        <v>14</v>
      </c>
      <c r="G18" s="17">
        <v>79420.663212617641</v>
      </c>
      <c r="H18" s="17">
        <v>81803.283108996155</v>
      </c>
      <c r="I18" s="17">
        <v>84257.381602266047</v>
      </c>
      <c r="J18" s="30">
        <v>86785.10305033403</v>
      </c>
      <c r="K18" s="32"/>
      <c r="L18" s="32"/>
      <c r="M18" s="32"/>
      <c r="N18" s="256" t="str">
        <f t="shared" si="0"/>
        <v>10007C</v>
      </c>
      <c r="O18" s="257" t="str">
        <f t="shared" si="1"/>
        <v xml:space="preserve">Supervisor Facilities Services  </v>
      </c>
      <c r="P18" s="258" t="str">
        <f t="shared" si="2"/>
        <v>E30</v>
      </c>
      <c r="Q18" s="256">
        <f t="shared" si="3"/>
        <v>79420.663212617641</v>
      </c>
      <c r="R18" s="256">
        <f t="shared" si="4"/>
        <v>81803.283108996155</v>
      </c>
      <c r="S18" s="256">
        <f t="shared" si="5"/>
        <v>84257.381602266047</v>
      </c>
      <c r="T18" s="256">
        <f t="shared" si="6"/>
        <v>86785.10305033403</v>
      </c>
    </row>
    <row r="19" spans="1:20">
      <c r="A19" s="34" t="s">
        <v>38</v>
      </c>
      <c r="B19" s="28" t="s">
        <v>12</v>
      </c>
      <c r="C19" s="34" t="s">
        <v>39</v>
      </c>
      <c r="D19" s="29">
        <v>9</v>
      </c>
      <c r="E19" s="29" t="s">
        <v>13</v>
      </c>
      <c r="F19" s="17" t="s">
        <v>14</v>
      </c>
      <c r="G19" s="17">
        <v>79420.663212617641</v>
      </c>
      <c r="H19" s="17">
        <v>81803.283108996155</v>
      </c>
      <c r="I19" s="17">
        <v>84257.381602266047</v>
      </c>
      <c r="J19" s="30">
        <v>86785.10305033403</v>
      </c>
      <c r="K19" s="15"/>
      <c r="L19" s="32"/>
      <c r="M19" s="32"/>
      <c r="N19" s="256" t="str">
        <f t="shared" si="0"/>
        <v>10282C</v>
      </c>
      <c r="O19" s="257" t="str">
        <f t="shared" si="1"/>
        <v xml:space="preserve">Supervisor Sidewalk Inspections  </v>
      </c>
      <c r="P19" s="258" t="str">
        <f t="shared" si="2"/>
        <v>E30</v>
      </c>
      <c r="Q19" s="256">
        <f t="shared" si="3"/>
        <v>79420.663212617641</v>
      </c>
      <c r="R19" s="256">
        <f t="shared" si="4"/>
        <v>81803.283108996155</v>
      </c>
      <c r="S19" s="256">
        <f t="shared" si="5"/>
        <v>84257.381602266047</v>
      </c>
      <c r="T19" s="256">
        <f t="shared" si="6"/>
        <v>86785.10305033403</v>
      </c>
    </row>
    <row r="20" spans="1:20" s="12" customFormat="1">
      <c r="A20" s="34" t="s">
        <v>40</v>
      </c>
      <c r="B20" s="28" t="s">
        <v>12</v>
      </c>
      <c r="C20" s="34" t="s">
        <v>41</v>
      </c>
      <c r="D20" s="29">
        <v>9</v>
      </c>
      <c r="E20" s="29" t="s">
        <v>13</v>
      </c>
      <c r="F20" s="17" t="s">
        <v>14</v>
      </c>
      <c r="G20" s="17">
        <v>79420.663212617641</v>
      </c>
      <c r="H20" s="17">
        <v>81803.283108996155</v>
      </c>
      <c r="I20" s="17">
        <v>84257.381602266047</v>
      </c>
      <c r="J20" s="30">
        <v>86785.10305033403</v>
      </c>
      <c r="K20" s="10"/>
      <c r="L20" s="10"/>
      <c r="M20" s="11"/>
      <c r="N20" s="256" t="str">
        <f t="shared" si="0"/>
        <v>10359C</v>
      </c>
      <c r="O20" s="257" t="str">
        <f t="shared" si="1"/>
        <v>Supervisor Water Permits and Connections</v>
      </c>
      <c r="P20" s="258" t="str">
        <f t="shared" si="2"/>
        <v>E30</v>
      </c>
      <c r="Q20" s="256">
        <f t="shared" si="3"/>
        <v>79420.663212617641</v>
      </c>
      <c r="R20" s="256">
        <f t="shared" si="4"/>
        <v>81803.283108996155</v>
      </c>
      <c r="S20" s="256">
        <f t="shared" si="5"/>
        <v>84257.381602266047</v>
      </c>
      <c r="T20" s="256">
        <f t="shared" si="6"/>
        <v>86785.10305033403</v>
      </c>
    </row>
    <row r="21" spans="1:20" s="19" customFormat="1">
      <c r="A21" s="34"/>
      <c r="B21" s="2"/>
      <c r="C21" s="34"/>
      <c r="D21" s="4"/>
      <c r="E21" s="15"/>
      <c r="F21" s="16"/>
      <c r="G21" s="17"/>
      <c r="H21" s="17"/>
      <c r="I21" s="17"/>
      <c r="L21" s="20"/>
      <c r="M21" s="20"/>
      <c r="N21" s="249"/>
      <c r="O21" s="214"/>
      <c r="P21" s="250"/>
      <c r="Q21" s="249"/>
      <c r="R21" s="249"/>
      <c r="S21" s="249"/>
      <c r="T21" s="249"/>
    </row>
    <row r="22" spans="1:20" s="19" customFormat="1">
      <c r="A22" s="94"/>
      <c r="B22" s="11"/>
      <c r="C22" s="11"/>
      <c r="G22" s="17"/>
      <c r="H22" s="17"/>
      <c r="I22" s="17"/>
      <c r="J22" s="18"/>
      <c r="L22" s="20"/>
      <c r="M22" s="20"/>
      <c r="N22" s="249"/>
      <c r="O22" s="214"/>
      <c r="P22" s="250"/>
      <c r="Q22" s="249"/>
      <c r="R22" s="249"/>
      <c r="S22" s="249"/>
      <c r="T22" s="249"/>
    </row>
    <row r="23" spans="1:20" s="19" customFormat="1" ht="54" thickBot="1">
      <c r="A23" s="22" t="s">
        <v>2</v>
      </c>
      <c r="B23" s="23" t="s">
        <v>3</v>
      </c>
      <c r="C23" s="24" t="s">
        <v>42</v>
      </c>
      <c r="D23" s="25" t="s">
        <v>5</v>
      </c>
      <c r="E23" s="23" t="s">
        <v>6</v>
      </c>
      <c r="F23" s="25" t="s">
        <v>7</v>
      </c>
      <c r="G23" s="26" t="s">
        <v>8</v>
      </c>
      <c r="H23" s="26" t="s">
        <v>9</v>
      </c>
      <c r="I23" s="26" t="s">
        <v>10</v>
      </c>
      <c r="J23" s="27" t="s">
        <v>11</v>
      </c>
      <c r="L23" s="20"/>
      <c r="M23" s="20"/>
      <c r="N23" s="251" t="s">
        <v>2</v>
      </c>
      <c r="O23" s="252" t="s">
        <v>612</v>
      </c>
      <c r="P23" s="253" t="s">
        <v>606</v>
      </c>
      <c r="Q23" s="254" t="s">
        <v>8</v>
      </c>
      <c r="R23" s="254" t="s">
        <v>9</v>
      </c>
      <c r="S23" s="254" t="s">
        <v>10</v>
      </c>
      <c r="T23" s="251" t="s">
        <v>11</v>
      </c>
    </row>
    <row r="24" spans="1:20" s="19" customFormat="1">
      <c r="A24" s="3"/>
      <c r="B24" s="2"/>
      <c r="C24" s="31" t="s">
        <v>15</v>
      </c>
      <c r="D24" s="4"/>
      <c r="E24" s="4"/>
      <c r="F24" s="30"/>
      <c r="G24" s="30"/>
      <c r="H24" s="30"/>
      <c r="I24" s="30"/>
      <c r="J24" s="30"/>
      <c r="K24" s="30"/>
      <c r="L24" s="30"/>
      <c r="M24" s="30"/>
      <c r="N24" s="256"/>
      <c r="O24" s="257"/>
      <c r="P24" s="248"/>
      <c r="Q24" s="219"/>
      <c r="R24" s="219"/>
      <c r="S24" s="219"/>
      <c r="T24" s="219"/>
    </row>
    <row r="25" spans="1:20" s="19" customFormat="1">
      <c r="A25" s="3" t="s">
        <v>44</v>
      </c>
      <c r="B25" s="28" t="s">
        <v>12</v>
      </c>
      <c r="C25" s="35" t="s">
        <v>45</v>
      </c>
      <c r="D25" s="29">
        <v>10</v>
      </c>
      <c r="E25" s="29" t="s">
        <v>13</v>
      </c>
      <c r="F25" s="17" t="s">
        <v>43</v>
      </c>
      <c r="G25" s="30">
        <v>86059.855957102307</v>
      </c>
      <c r="H25" s="30">
        <v>88641.651635815375</v>
      </c>
      <c r="I25" s="30">
        <v>91300.901184889852</v>
      </c>
      <c r="J25" s="30">
        <v>94039.928220436545</v>
      </c>
      <c r="K25" s="30"/>
      <c r="L25" s="30"/>
      <c r="M25" s="30"/>
      <c r="N25" s="256" t="str">
        <f>A25</f>
        <v>00410C</v>
      </c>
      <c r="O25" s="257" t="str">
        <f>C25</f>
        <v xml:space="preserve">Administrative Enforcement Supervisor </v>
      </c>
      <c r="P25" s="258" t="str">
        <f>F25</f>
        <v>E40</v>
      </c>
      <c r="Q25" s="256">
        <f>G25</f>
        <v>86059.855957102307</v>
      </c>
      <c r="R25" s="256">
        <f t="shared" ref="R25:R37" si="7">H25</f>
        <v>88641.651635815375</v>
      </c>
      <c r="S25" s="256">
        <f t="shared" ref="S25:S37" si="8">I25</f>
        <v>91300.901184889852</v>
      </c>
      <c r="T25" s="256">
        <f t="shared" ref="T25:T37" si="9">J25</f>
        <v>94039.928220436545</v>
      </c>
    </row>
    <row r="26" spans="1:20" s="19" customFormat="1">
      <c r="A26" s="3" t="s">
        <v>46</v>
      </c>
      <c r="B26" s="28" t="s">
        <v>12</v>
      </c>
      <c r="C26" s="35" t="s">
        <v>47</v>
      </c>
      <c r="D26" s="29">
        <v>10</v>
      </c>
      <c r="E26" s="29" t="s">
        <v>13</v>
      </c>
      <c r="F26" s="17" t="s">
        <v>43</v>
      </c>
      <c r="G26" s="30">
        <v>86059.855957102307</v>
      </c>
      <c r="H26" s="30">
        <v>88641.651635815375</v>
      </c>
      <c r="I26" s="30">
        <v>91300.901184889852</v>
      </c>
      <c r="J26" s="30">
        <v>94039.928220436545</v>
      </c>
      <c r="K26" s="30"/>
      <c r="L26" s="30"/>
      <c r="M26" s="30"/>
      <c r="N26" s="256" t="str">
        <f t="shared" ref="N26:N37" si="10">A26</f>
        <v>00845C</v>
      </c>
      <c r="O26" s="257" t="str">
        <f t="shared" ref="O26:O37" si="11">C26</f>
        <v>Assistant Manager Parking Systems</v>
      </c>
      <c r="P26" s="258" t="str">
        <f t="shared" ref="P26:P37" si="12">F26</f>
        <v>E40</v>
      </c>
      <c r="Q26" s="256">
        <f t="shared" ref="Q26:Q37" si="13">G26</f>
        <v>86059.855957102307</v>
      </c>
      <c r="R26" s="256">
        <f t="shared" si="7"/>
        <v>88641.651635815375</v>
      </c>
      <c r="S26" s="256">
        <f t="shared" si="8"/>
        <v>91300.901184889852</v>
      </c>
      <c r="T26" s="256">
        <f t="shared" si="9"/>
        <v>94039.928220436545</v>
      </c>
    </row>
    <row r="27" spans="1:20" s="19" customFormat="1">
      <c r="A27" s="3" t="s">
        <v>246</v>
      </c>
      <c r="B27" s="28" t="s">
        <v>12</v>
      </c>
      <c r="C27" s="35" t="s">
        <v>234</v>
      </c>
      <c r="D27" s="29">
        <v>10</v>
      </c>
      <c r="E27" s="29" t="s">
        <v>13</v>
      </c>
      <c r="F27" s="17" t="s">
        <v>43</v>
      </c>
      <c r="G27" s="30">
        <v>86059.855957102307</v>
      </c>
      <c r="H27" s="30">
        <v>88641.651635815375</v>
      </c>
      <c r="I27" s="30">
        <v>91300.901184889852</v>
      </c>
      <c r="J27" s="30">
        <v>94039.928220436545</v>
      </c>
      <c r="K27" s="30"/>
      <c r="L27" s="30"/>
      <c r="M27" s="30"/>
      <c r="N27" s="256" t="str">
        <f t="shared" si="10"/>
        <v>59215C</v>
      </c>
      <c r="O27" s="257" t="str">
        <f t="shared" si="11"/>
        <v>Crime Lab Quality Administrator</v>
      </c>
      <c r="P27" s="258" t="str">
        <f t="shared" si="12"/>
        <v>E40</v>
      </c>
      <c r="Q27" s="256">
        <f t="shared" si="13"/>
        <v>86059.855957102307</v>
      </c>
      <c r="R27" s="256">
        <f t="shared" si="7"/>
        <v>88641.651635815375</v>
      </c>
      <c r="S27" s="256">
        <f t="shared" si="8"/>
        <v>91300.901184889852</v>
      </c>
      <c r="T27" s="256">
        <f t="shared" si="9"/>
        <v>94039.928220436545</v>
      </c>
    </row>
    <row r="28" spans="1:20" s="19" customFormat="1">
      <c r="A28" s="34" t="s">
        <v>48</v>
      </c>
      <c r="B28" s="28" t="s">
        <v>12</v>
      </c>
      <c r="C28" s="34" t="s">
        <v>49</v>
      </c>
      <c r="D28" s="29">
        <v>10</v>
      </c>
      <c r="E28" s="29" t="s">
        <v>13</v>
      </c>
      <c r="F28" s="17" t="s">
        <v>43</v>
      </c>
      <c r="G28" s="30">
        <v>86059.855957102307</v>
      </c>
      <c r="H28" s="30">
        <v>88641.651635815375</v>
      </c>
      <c r="I28" s="30">
        <v>91300.901184889852</v>
      </c>
      <c r="J28" s="30">
        <v>94039.928220436545</v>
      </c>
      <c r="K28" s="30"/>
      <c r="L28" s="30"/>
      <c r="M28" s="30"/>
      <c r="N28" s="256" t="str">
        <f t="shared" si="10"/>
        <v>03600C</v>
      </c>
      <c r="O28" s="257" t="str">
        <f t="shared" si="11"/>
        <v xml:space="preserve">District Street Supervisor I  </v>
      </c>
      <c r="P28" s="258" t="str">
        <f t="shared" si="12"/>
        <v>E40</v>
      </c>
      <c r="Q28" s="256">
        <f t="shared" si="13"/>
        <v>86059.855957102307</v>
      </c>
      <c r="R28" s="256">
        <f t="shared" si="7"/>
        <v>88641.651635815375</v>
      </c>
      <c r="S28" s="256">
        <f t="shared" si="8"/>
        <v>91300.901184889852</v>
      </c>
      <c r="T28" s="256">
        <f t="shared" si="9"/>
        <v>94039.928220436545</v>
      </c>
    </row>
    <row r="29" spans="1:20">
      <c r="A29" s="34" t="s">
        <v>50</v>
      </c>
      <c r="B29" s="28" t="s">
        <v>12</v>
      </c>
      <c r="C29" s="34" t="s">
        <v>51</v>
      </c>
      <c r="D29" s="29">
        <v>10</v>
      </c>
      <c r="E29" s="29" t="s">
        <v>13</v>
      </c>
      <c r="F29" s="17" t="s">
        <v>43</v>
      </c>
      <c r="G29" s="32">
        <v>86059.855957102307</v>
      </c>
      <c r="H29" s="32">
        <v>88641.651635815375</v>
      </c>
      <c r="I29" s="32">
        <v>91300.901184889852</v>
      </c>
      <c r="J29" s="32">
        <v>94039.928220436545</v>
      </c>
      <c r="K29" s="32"/>
      <c r="L29" s="32"/>
      <c r="M29" s="32"/>
      <c r="N29" s="256" t="str">
        <f t="shared" si="10"/>
        <v>03626C</v>
      </c>
      <c r="O29" s="257" t="str">
        <f t="shared" si="11"/>
        <v>District Supervisor Licenses &amp; Consumer Services</v>
      </c>
      <c r="P29" s="258" t="str">
        <f t="shared" si="12"/>
        <v>E40</v>
      </c>
      <c r="Q29" s="256">
        <f t="shared" si="13"/>
        <v>86059.855957102307</v>
      </c>
      <c r="R29" s="256">
        <f t="shared" si="7"/>
        <v>88641.651635815375</v>
      </c>
      <c r="S29" s="256">
        <f t="shared" si="8"/>
        <v>91300.901184889852</v>
      </c>
      <c r="T29" s="256">
        <f t="shared" si="9"/>
        <v>94039.928220436545</v>
      </c>
    </row>
    <row r="30" spans="1:20" ht="15.75">
      <c r="A30" s="34" t="s">
        <v>52</v>
      </c>
      <c r="B30" s="28" t="s">
        <v>12</v>
      </c>
      <c r="C30" s="34" t="s">
        <v>53</v>
      </c>
      <c r="D30" s="29">
        <v>10</v>
      </c>
      <c r="E30" s="29" t="s">
        <v>13</v>
      </c>
      <c r="F30" s="17" t="s">
        <v>43</v>
      </c>
      <c r="G30" s="32">
        <v>86059.855957102307</v>
      </c>
      <c r="H30" s="32">
        <v>88641.651635815375</v>
      </c>
      <c r="I30" s="32">
        <v>91300.901184889852</v>
      </c>
      <c r="J30" s="32">
        <v>94039.928220436545</v>
      </c>
      <c r="K30" s="37"/>
      <c r="L30" s="95"/>
      <c r="M30" s="95"/>
      <c r="N30" s="256" t="str">
        <f t="shared" si="10"/>
        <v>04471C</v>
      </c>
      <c r="O30" s="257" t="str">
        <f t="shared" si="11"/>
        <v>Fleet Services Equipment Supervisor</v>
      </c>
      <c r="P30" s="258" t="str">
        <f t="shared" si="12"/>
        <v>E40</v>
      </c>
      <c r="Q30" s="256">
        <f t="shared" si="13"/>
        <v>86059.855957102307</v>
      </c>
      <c r="R30" s="256">
        <f t="shared" si="7"/>
        <v>88641.651635815375</v>
      </c>
      <c r="S30" s="256">
        <f t="shared" si="8"/>
        <v>91300.901184889852</v>
      </c>
      <c r="T30" s="256">
        <f t="shared" si="9"/>
        <v>94039.928220436545</v>
      </c>
    </row>
    <row r="31" spans="1:20">
      <c r="A31" s="3" t="s">
        <v>54</v>
      </c>
      <c r="B31" s="28" t="s">
        <v>12</v>
      </c>
      <c r="C31" s="35" t="s">
        <v>55</v>
      </c>
      <c r="D31" s="29">
        <v>10</v>
      </c>
      <c r="E31" s="29" t="s">
        <v>13</v>
      </c>
      <c r="F31" s="17" t="s">
        <v>43</v>
      </c>
      <c r="G31" s="32">
        <v>86059.855957102307</v>
      </c>
      <c r="H31" s="32">
        <v>88641.651635815375</v>
      </c>
      <c r="I31" s="32">
        <v>91300.901184889852</v>
      </c>
      <c r="J31" s="32">
        <v>94039.928220436545</v>
      </c>
      <c r="K31" s="32"/>
      <c r="L31" s="32"/>
      <c r="M31" s="32"/>
      <c r="N31" s="256" t="str">
        <f t="shared" si="10"/>
        <v>05404C</v>
      </c>
      <c r="O31" s="257" t="str">
        <f t="shared" si="11"/>
        <v>Homeowner Navigation Program Manager</v>
      </c>
      <c r="P31" s="258" t="str">
        <f t="shared" si="12"/>
        <v>E40</v>
      </c>
      <c r="Q31" s="256">
        <f t="shared" si="13"/>
        <v>86059.855957102307</v>
      </c>
      <c r="R31" s="256">
        <f t="shared" si="7"/>
        <v>88641.651635815375</v>
      </c>
      <c r="S31" s="256">
        <f t="shared" si="8"/>
        <v>91300.901184889852</v>
      </c>
      <c r="T31" s="256">
        <f t="shared" si="9"/>
        <v>94039.928220436545</v>
      </c>
    </row>
    <row r="32" spans="1:20">
      <c r="A32" s="3" t="s">
        <v>56</v>
      </c>
      <c r="B32" s="28" t="s">
        <v>12</v>
      </c>
      <c r="C32" s="35" t="s">
        <v>57</v>
      </c>
      <c r="D32" s="29">
        <v>10</v>
      </c>
      <c r="E32" s="29" t="s">
        <v>13</v>
      </c>
      <c r="F32" s="17" t="s">
        <v>43</v>
      </c>
      <c r="G32" s="32">
        <v>86059.855957102307</v>
      </c>
      <c r="H32" s="32">
        <v>88641.651635815375</v>
      </c>
      <c r="I32" s="32">
        <v>91300.901184889852</v>
      </c>
      <c r="J32" s="32">
        <v>94039.928220436545</v>
      </c>
      <c r="K32" s="32"/>
      <c r="L32" s="32"/>
      <c r="M32" s="32"/>
      <c r="N32" s="256" t="str">
        <f t="shared" si="10"/>
        <v>06803C</v>
      </c>
      <c r="O32" s="257" t="str">
        <f t="shared" si="11"/>
        <v xml:space="preserve">Manager Inventory Control </v>
      </c>
      <c r="P32" s="258" t="str">
        <f t="shared" si="12"/>
        <v>E40</v>
      </c>
      <c r="Q32" s="256">
        <f t="shared" si="13"/>
        <v>86059.855957102307</v>
      </c>
      <c r="R32" s="256">
        <f t="shared" si="7"/>
        <v>88641.651635815375</v>
      </c>
      <c r="S32" s="256">
        <f t="shared" si="8"/>
        <v>91300.901184889852</v>
      </c>
      <c r="T32" s="256">
        <f t="shared" si="9"/>
        <v>94039.928220436545</v>
      </c>
    </row>
    <row r="33" spans="1:20">
      <c r="A33" s="34" t="s">
        <v>58</v>
      </c>
      <c r="B33" s="28" t="s">
        <v>12</v>
      </c>
      <c r="C33" s="34" t="s">
        <v>59</v>
      </c>
      <c r="D33" s="29">
        <v>10</v>
      </c>
      <c r="E33" s="29" t="s">
        <v>13</v>
      </c>
      <c r="F33" s="17" t="s">
        <v>43</v>
      </c>
      <c r="G33" s="32">
        <v>86059.855957102307</v>
      </c>
      <c r="H33" s="32">
        <v>88641.651635815375</v>
      </c>
      <c r="I33" s="32">
        <v>91300.901184889852</v>
      </c>
      <c r="J33" s="32">
        <v>94039.928220436545</v>
      </c>
      <c r="K33" s="32"/>
      <c r="L33" s="32"/>
      <c r="M33" s="32"/>
      <c r="N33" s="256" t="str">
        <f t="shared" si="10"/>
        <v>09281C</v>
      </c>
      <c r="O33" s="257" t="str">
        <f t="shared" si="11"/>
        <v>Solid Waste and Recycling Equipment Supervisor</v>
      </c>
      <c r="P33" s="258" t="str">
        <f t="shared" si="12"/>
        <v>E40</v>
      </c>
      <c r="Q33" s="256">
        <f t="shared" si="13"/>
        <v>86059.855957102307</v>
      </c>
      <c r="R33" s="256">
        <f t="shared" si="7"/>
        <v>88641.651635815375</v>
      </c>
      <c r="S33" s="256">
        <f t="shared" si="8"/>
        <v>91300.901184889852</v>
      </c>
      <c r="T33" s="256">
        <f t="shared" si="9"/>
        <v>94039.928220436545</v>
      </c>
    </row>
    <row r="34" spans="1:20">
      <c r="A34" s="34" t="s">
        <v>60</v>
      </c>
      <c r="B34" s="28" t="s">
        <v>12</v>
      </c>
      <c r="C34" s="34" t="s">
        <v>61</v>
      </c>
      <c r="D34" s="29">
        <v>10</v>
      </c>
      <c r="E34" s="29" t="s">
        <v>13</v>
      </c>
      <c r="F34" s="17" t="s">
        <v>43</v>
      </c>
      <c r="G34" s="32">
        <v>86059.855957102307</v>
      </c>
      <c r="H34" s="32">
        <v>88641.651635815375</v>
      </c>
      <c r="I34" s="32">
        <v>91300.901184889852</v>
      </c>
      <c r="J34" s="32">
        <v>94039.928220436545</v>
      </c>
      <c r="K34" s="32"/>
      <c r="L34" s="32"/>
      <c r="M34" s="32"/>
      <c r="N34" s="256" t="str">
        <f t="shared" si="10"/>
        <v>09845C</v>
      </c>
      <c r="O34" s="257" t="str">
        <f t="shared" si="11"/>
        <v>Supervisor Building Services</v>
      </c>
      <c r="P34" s="258" t="str">
        <f t="shared" si="12"/>
        <v>E40</v>
      </c>
      <c r="Q34" s="256">
        <f t="shared" si="13"/>
        <v>86059.855957102307</v>
      </c>
      <c r="R34" s="256">
        <f t="shared" si="7"/>
        <v>88641.651635815375</v>
      </c>
      <c r="S34" s="256">
        <f t="shared" si="8"/>
        <v>91300.901184889852</v>
      </c>
      <c r="T34" s="256">
        <f t="shared" si="9"/>
        <v>94039.928220436545</v>
      </c>
    </row>
    <row r="35" spans="1:20">
      <c r="A35" s="3" t="s">
        <v>62</v>
      </c>
      <c r="B35" s="28" t="s">
        <v>12</v>
      </c>
      <c r="C35" s="35" t="s">
        <v>63</v>
      </c>
      <c r="D35" s="29">
        <v>10</v>
      </c>
      <c r="E35" s="29" t="s">
        <v>13</v>
      </c>
      <c r="F35" s="17" t="s">
        <v>43</v>
      </c>
      <c r="G35" s="32">
        <v>86059.855957102307</v>
      </c>
      <c r="H35" s="32">
        <v>88641.651635815375</v>
      </c>
      <c r="I35" s="32">
        <v>91300.901184889852</v>
      </c>
      <c r="J35" s="32">
        <v>94039.928220436545</v>
      </c>
      <c r="K35" s="32"/>
      <c r="L35" s="32"/>
      <c r="M35" s="32"/>
      <c r="N35" s="256" t="str">
        <f t="shared" si="10"/>
        <v>09921C</v>
      </c>
      <c r="O35" s="257" t="str">
        <f t="shared" si="11"/>
        <v>Supervisor Construction Projects and Maintenance Convention Center</v>
      </c>
      <c r="P35" s="258" t="str">
        <f t="shared" si="12"/>
        <v>E40</v>
      </c>
      <c r="Q35" s="256">
        <f t="shared" si="13"/>
        <v>86059.855957102307</v>
      </c>
      <c r="R35" s="256">
        <f t="shared" si="7"/>
        <v>88641.651635815375</v>
      </c>
      <c r="S35" s="256">
        <f t="shared" si="8"/>
        <v>91300.901184889852</v>
      </c>
      <c r="T35" s="256">
        <f t="shared" si="9"/>
        <v>94039.928220436545</v>
      </c>
    </row>
    <row r="36" spans="1:20">
      <c r="A36" s="34" t="s">
        <v>64</v>
      </c>
      <c r="B36" s="28" t="s">
        <v>12</v>
      </c>
      <c r="C36" s="34" t="s">
        <v>65</v>
      </c>
      <c r="D36" s="29">
        <v>10</v>
      </c>
      <c r="E36" s="29" t="s">
        <v>13</v>
      </c>
      <c r="F36" s="17" t="s">
        <v>43</v>
      </c>
      <c r="G36" s="32">
        <v>86059.855957102307</v>
      </c>
      <c r="H36" s="32">
        <v>88641.651635815375</v>
      </c>
      <c r="I36" s="32">
        <v>91300.901184889852</v>
      </c>
      <c r="J36" s="32">
        <v>94039.928220436545</v>
      </c>
      <c r="K36" s="32"/>
      <c r="L36" s="32"/>
      <c r="M36" s="32"/>
      <c r="N36" s="256" t="str">
        <f t="shared" si="10"/>
        <v>09985C</v>
      </c>
      <c r="O36" s="257" t="str">
        <f t="shared" si="11"/>
        <v xml:space="preserve">Supervisor Environmental </v>
      </c>
      <c r="P36" s="258" t="str">
        <f t="shared" si="12"/>
        <v>E40</v>
      </c>
      <c r="Q36" s="256">
        <f t="shared" si="13"/>
        <v>86059.855957102307</v>
      </c>
      <c r="R36" s="256">
        <f t="shared" si="7"/>
        <v>88641.651635815375</v>
      </c>
      <c r="S36" s="256">
        <f t="shared" si="8"/>
        <v>91300.901184889852</v>
      </c>
      <c r="T36" s="256">
        <f t="shared" si="9"/>
        <v>94039.928220436545</v>
      </c>
    </row>
    <row r="37" spans="1:20">
      <c r="A37" s="3" t="s">
        <v>66</v>
      </c>
      <c r="B37" s="28" t="s">
        <v>12</v>
      </c>
      <c r="C37" s="35" t="s">
        <v>67</v>
      </c>
      <c r="D37" s="29">
        <v>10</v>
      </c>
      <c r="E37" s="29" t="s">
        <v>13</v>
      </c>
      <c r="F37" s="17" t="s">
        <v>43</v>
      </c>
      <c r="G37" s="32">
        <v>86059.855957102307</v>
      </c>
      <c r="H37" s="32">
        <v>88641.651635815375</v>
      </c>
      <c r="I37" s="32">
        <v>91300.901184889852</v>
      </c>
      <c r="J37" s="32">
        <v>94039.928220436545</v>
      </c>
      <c r="K37" s="32"/>
      <c r="L37" s="32"/>
      <c r="M37" s="32"/>
      <c r="N37" s="256" t="str">
        <f t="shared" si="10"/>
        <v>09992C</v>
      </c>
      <c r="O37" s="257" t="str">
        <f t="shared" si="11"/>
        <v>Supervisor Fire Inspection Services</v>
      </c>
      <c r="P37" s="258" t="str">
        <f t="shared" si="12"/>
        <v>E40</v>
      </c>
      <c r="Q37" s="256">
        <f t="shared" si="13"/>
        <v>86059.855957102307</v>
      </c>
      <c r="R37" s="256">
        <f t="shared" si="7"/>
        <v>88641.651635815375</v>
      </c>
      <c r="S37" s="256">
        <f t="shared" si="8"/>
        <v>91300.901184889852</v>
      </c>
      <c r="T37" s="256">
        <f t="shared" si="9"/>
        <v>94039.928220436545</v>
      </c>
    </row>
    <row r="38" spans="1:20">
      <c r="A38" s="3" t="s">
        <v>224</v>
      </c>
      <c r="B38" s="28" t="s">
        <v>12</v>
      </c>
      <c r="C38" s="35" t="s">
        <v>68</v>
      </c>
      <c r="D38" s="29">
        <v>10</v>
      </c>
      <c r="E38" s="29" t="s">
        <v>13</v>
      </c>
      <c r="F38" s="17" t="s">
        <v>43</v>
      </c>
      <c r="G38" s="32">
        <v>86059.855957102307</v>
      </c>
      <c r="H38" s="32">
        <v>88641.651635815375</v>
      </c>
      <c r="I38" s="32">
        <v>91300.901184889852</v>
      </c>
      <c r="J38" s="32">
        <v>94039.928220436545</v>
      </c>
      <c r="K38" s="32"/>
      <c r="L38" s="32"/>
      <c r="M38" s="32"/>
      <c r="N38" s="256" t="str">
        <f t="shared" ref="N38:N45" si="14">A38</f>
        <v>09991C</v>
      </c>
      <c r="O38" s="257" t="str">
        <f t="shared" ref="O38:O45" si="15">C38</f>
        <v>Supervisor Field Operations Food Lodging and Pools</v>
      </c>
      <c r="P38" s="258" t="str">
        <f t="shared" ref="P38:P45" si="16">F38</f>
        <v>E40</v>
      </c>
      <c r="Q38" s="256">
        <f t="shared" ref="Q38:Q45" si="17">G38</f>
        <v>86059.855957102307</v>
      </c>
      <c r="R38" s="256">
        <f t="shared" ref="R38:R45" si="18">H38</f>
        <v>88641.651635815375</v>
      </c>
      <c r="S38" s="256">
        <f t="shared" ref="S38:S45" si="19">I38</f>
        <v>91300.901184889852</v>
      </c>
      <c r="T38" s="256">
        <f t="shared" ref="T38:T45" si="20">J38</f>
        <v>94039.928220436545</v>
      </c>
    </row>
    <row r="39" spans="1:20">
      <c r="A39" s="34" t="s">
        <v>69</v>
      </c>
      <c r="B39" s="28" t="s">
        <v>12</v>
      </c>
      <c r="C39" s="34" t="s">
        <v>70</v>
      </c>
      <c r="D39" s="29">
        <v>10</v>
      </c>
      <c r="E39" s="29" t="s">
        <v>13</v>
      </c>
      <c r="F39" s="17" t="s">
        <v>43</v>
      </c>
      <c r="G39" s="32">
        <v>86059.855957102307</v>
      </c>
      <c r="H39" s="32">
        <v>88641.651635815375</v>
      </c>
      <c r="I39" s="32">
        <v>91300.901184889852</v>
      </c>
      <c r="J39" s="32">
        <v>94039.928220436545</v>
      </c>
      <c r="K39" s="32"/>
      <c r="L39" s="32"/>
      <c r="M39" s="32"/>
      <c r="N39" s="256" t="str">
        <f t="shared" si="14"/>
        <v>03621C</v>
      </c>
      <c r="O39" s="257" t="str">
        <f t="shared" si="15"/>
        <v>Supervisor Health Inspections Services</v>
      </c>
      <c r="P39" s="258" t="str">
        <f t="shared" si="16"/>
        <v>E40</v>
      </c>
      <c r="Q39" s="256">
        <f t="shared" si="17"/>
        <v>86059.855957102307</v>
      </c>
      <c r="R39" s="256">
        <f t="shared" si="18"/>
        <v>88641.651635815375</v>
      </c>
      <c r="S39" s="256">
        <f t="shared" si="19"/>
        <v>91300.901184889852</v>
      </c>
      <c r="T39" s="256">
        <f t="shared" si="20"/>
        <v>94039.928220436545</v>
      </c>
    </row>
    <row r="40" spans="1:20">
      <c r="A40" s="3" t="s">
        <v>71</v>
      </c>
      <c r="B40" s="28" t="s">
        <v>12</v>
      </c>
      <c r="C40" s="34" t="s">
        <v>72</v>
      </c>
      <c r="D40" s="29">
        <v>10</v>
      </c>
      <c r="E40" s="29" t="s">
        <v>13</v>
      </c>
      <c r="F40" s="17" t="s">
        <v>43</v>
      </c>
      <c r="G40" s="32">
        <v>86059.855957102307</v>
      </c>
      <c r="H40" s="32">
        <v>88641.651635815375</v>
      </c>
      <c r="I40" s="32">
        <v>91300.901184889852</v>
      </c>
      <c r="J40" s="32">
        <v>94039.928220436545</v>
      </c>
      <c r="K40" s="32"/>
      <c r="L40" s="32"/>
      <c r="M40" s="32"/>
      <c r="N40" s="256" t="str">
        <f t="shared" si="14"/>
        <v>10140C</v>
      </c>
      <c r="O40" s="257" t="str">
        <f t="shared" si="15"/>
        <v xml:space="preserve">Supervisor Parking Management &amp; Traffic Control  </v>
      </c>
      <c r="P40" s="258" t="str">
        <f t="shared" si="16"/>
        <v>E40</v>
      </c>
      <c r="Q40" s="256">
        <f t="shared" si="17"/>
        <v>86059.855957102307</v>
      </c>
      <c r="R40" s="256">
        <f t="shared" si="18"/>
        <v>88641.651635815375</v>
      </c>
      <c r="S40" s="256">
        <f t="shared" si="19"/>
        <v>91300.901184889852</v>
      </c>
      <c r="T40" s="256">
        <f t="shared" si="20"/>
        <v>94039.928220436545</v>
      </c>
    </row>
    <row r="41" spans="1:20">
      <c r="A41" s="3" t="s">
        <v>73</v>
      </c>
      <c r="B41" s="28" t="s">
        <v>12</v>
      </c>
      <c r="C41" s="34" t="s">
        <v>74</v>
      </c>
      <c r="D41" s="29">
        <v>10</v>
      </c>
      <c r="E41" s="29" t="s">
        <v>13</v>
      </c>
      <c r="F41" s="17" t="s">
        <v>43</v>
      </c>
      <c r="G41" s="30">
        <v>86059.855957102307</v>
      </c>
      <c r="H41" s="32">
        <v>88641.651635815375</v>
      </c>
      <c r="I41" s="32">
        <v>91300.901184889852</v>
      </c>
      <c r="J41" s="32">
        <v>94039.928220436545</v>
      </c>
      <c r="K41" s="32"/>
      <c r="L41" s="32"/>
      <c r="M41" s="32"/>
      <c r="N41" s="256" t="str">
        <f t="shared" si="14"/>
        <v>10205C</v>
      </c>
      <c r="O41" s="257" t="str">
        <f t="shared" si="15"/>
        <v>Supervisor Problem Properties</v>
      </c>
      <c r="P41" s="258" t="str">
        <f t="shared" si="16"/>
        <v>E40</v>
      </c>
      <c r="Q41" s="256">
        <f t="shared" si="17"/>
        <v>86059.855957102307</v>
      </c>
      <c r="R41" s="256">
        <f t="shared" si="18"/>
        <v>88641.651635815375</v>
      </c>
      <c r="S41" s="256">
        <f t="shared" si="19"/>
        <v>91300.901184889852</v>
      </c>
      <c r="T41" s="256">
        <f t="shared" si="20"/>
        <v>94039.928220436545</v>
      </c>
    </row>
    <row r="42" spans="1:20">
      <c r="A42" s="3" t="s">
        <v>75</v>
      </c>
      <c r="B42" s="28" t="s">
        <v>12</v>
      </c>
      <c r="C42" s="35" t="s">
        <v>76</v>
      </c>
      <c r="D42" s="29">
        <v>10</v>
      </c>
      <c r="E42" s="29" t="s">
        <v>13</v>
      </c>
      <c r="F42" s="17" t="s">
        <v>43</v>
      </c>
      <c r="G42" s="30">
        <v>86059.855957102307</v>
      </c>
      <c r="H42" s="32">
        <v>88641.651635815375</v>
      </c>
      <c r="I42" s="32">
        <v>91300.901184889852</v>
      </c>
      <c r="J42" s="32">
        <v>94039.928220436545</v>
      </c>
      <c r="K42" s="32"/>
      <c r="L42" s="32"/>
      <c r="M42" s="32"/>
      <c r="N42" s="256" t="str">
        <f t="shared" si="14"/>
        <v>10220C</v>
      </c>
      <c r="O42" s="257" t="str">
        <f t="shared" si="15"/>
        <v xml:space="preserve">Supervisor Pumping Stations  </v>
      </c>
      <c r="P42" s="258" t="str">
        <f t="shared" si="16"/>
        <v>E40</v>
      </c>
      <c r="Q42" s="256">
        <f t="shared" si="17"/>
        <v>86059.855957102307</v>
      </c>
      <c r="R42" s="256">
        <f t="shared" si="18"/>
        <v>88641.651635815375</v>
      </c>
      <c r="S42" s="256">
        <f t="shared" si="19"/>
        <v>91300.901184889852</v>
      </c>
      <c r="T42" s="256">
        <f t="shared" si="20"/>
        <v>94039.928220436545</v>
      </c>
    </row>
    <row r="43" spans="1:20">
      <c r="A43" s="3" t="s">
        <v>77</v>
      </c>
      <c r="B43" s="28" t="s">
        <v>12</v>
      </c>
      <c r="C43" s="35" t="s">
        <v>78</v>
      </c>
      <c r="D43" s="29">
        <v>10</v>
      </c>
      <c r="E43" s="29" t="s">
        <v>13</v>
      </c>
      <c r="F43" s="17" t="s">
        <v>43</v>
      </c>
      <c r="G43" s="30">
        <v>86059.855957102307</v>
      </c>
      <c r="H43" s="32">
        <v>88641.651635815375</v>
      </c>
      <c r="I43" s="32">
        <v>91300.901184889852</v>
      </c>
      <c r="J43" s="32">
        <v>94039.928220436545</v>
      </c>
      <c r="K43" s="32"/>
      <c r="L43" s="32"/>
      <c r="M43" s="32"/>
      <c r="N43" s="256" t="str">
        <f t="shared" si="14"/>
        <v>10240C</v>
      </c>
      <c r="O43" s="257" t="str">
        <f t="shared" si="15"/>
        <v>Supervisor Real Estate Assessment</v>
      </c>
      <c r="P43" s="258" t="str">
        <f t="shared" si="16"/>
        <v>E40</v>
      </c>
      <c r="Q43" s="256">
        <f t="shared" si="17"/>
        <v>86059.855957102307</v>
      </c>
      <c r="R43" s="256">
        <f t="shared" si="18"/>
        <v>88641.651635815375</v>
      </c>
      <c r="S43" s="256">
        <f t="shared" si="19"/>
        <v>91300.901184889852</v>
      </c>
      <c r="T43" s="256">
        <f t="shared" si="20"/>
        <v>94039.928220436545</v>
      </c>
    </row>
    <row r="44" spans="1:20">
      <c r="A44" s="3" t="s">
        <v>79</v>
      </c>
      <c r="B44" s="28" t="s">
        <v>12</v>
      </c>
      <c r="C44" s="35" t="s">
        <v>80</v>
      </c>
      <c r="D44" s="29">
        <v>10</v>
      </c>
      <c r="E44" s="29" t="s">
        <v>13</v>
      </c>
      <c r="F44" s="17" t="s">
        <v>43</v>
      </c>
      <c r="G44" s="30">
        <v>86059.855957102307</v>
      </c>
      <c r="H44" s="32">
        <v>88641.651635815375</v>
      </c>
      <c r="I44" s="32">
        <v>91300.901184889852</v>
      </c>
      <c r="J44" s="32">
        <v>94039.928220436545</v>
      </c>
      <c r="K44" s="32"/>
      <c r="L44" s="32"/>
      <c r="M44" s="32"/>
      <c r="N44" s="256" t="str">
        <f t="shared" si="14"/>
        <v>10320C</v>
      </c>
      <c r="O44" s="257" t="str">
        <f t="shared" si="15"/>
        <v xml:space="preserve">Supervisor Traffic &amp; Equipment Maintenance  </v>
      </c>
      <c r="P44" s="258" t="str">
        <f t="shared" si="16"/>
        <v>E40</v>
      </c>
      <c r="Q44" s="256">
        <f t="shared" si="17"/>
        <v>86059.855957102307</v>
      </c>
      <c r="R44" s="256">
        <f t="shared" si="18"/>
        <v>88641.651635815375</v>
      </c>
      <c r="S44" s="256">
        <f t="shared" si="19"/>
        <v>91300.901184889852</v>
      </c>
      <c r="T44" s="256">
        <f t="shared" si="20"/>
        <v>94039.928220436545</v>
      </c>
    </row>
    <row r="45" spans="1:20">
      <c r="A45" s="3" t="s">
        <v>81</v>
      </c>
      <c r="B45" s="28" t="s">
        <v>12</v>
      </c>
      <c r="C45" s="35" t="s">
        <v>82</v>
      </c>
      <c r="D45" s="29">
        <v>10</v>
      </c>
      <c r="E45" s="29" t="s">
        <v>13</v>
      </c>
      <c r="F45" s="17" t="s">
        <v>43</v>
      </c>
      <c r="G45" s="30">
        <v>86059.855957102307</v>
      </c>
      <c r="H45" s="32">
        <v>88641.651635815375</v>
      </c>
      <c r="I45" s="32">
        <v>91300.901184889852</v>
      </c>
      <c r="J45" s="32">
        <v>94039.928220436545</v>
      </c>
      <c r="K45" s="32"/>
      <c r="L45" s="32"/>
      <c r="M45" s="32"/>
      <c r="N45" s="256" t="str">
        <f t="shared" si="14"/>
        <v>10370C</v>
      </c>
      <c r="O45" s="257" t="str">
        <f t="shared" si="15"/>
        <v xml:space="preserve">Supervisor Water Treatment Plant  </v>
      </c>
      <c r="P45" s="258" t="str">
        <f t="shared" si="16"/>
        <v>E40</v>
      </c>
      <c r="Q45" s="256">
        <f t="shared" si="17"/>
        <v>86059.855957102307</v>
      </c>
      <c r="R45" s="256">
        <f t="shared" si="18"/>
        <v>88641.651635815375</v>
      </c>
      <c r="S45" s="256">
        <f t="shared" si="19"/>
        <v>91300.901184889852</v>
      </c>
      <c r="T45" s="256">
        <f t="shared" si="20"/>
        <v>94039.928220436545</v>
      </c>
    </row>
    <row r="46" spans="1:20">
      <c r="C46" s="35"/>
      <c r="D46" s="20"/>
      <c r="E46" s="20"/>
      <c r="F46" s="30"/>
      <c r="H46" s="32"/>
      <c r="I46" s="32"/>
      <c r="J46" s="32"/>
      <c r="K46" s="32"/>
      <c r="L46" s="32"/>
      <c r="M46" s="32"/>
      <c r="N46" s="256"/>
      <c r="O46" s="257"/>
    </row>
    <row r="47" spans="1:20">
      <c r="C47" s="35"/>
      <c r="D47" s="20"/>
      <c r="E47" s="20"/>
      <c r="F47" s="30"/>
      <c r="H47" s="32"/>
      <c r="I47" s="32"/>
      <c r="J47" s="32"/>
      <c r="K47" s="32"/>
      <c r="L47" s="32"/>
      <c r="M47" s="32"/>
      <c r="N47" s="256"/>
      <c r="O47" s="257"/>
    </row>
    <row r="48" spans="1:20">
      <c r="A48" s="35" t="s">
        <v>83</v>
      </c>
      <c r="C48" s="35"/>
      <c r="D48" s="20"/>
      <c r="E48" s="20"/>
      <c r="F48" s="30"/>
      <c r="H48" s="32"/>
      <c r="I48" s="32"/>
      <c r="J48" s="32"/>
      <c r="K48" s="32"/>
      <c r="L48" s="32"/>
      <c r="M48" s="32"/>
      <c r="O48" s="257"/>
    </row>
    <row r="49" spans="1:20" ht="15.75">
      <c r="A49" s="37"/>
      <c r="B49" s="34" t="s">
        <v>84</v>
      </c>
      <c r="C49" s="35"/>
      <c r="D49" s="36"/>
      <c r="F49" s="30"/>
      <c r="G49" s="38">
        <v>86.594572800000009</v>
      </c>
      <c r="H49" s="32" t="s">
        <v>85</v>
      </c>
      <c r="I49" s="32"/>
      <c r="J49" s="32"/>
      <c r="K49" s="32"/>
      <c r="L49" s="32"/>
      <c r="M49" s="32"/>
      <c r="N49" s="265" t="s">
        <v>546</v>
      </c>
      <c r="O49" s="265" t="s">
        <v>559</v>
      </c>
      <c r="P49" s="213"/>
      <c r="Q49" s="259">
        <f>G49</f>
        <v>86.594572800000009</v>
      </c>
    </row>
    <row r="50" spans="1:20">
      <c r="B50" s="34" t="s">
        <v>86</v>
      </c>
      <c r="C50" s="35"/>
      <c r="D50" s="20"/>
      <c r="E50" s="20"/>
      <c r="F50" s="30"/>
      <c r="G50" s="38">
        <v>185.9236416</v>
      </c>
      <c r="H50" s="32" t="s">
        <v>85</v>
      </c>
      <c r="I50" s="32"/>
      <c r="J50" s="32"/>
      <c r="K50" s="32"/>
      <c r="L50" s="32"/>
      <c r="M50" s="32"/>
      <c r="N50" s="265" t="s">
        <v>547</v>
      </c>
      <c r="O50" s="265" t="s">
        <v>561</v>
      </c>
      <c r="P50" s="213"/>
      <c r="Q50" s="259">
        <f>G50</f>
        <v>185.9236416</v>
      </c>
    </row>
    <row r="51" spans="1:20" s="12" customFormat="1">
      <c r="A51" s="3"/>
      <c r="B51" s="34" t="s">
        <v>87</v>
      </c>
      <c r="C51" s="35"/>
      <c r="D51" s="20"/>
      <c r="E51" s="20"/>
      <c r="F51" s="30"/>
      <c r="G51" s="38">
        <v>185.9236416</v>
      </c>
      <c r="H51" s="32" t="s">
        <v>85</v>
      </c>
      <c r="M51" s="11"/>
      <c r="N51" s="265" t="s">
        <v>548</v>
      </c>
      <c r="O51" s="265" t="s">
        <v>560</v>
      </c>
      <c r="P51" s="213"/>
      <c r="Q51" s="259">
        <f>G51</f>
        <v>185.9236416</v>
      </c>
      <c r="R51" s="260"/>
      <c r="S51" s="260"/>
      <c r="T51" s="260"/>
    </row>
    <row r="52" spans="1:20" s="12" customFormat="1">
      <c r="A52" s="3"/>
      <c r="B52" s="34"/>
      <c r="C52" s="35"/>
      <c r="D52" s="20"/>
      <c r="E52" s="20"/>
      <c r="F52" s="30"/>
      <c r="G52" s="38"/>
      <c r="H52" s="32"/>
      <c r="M52" s="11"/>
      <c r="N52" s="261"/>
      <c r="O52" s="261"/>
      <c r="P52" s="248"/>
      <c r="Q52" s="260"/>
      <c r="R52" s="260"/>
      <c r="S52" s="260"/>
      <c r="T52" s="260"/>
    </row>
    <row r="53" spans="1:20" s="12" customFormat="1">
      <c r="A53" s="3"/>
      <c r="B53" s="34"/>
      <c r="C53" s="35"/>
      <c r="D53" s="20"/>
      <c r="E53" s="20"/>
      <c r="F53" s="30"/>
      <c r="G53" s="38"/>
      <c r="H53" s="32"/>
      <c r="M53" s="11"/>
      <c r="N53" s="261"/>
      <c r="O53" s="261"/>
      <c r="P53" s="248"/>
      <c r="Q53" s="260"/>
      <c r="R53" s="260"/>
      <c r="S53" s="260"/>
      <c r="T53" s="260"/>
    </row>
    <row r="54" spans="1:20" s="12" customFormat="1" ht="54" thickBot="1">
      <c r="A54" s="22" t="s">
        <v>2</v>
      </c>
      <c r="B54" s="23" t="s">
        <v>3</v>
      </c>
      <c r="C54" s="24" t="s">
        <v>42</v>
      </c>
      <c r="D54" s="25" t="s">
        <v>5</v>
      </c>
      <c r="E54" s="23" t="s">
        <v>6</v>
      </c>
      <c r="F54" s="25" t="s">
        <v>7</v>
      </c>
      <c r="G54" s="26" t="s">
        <v>8</v>
      </c>
      <c r="H54" s="26" t="s">
        <v>9</v>
      </c>
      <c r="I54" s="26" t="s">
        <v>10</v>
      </c>
      <c r="J54" s="27" t="s">
        <v>11</v>
      </c>
      <c r="M54" s="11"/>
      <c r="N54" s="251" t="s">
        <v>2</v>
      </c>
      <c r="O54" s="252" t="s">
        <v>612</v>
      </c>
      <c r="P54" s="253" t="s">
        <v>606</v>
      </c>
      <c r="Q54" s="254" t="s">
        <v>8</v>
      </c>
      <c r="R54" s="254" t="s">
        <v>9</v>
      </c>
      <c r="S54" s="254" t="s">
        <v>10</v>
      </c>
      <c r="T54" s="251" t="s">
        <v>11</v>
      </c>
    </row>
    <row r="55" spans="1:20" s="12" customFormat="1">
      <c r="B55" s="36"/>
      <c r="C55" s="31" t="s">
        <v>15</v>
      </c>
      <c r="D55" s="34"/>
      <c r="E55" s="34"/>
      <c r="F55" s="17"/>
      <c r="G55" s="17"/>
      <c r="H55" s="17"/>
      <c r="I55" s="17"/>
      <c r="J55" s="17"/>
      <c r="M55" s="11"/>
      <c r="N55" s="256"/>
      <c r="O55" s="257"/>
      <c r="P55" s="248"/>
      <c r="Q55" s="219"/>
      <c r="R55" s="219"/>
      <c r="S55" s="219"/>
      <c r="T55" s="219"/>
    </row>
    <row r="56" spans="1:20" s="12" customFormat="1">
      <c r="A56" s="34" t="s">
        <v>88</v>
      </c>
      <c r="B56" s="2" t="s">
        <v>12</v>
      </c>
      <c r="C56" s="100" t="s">
        <v>89</v>
      </c>
      <c r="D56" s="34">
        <v>10</v>
      </c>
      <c r="E56" s="34" t="s">
        <v>13</v>
      </c>
      <c r="F56" s="17" t="s">
        <v>90</v>
      </c>
      <c r="G56" s="17">
        <v>88993.330592648577</v>
      </c>
      <c r="H56" s="17">
        <v>91663.130510428033</v>
      </c>
      <c r="I56" s="17">
        <v>94413.024425740878</v>
      </c>
      <c r="J56" s="17">
        <v>97245.415158513104</v>
      </c>
      <c r="M56" s="11"/>
      <c r="N56" s="256" t="str">
        <f>A56</f>
        <v>03623C</v>
      </c>
      <c r="O56" s="257" t="str">
        <f>C56</f>
        <v>District Supervisor Inspections - Construction Services</v>
      </c>
      <c r="P56" s="258" t="str">
        <f t="shared" ref="P56:T57" si="21">F56</f>
        <v>E43</v>
      </c>
      <c r="Q56" s="256">
        <f t="shared" si="21"/>
        <v>88993.330592648577</v>
      </c>
      <c r="R56" s="256">
        <f t="shared" si="21"/>
        <v>91663.130510428033</v>
      </c>
      <c r="S56" s="256">
        <f t="shared" si="21"/>
        <v>94413.024425740878</v>
      </c>
      <c r="T56" s="256">
        <f t="shared" si="21"/>
        <v>97245.415158513104</v>
      </c>
    </row>
    <row r="57" spans="1:20" s="19" customFormat="1">
      <c r="A57" s="19" t="s">
        <v>255</v>
      </c>
      <c r="B57" s="2" t="s">
        <v>12</v>
      </c>
      <c r="C57" s="100" t="s">
        <v>248</v>
      </c>
      <c r="D57" s="34">
        <v>10</v>
      </c>
      <c r="E57" s="34" t="s">
        <v>13</v>
      </c>
      <c r="F57" s="17" t="s">
        <v>90</v>
      </c>
      <c r="G57" s="17">
        <v>88993.330592648577</v>
      </c>
      <c r="H57" s="17">
        <v>91663.130510428033</v>
      </c>
      <c r="I57" s="17">
        <v>94413.024425740878</v>
      </c>
      <c r="J57" s="17">
        <v>97245.415158513104</v>
      </c>
      <c r="L57" s="20"/>
      <c r="M57" s="20"/>
      <c r="N57" s="256" t="str">
        <f>A57</f>
        <v>10011C</v>
      </c>
      <c r="O57" s="257" t="str">
        <f>C57</f>
        <v>Supervisor Certified Fire Protection Specialist</v>
      </c>
      <c r="P57" s="258" t="str">
        <f t="shared" si="21"/>
        <v>E43</v>
      </c>
      <c r="Q57" s="256">
        <f t="shared" si="21"/>
        <v>88993.330592648577</v>
      </c>
      <c r="R57" s="256">
        <f t="shared" si="21"/>
        <v>91663.130510428033</v>
      </c>
      <c r="S57" s="256">
        <f t="shared" si="21"/>
        <v>94413.024425740878</v>
      </c>
      <c r="T57" s="256">
        <f t="shared" si="21"/>
        <v>97245.415158513104</v>
      </c>
    </row>
    <row r="58" spans="1:20" s="19" customFormat="1">
      <c r="C58" s="100"/>
      <c r="G58" s="17"/>
      <c r="H58" s="17"/>
      <c r="I58" s="17"/>
      <c r="J58" s="18"/>
      <c r="L58" s="20"/>
      <c r="M58" s="20"/>
      <c r="N58" s="249"/>
      <c r="O58" s="214"/>
      <c r="P58" s="250"/>
      <c r="Q58" s="249"/>
      <c r="R58" s="249"/>
      <c r="S58" s="249"/>
      <c r="T58" s="249"/>
    </row>
    <row r="59" spans="1:20" s="19" customFormat="1" ht="54" thickBot="1">
      <c r="A59" s="22" t="s">
        <v>2</v>
      </c>
      <c r="B59" s="23" t="s">
        <v>3</v>
      </c>
      <c r="C59" s="24" t="s">
        <v>91</v>
      </c>
      <c r="D59" s="25" t="s">
        <v>5</v>
      </c>
      <c r="E59" s="23" t="s">
        <v>6</v>
      </c>
      <c r="F59" s="25" t="s">
        <v>7</v>
      </c>
      <c r="G59" s="26" t="s">
        <v>8</v>
      </c>
      <c r="H59" s="26" t="s">
        <v>9</v>
      </c>
      <c r="I59" s="26" t="s">
        <v>10</v>
      </c>
      <c r="J59" s="27" t="s">
        <v>11</v>
      </c>
      <c r="L59" s="20"/>
      <c r="M59" s="20"/>
      <c r="N59" s="251" t="s">
        <v>2</v>
      </c>
      <c r="O59" s="252" t="s">
        <v>612</v>
      </c>
      <c r="P59" s="253" t="s">
        <v>606</v>
      </c>
      <c r="Q59" s="254" t="s">
        <v>8</v>
      </c>
      <c r="R59" s="254" t="s">
        <v>9</v>
      </c>
      <c r="S59" s="254" t="s">
        <v>10</v>
      </c>
      <c r="T59" s="251" t="s">
        <v>11</v>
      </c>
    </row>
    <row r="60" spans="1:20" s="19" customFormat="1">
      <c r="A60" s="3"/>
      <c r="B60" s="2"/>
      <c r="C60" s="31" t="s">
        <v>15</v>
      </c>
      <c r="D60" s="4"/>
      <c r="E60" s="4"/>
      <c r="F60" s="30"/>
      <c r="G60" s="30"/>
      <c r="H60" s="30"/>
      <c r="I60" s="30"/>
      <c r="J60" s="30"/>
      <c r="K60" s="30"/>
      <c r="L60" s="30"/>
      <c r="M60" s="30"/>
      <c r="N60" s="256"/>
      <c r="O60" s="257"/>
      <c r="P60" s="258"/>
      <c r="Q60" s="256"/>
      <c r="R60" s="256"/>
      <c r="S60" s="256"/>
      <c r="T60" s="256"/>
    </row>
    <row r="61" spans="1:20" s="19" customFormat="1">
      <c r="A61" s="3" t="s">
        <v>93</v>
      </c>
      <c r="B61" s="2" t="s">
        <v>12</v>
      </c>
      <c r="C61" s="35" t="s">
        <v>94</v>
      </c>
      <c r="D61" s="4">
        <v>11</v>
      </c>
      <c r="E61" s="4" t="s">
        <v>13</v>
      </c>
      <c r="F61" s="30" t="s">
        <v>92</v>
      </c>
      <c r="G61" s="30">
        <v>92701.38603400896</v>
      </c>
      <c r="H61" s="30">
        <v>95482.427615029213</v>
      </c>
      <c r="I61" s="30">
        <v>98346.900443480103</v>
      </c>
      <c r="J61" s="30">
        <v>101297.30745678449</v>
      </c>
      <c r="K61" s="30"/>
      <c r="L61" s="30"/>
      <c r="M61" s="30"/>
      <c r="N61" s="256" t="str">
        <f>A61</f>
        <v>00484C</v>
      </c>
      <c r="O61" s="257" t="str">
        <f>C61</f>
        <v>Appraisal Supervisor</v>
      </c>
      <c r="P61" s="258" t="str">
        <f>F61</f>
        <v>E50</v>
      </c>
      <c r="Q61" s="256">
        <f>G61</f>
        <v>92701.38603400896</v>
      </c>
      <c r="R61" s="256">
        <f>H61</f>
        <v>95482.427615029213</v>
      </c>
      <c r="S61" s="256">
        <f>I61</f>
        <v>98346.900443480103</v>
      </c>
      <c r="T61" s="256">
        <f>J61</f>
        <v>101297.30745678449</v>
      </c>
    </row>
    <row r="62" spans="1:20" s="19" customFormat="1">
      <c r="A62" s="3" t="s">
        <v>97</v>
      </c>
      <c r="B62" s="243" t="s">
        <v>12</v>
      </c>
      <c r="C62" s="35" t="s">
        <v>228</v>
      </c>
      <c r="D62" s="4">
        <v>11</v>
      </c>
      <c r="E62" s="4" t="s">
        <v>13</v>
      </c>
      <c r="F62" s="30" t="s">
        <v>92</v>
      </c>
      <c r="G62" s="30">
        <v>92701.38603400896</v>
      </c>
      <c r="H62" s="30">
        <v>95482.427615029213</v>
      </c>
      <c r="I62" s="30">
        <v>98346.900443480103</v>
      </c>
      <c r="J62" s="30">
        <v>101297.30745678449</v>
      </c>
      <c r="K62" s="30"/>
      <c r="L62" s="30"/>
      <c r="M62" s="30"/>
      <c r="N62" s="256" t="str">
        <f t="shared" ref="N62:N86" si="22">A62</f>
        <v>06815C</v>
      </c>
      <c r="O62" s="257" t="str">
        <f t="shared" ref="O62:O86" si="23">C62</f>
        <v>Assistant Manager Business Licensing</v>
      </c>
      <c r="P62" s="258" t="str">
        <f t="shared" ref="P62:P86" si="24">F62</f>
        <v>E50</v>
      </c>
      <c r="Q62" s="256">
        <f t="shared" ref="Q62:Q86" si="25">G62</f>
        <v>92701.38603400896</v>
      </c>
      <c r="R62" s="256">
        <f t="shared" ref="R62:R86" si="26">H62</f>
        <v>95482.427615029213</v>
      </c>
      <c r="S62" s="256">
        <f t="shared" ref="S62:S86" si="27">I62</f>
        <v>98346.900443480103</v>
      </c>
      <c r="T62" s="256">
        <f t="shared" ref="T62:T86" si="28">J62</f>
        <v>101297.30745678449</v>
      </c>
    </row>
    <row r="63" spans="1:20" s="19" customFormat="1">
      <c r="A63" s="3" t="s">
        <v>95</v>
      </c>
      <c r="B63" s="2" t="s">
        <v>12</v>
      </c>
      <c r="C63" s="35" t="s">
        <v>96</v>
      </c>
      <c r="D63" s="4">
        <v>11</v>
      </c>
      <c r="E63" s="4" t="s">
        <v>13</v>
      </c>
      <c r="F63" s="30" t="s">
        <v>92</v>
      </c>
      <c r="G63" s="30">
        <v>92701.38603400896</v>
      </c>
      <c r="H63" s="30">
        <v>95482.427615029213</v>
      </c>
      <c r="I63" s="30">
        <v>98346.900443480103</v>
      </c>
      <c r="J63" s="30">
        <v>101297.30745678449</v>
      </c>
      <c r="K63" s="30"/>
      <c r="L63" s="30"/>
      <c r="M63" s="30"/>
      <c r="N63" s="256" t="str">
        <f t="shared" si="22"/>
        <v>00870C</v>
      </c>
      <c r="O63" s="257" t="str">
        <f t="shared" si="23"/>
        <v>Assistant Superintendent Water Plant Operations</v>
      </c>
      <c r="P63" s="258" t="str">
        <f t="shared" si="24"/>
        <v>E50</v>
      </c>
      <c r="Q63" s="256">
        <f t="shared" si="25"/>
        <v>92701.38603400896</v>
      </c>
      <c r="R63" s="256">
        <f t="shared" si="26"/>
        <v>95482.427615029213</v>
      </c>
      <c r="S63" s="256">
        <f t="shared" si="27"/>
        <v>98346.900443480103</v>
      </c>
      <c r="T63" s="256">
        <f t="shared" si="28"/>
        <v>101297.30745678449</v>
      </c>
    </row>
    <row r="64" spans="1:20" s="19" customFormat="1">
      <c r="A64" s="3" t="s">
        <v>98</v>
      </c>
      <c r="B64" s="2" t="s">
        <v>12</v>
      </c>
      <c r="C64" s="35" t="s">
        <v>99</v>
      </c>
      <c r="D64" s="4">
        <v>11</v>
      </c>
      <c r="E64" s="4" t="s">
        <v>13</v>
      </c>
      <c r="F64" s="30" t="s">
        <v>92</v>
      </c>
      <c r="G64" s="30">
        <v>92701.38603400896</v>
      </c>
      <c r="H64" s="30">
        <v>95482.427615029213</v>
      </c>
      <c r="I64" s="30">
        <v>98346.900443480103</v>
      </c>
      <c r="J64" s="30">
        <v>101297.30745678449</v>
      </c>
      <c r="K64" s="30"/>
      <c r="L64" s="30"/>
      <c r="M64" s="30"/>
      <c r="N64" s="256" t="str">
        <f t="shared" si="22"/>
        <v>03610C</v>
      </c>
      <c r="O64" s="257" t="str">
        <f t="shared" si="23"/>
        <v xml:space="preserve">District Street Supervisor II  </v>
      </c>
      <c r="P64" s="258" t="str">
        <f t="shared" si="24"/>
        <v>E50</v>
      </c>
      <c r="Q64" s="256">
        <f t="shared" si="25"/>
        <v>92701.38603400896</v>
      </c>
      <c r="R64" s="256">
        <f t="shared" si="26"/>
        <v>95482.427615029213</v>
      </c>
      <c r="S64" s="256">
        <f t="shared" si="27"/>
        <v>98346.900443480103</v>
      </c>
      <c r="T64" s="256">
        <f t="shared" si="28"/>
        <v>101297.30745678449</v>
      </c>
    </row>
    <row r="65" spans="1:20" s="19" customFormat="1">
      <c r="A65" s="3" t="s">
        <v>100</v>
      </c>
      <c r="B65" s="2" t="s">
        <v>12</v>
      </c>
      <c r="C65" s="35" t="s">
        <v>101</v>
      </c>
      <c r="D65" s="4">
        <v>11</v>
      </c>
      <c r="E65" s="4" t="s">
        <v>13</v>
      </c>
      <c r="F65" s="30" t="s">
        <v>92</v>
      </c>
      <c r="G65" s="30">
        <v>92701.38603400896</v>
      </c>
      <c r="H65" s="30">
        <v>95482.427615029213</v>
      </c>
      <c r="I65" s="30">
        <v>98346.900443480103</v>
      </c>
      <c r="J65" s="30">
        <v>101297.30745678449</v>
      </c>
      <c r="K65" s="30"/>
      <c r="L65" s="30"/>
      <c r="M65" s="30"/>
      <c r="N65" s="256" t="str">
        <f t="shared" si="22"/>
        <v>04299C</v>
      </c>
      <c r="O65" s="257" t="str">
        <f t="shared" si="23"/>
        <v>Facility Supervisor, Property Services</v>
      </c>
      <c r="P65" s="258" t="str">
        <f t="shared" si="24"/>
        <v>E50</v>
      </c>
      <c r="Q65" s="256">
        <f t="shared" si="25"/>
        <v>92701.38603400896</v>
      </c>
      <c r="R65" s="256">
        <f t="shared" si="26"/>
        <v>95482.427615029213</v>
      </c>
      <c r="S65" s="256">
        <f t="shared" si="27"/>
        <v>98346.900443480103</v>
      </c>
      <c r="T65" s="256">
        <f t="shared" si="28"/>
        <v>101297.30745678449</v>
      </c>
    </row>
    <row r="66" spans="1:20" s="19" customFormat="1">
      <c r="A66" s="3" t="s">
        <v>102</v>
      </c>
      <c r="B66" s="2" t="s">
        <v>12</v>
      </c>
      <c r="C66" s="35" t="s">
        <v>103</v>
      </c>
      <c r="D66" s="4">
        <v>11</v>
      </c>
      <c r="E66" s="4" t="s">
        <v>13</v>
      </c>
      <c r="F66" s="30" t="s">
        <v>92</v>
      </c>
      <c r="G66" s="30">
        <v>92701.38603400896</v>
      </c>
      <c r="H66" s="30">
        <v>95482.427615029213</v>
      </c>
      <c r="I66" s="30">
        <v>98346.900443480103</v>
      </c>
      <c r="J66" s="30">
        <v>101297.30745678449</v>
      </c>
      <c r="K66" s="30"/>
      <c r="L66" s="30"/>
      <c r="M66" s="30"/>
      <c r="N66" s="256" t="str">
        <f t="shared" si="22"/>
        <v>05120C</v>
      </c>
      <c r="O66" s="257" t="str">
        <f t="shared" si="23"/>
        <v xml:space="preserve">General Foreman Bridge Maintenance &amp; Repair  </v>
      </c>
      <c r="P66" s="258" t="str">
        <f t="shared" si="24"/>
        <v>E50</v>
      </c>
      <c r="Q66" s="256">
        <f t="shared" si="25"/>
        <v>92701.38603400896</v>
      </c>
      <c r="R66" s="256">
        <f t="shared" si="26"/>
        <v>95482.427615029213</v>
      </c>
      <c r="S66" s="256">
        <f t="shared" si="27"/>
        <v>98346.900443480103</v>
      </c>
      <c r="T66" s="256">
        <f t="shared" si="28"/>
        <v>101297.30745678449</v>
      </c>
    </row>
    <row r="67" spans="1:20" s="19" customFormat="1">
      <c r="A67" s="3" t="s">
        <v>104</v>
      </c>
      <c r="B67" s="2" t="s">
        <v>12</v>
      </c>
      <c r="C67" s="35" t="s">
        <v>105</v>
      </c>
      <c r="D67" s="4">
        <v>11</v>
      </c>
      <c r="E67" s="4" t="s">
        <v>13</v>
      </c>
      <c r="F67" s="30" t="s">
        <v>92</v>
      </c>
      <c r="G67" s="30">
        <v>92701.38603400896</v>
      </c>
      <c r="H67" s="30">
        <v>95482.427615029213</v>
      </c>
      <c r="I67" s="30">
        <v>98346.900443480103</v>
      </c>
      <c r="J67" s="30">
        <v>101297.30745678449</v>
      </c>
      <c r="K67" s="30"/>
      <c r="L67" s="30"/>
      <c r="M67" s="30"/>
      <c r="N67" s="256" t="str">
        <f t="shared" si="22"/>
        <v>05180C</v>
      </c>
      <c r="O67" s="257" t="str">
        <f t="shared" si="23"/>
        <v xml:space="preserve">General Foreman Paving Construction  </v>
      </c>
      <c r="P67" s="258" t="str">
        <f t="shared" si="24"/>
        <v>E50</v>
      </c>
      <c r="Q67" s="256">
        <f t="shared" si="25"/>
        <v>92701.38603400896</v>
      </c>
      <c r="R67" s="256">
        <f t="shared" si="26"/>
        <v>95482.427615029213</v>
      </c>
      <c r="S67" s="256">
        <f t="shared" si="27"/>
        <v>98346.900443480103</v>
      </c>
      <c r="T67" s="256">
        <f t="shared" si="28"/>
        <v>101297.30745678449</v>
      </c>
    </row>
    <row r="68" spans="1:20" s="19" customFormat="1">
      <c r="A68" s="3" t="s">
        <v>106</v>
      </c>
      <c r="B68" s="2" t="s">
        <v>12</v>
      </c>
      <c r="C68" s="35" t="s">
        <v>107</v>
      </c>
      <c r="D68" s="4">
        <v>11</v>
      </c>
      <c r="E68" s="4" t="s">
        <v>13</v>
      </c>
      <c r="F68" s="30" t="s">
        <v>92</v>
      </c>
      <c r="G68" s="30">
        <v>92701.38603400896</v>
      </c>
      <c r="H68" s="30">
        <v>95482.427615029213</v>
      </c>
      <c r="I68" s="30">
        <v>98346.900443480103</v>
      </c>
      <c r="J68" s="30">
        <v>101297.30745678449</v>
      </c>
      <c r="K68" s="30"/>
      <c r="L68" s="30"/>
      <c r="M68" s="30"/>
      <c r="N68" s="256" t="str">
        <f t="shared" si="22"/>
        <v>05200C</v>
      </c>
      <c r="O68" s="257" t="str">
        <f t="shared" si="23"/>
        <v xml:space="preserve">General Foreman Plant Maintenance &amp; New Construction </v>
      </c>
      <c r="P68" s="258" t="str">
        <f t="shared" si="24"/>
        <v>E50</v>
      </c>
      <c r="Q68" s="256">
        <f t="shared" si="25"/>
        <v>92701.38603400896</v>
      </c>
      <c r="R68" s="256">
        <f t="shared" si="26"/>
        <v>95482.427615029213</v>
      </c>
      <c r="S68" s="256">
        <f t="shared" si="27"/>
        <v>98346.900443480103</v>
      </c>
      <c r="T68" s="256">
        <f t="shared" si="28"/>
        <v>101297.30745678449</v>
      </c>
    </row>
    <row r="69" spans="1:20" s="19" customFormat="1">
      <c r="A69" s="3" t="s">
        <v>108</v>
      </c>
      <c r="B69" s="2" t="s">
        <v>12</v>
      </c>
      <c r="C69" s="35" t="s">
        <v>109</v>
      </c>
      <c r="D69" s="4">
        <v>11</v>
      </c>
      <c r="E69" s="4" t="s">
        <v>13</v>
      </c>
      <c r="F69" s="30" t="s">
        <v>92</v>
      </c>
      <c r="G69" s="30">
        <v>92701.38603400896</v>
      </c>
      <c r="H69" s="30">
        <v>95482.427615029213</v>
      </c>
      <c r="I69" s="30">
        <v>98346.900443480103</v>
      </c>
      <c r="J69" s="30">
        <v>101297.30745678449</v>
      </c>
      <c r="K69" s="30"/>
      <c r="L69" s="30"/>
      <c r="M69" s="30"/>
      <c r="N69" s="256" t="str">
        <f t="shared" si="22"/>
        <v>05220C</v>
      </c>
      <c r="O69" s="257" t="str">
        <f t="shared" si="23"/>
        <v xml:space="preserve">General Foreman Sewer Construction  </v>
      </c>
      <c r="P69" s="258" t="str">
        <f t="shared" si="24"/>
        <v>E50</v>
      </c>
      <c r="Q69" s="256">
        <f t="shared" si="25"/>
        <v>92701.38603400896</v>
      </c>
      <c r="R69" s="256">
        <f t="shared" si="26"/>
        <v>95482.427615029213</v>
      </c>
      <c r="S69" s="256">
        <f t="shared" si="27"/>
        <v>98346.900443480103</v>
      </c>
      <c r="T69" s="256">
        <f t="shared" si="28"/>
        <v>101297.30745678449</v>
      </c>
    </row>
    <row r="70" spans="1:20" s="19" customFormat="1">
      <c r="A70" s="3" t="s">
        <v>110</v>
      </c>
      <c r="B70" s="2" t="s">
        <v>12</v>
      </c>
      <c r="C70" s="35" t="s">
        <v>111</v>
      </c>
      <c r="D70" s="4">
        <v>11</v>
      </c>
      <c r="E70" s="4" t="s">
        <v>13</v>
      </c>
      <c r="F70" s="30" t="s">
        <v>92</v>
      </c>
      <c r="G70" s="30">
        <v>92701.38603400896</v>
      </c>
      <c r="H70" s="30">
        <v>95482.427615029213</v>
      </c>
      <c r="I70" s="30">
        <v>98346.900443480103</v>
      </c>
      <c r="J70" s="30">
        <v>101297.30745678449</v>
      </c>
      <c r="K70" s="30"/>
      <c r="L70" s="30"/>
      <c r="M70" s="30"/>
      <c r="N70" s="256" t="str">
        <f t="shared" si="22"/>
        <v>05250C</v>
      </c>
      <c r="O70" s="257" t="str">
        <f t="shared" si="23"/>
        <v xml:space="preserve">General Foreman Water Service Maintenance </v>
      </c>
      <c r="P70" s="258" t="str">
        <f t="shared" si="24"/>
        <v>E50</v>
      </c>
      <c r="Q70" s="256">
        <f t="shared" si="25"/>
        <v>92701.38603400896</v>
      </c>
      <c r="R70" s="256">
        <f t="shared" si="26"/>
        <v>95482.427615029213</v>
      </c>
      <c r="S70" s="256">
        <f t="shared" si="27"/>
        <v>98346.900443480103</v>
      </c>
      <c r="T70" s="256">
        <f t="shared" si="28"/>
        <v>101297.30745678449</v>
      </c>
    </row>
    <row r="71" spans="1:20" s="19" customFormat="1">
      <c r="A71" s="3" t="s">
        <v>112</v>
      </c>
      <c r="B71" s="2" t="s">
        <v>12</v>
      </c>
      <c r="C71" s="35" t="s">
        <v>113</v>
      </c>
      <c r="D71" s="4">
        <v>11</v>
      </c>
      <c r="E71" s="4" t="s">
        <v>13</v>
      </c>
      <c r="F71" s="30" t="s">
        <v>92</v>
      </c>
      <c r="G71" s="30">
        <v>92701.38603400896</v>
      </c>
      <c r="H71" s="30">
        <v>95482.427615029213</v>
      </c>
      <c r="I71" s="30">
        <v>98346.900443480103</v>
      </c>
      <c r="J71" s="30">
        <v>101297.30745678449</v>
      </c>
      <c r="K71" s="15"/>
      <c r="L71" s="30"/>
      <c r="M71" s="30"/>
      <c r="N71" s="256" t="str">
        <f t="shared" si="22"/>
        <v>05235C</v>
      </c>
      <c r="O71" s="257" t="str">
        <f t="shared" si="23"/>
        <v>General Foreman, Solid Waste &amp; Recycling</v>
      </c>
      <c r="P71" s="258" t="str">
        <f t="shared" si="24"/>
        <v>E50</v>
      </c>
      <c r="Q71" s="256">
        <f t="shared" si="25"/>
        <v>92701.38603400896</v>
      </c>
      <c r="R71" s="256">
        <f t="shared" si="26"/>
        <v>95482.427615029213</v>
      </c>
      <c r="S71" s="256">
        <f t="shared" si="27"/>
        <v>98346.900443480103</v>
      </c>
      <c r="T71" s="256">
        <f t="shared" si="28"/>
        <v>101297.30745678449</v>
      </c>
    </row>
    <row r="72" spans="1:20" s="19" customFormat="1">
      <c r="A72" s="3" t="s">
        <v>114</v>
      </c>
      <c r="B72" s="243" t="s">
        <v>12</v>
      </c>
      <c r="C72" s="35" t="s">
        <v>115</v>
      </c>
      <c r="D72" s="288">
        <v>11</v>
      </c>
      <c r="E72" s="4" t="s">
        <v>13</v>
      </c>
      <c r="F72" s="30" t="s">
        <v>92</v>
      </c>
      <c r="G72" s="30">
        <v>92701.38603400896</v>
      </c>
      <c r="H72" s="30">
        <v>95482.427615029213</v>
      </c>
      <c r="I72" s="30">
        <v>98346.900443480103</v>
      </c>
      <c r="J72" s="30">
        <v>101297.30745678449</v>
      </c>
      <c r="K72" s="30"/>
      <c r="L72" s="30"/>
      <c r="M72" s="30"/>
      <c r="N72" s="256" t="str">
        <f t="shared" si="22"/>
        <v>06657C</v>
      </c>
      <c r="O72" s="257" t="str">
        <f t="shared" si="23"/>
        <v>Manager Environmental Initiatives</v>
      </c>
      <c r="P72" s="258" t="str">
        <f t="shared" si="24"/>
        <v>E50</v>
      </c>
      <c r="Q72" s="256">
        <f t="shared" si="25"/>
        <v>92701.38603400896</v>
      </c>
      <c r="R72" s="256">
        <f t="shared" si="26"/>
        <v>95482.427615029213</v>
      </c>
      <c r="S72" s="256">
        <f t="shared" si="27"/>
        <v>98346.900443480103</v>
      </c>
      <c r="T72" s="256">
        <f t="shared" si="28"/>
        <v>101297.30745678449</v>
      </c>
    </row>
    <row r="73" spans="1:20" s="19" customFormat="1">
      <c r="A73" s="3" t="s">
        <v>116</v>
      </c>
      <c r="B73" s="243" t="s">
        <v>12</v>
      </c>
      <c r="C73" s="35" t="s">
        <v>117</v>
      </c>
      <c r="D73" s="4">
        <v>11</v>
      </c>
      <c r="E73" s="4" t="s">
        <v>13</v>
      </c>
      <c r="F73" s="30" t="s">
        <v>92</v>
      </c>
      <c r="G73" s="30">
        <v>92701.38603400896</v>
      </c>
      <c r="H73" s="30">
        <v>95482.427615029213</v>
      </c>
      <c r="I73" s="30">
        <v>98346.900443480103</v>
      </c>
      <c r="J73" s="30">
        <v>101297.30745678449</v>
      </c>
      <c r="K73" s="30"/>
      <c r="L73" s="30"/>
      <c r="M73" s="30"/>
      <c r="N73" s="256" t="str">
        <f t="shared" si="22"/>
        <v>06675C</v>
      </c>
      <c r="O73" s="257" t="str">
        <f t="shared" si="23"/>
        <v>Manager Environmental Services</v>
      </c>
      <c r="P73" s="258" t="str">
        <f t="shared" si="24"/>
        <v>E50</v>
      </c>
      <c r="Q73" s="256">
        <f t="shared" si="25"/>
        <v>92701.38603400896</v>
      </c>
      <c r="R73" s="256">
        <f t="shared" si="26"/>
        <v>95482.427615029213</v>
      </c>
      <c r="S73" s="256">
        <f t="shared" si="27"/>
        <v>98346.900443480103</v>
      </c>
      <c r="T73" s="256">
        <f t="shared" si="28"/>
        <v>101297.30745678449</v>
      </c>
    </row>
    <row r="74" spans="1:20" s="19" customFormat="1">
      <c r="A74" s="3" t="s">
        <v>118</v>
      </c>
      <c r="B74" s="2" t="s">
        <v>12</v>
      </c>
      <c r="C74" s="35" t="s">
        <v>119</v>
      </c>
      <c r="D74" s="4">
        <v>11</v>
      </c>
      <c r="E74" s="4" t="s">
        <v>13</v>
      </c>
      <c r="F74" s="30" t="s">
        <v>92</v>
      </c>
      <c r="G74" s="30">
        <v>92701.38603400896</v>
      </c>
      <c r="H74" s="30">
        <v>95482.427615029213</v>
      </c>
      <c r="I74" s="30">
        <v>98346.900443480103</v>
      </c>
      <c r="J74" s="30">
        <v>101297.30745678449</v>
      </c>
      <c r="K74" s="30"/>
      <c r="L74" s="30"/>
      <c r="M74" s="30"/>
      <c r="N74" s="256" t="str">
        <f t="shared" si="22"/>
        <v>06685C</v>
      </c>
      <c r="O74" s="257" t="str">
        <f t="shared" si="23"/>
        <v>Manager Field Operations Housing Inspections</v>
      </c>
      <c r="P74" s="258" t="str">
        <f t="shared" si="24"/>
        <v>E50</v>
      </c>
      <c r="Q74" s="256">
        <f t="shared" si="25"/>
        <v>92701.38603400896</v>
      </c>
      <c r="R74" s="256">
        <f t="shared" si="26"/>
        <v>95482.427615029213</v>
      </c>
      <c r="S74" s="256">
        <f t="shared" si="27"/>
        <v>98346.900443480103</v>
      </c>
      <c r="T74" s="256">
        <f t="shared" si="28"/>
        <v>101297.30745678449</v>
      </c>
    </row>
    <row r="75" spans="1:20" s="19" customFormat="1">
      <c r="A75" s="3" t="s">
        <v>120</v>
      </c>
      <c r="B75" s="2" t="s">
        <v>12</v>
      </c>
      <c r="C75" s="35" t="s">
        <v>229</v>
      </c>
      <c r="D75" s="4">
        <v>11</v>
      </c>
      <c r="E75" s="4" t="s">
        <v>13</v>
      </c>
      <c r="F75" s="30" t="s">
        <v>92</v>
      </c>
      <c r="G75" s="30">
        <v>92701.38603400896</v>
      </c>
      <c r="H75" s="30">
        <v>95482.427615029213</v>
      </c>
      <c r="I75" s="30">
        <v>98346.900443480103</v>
      </c>
      <c r="J75" s="30">
        <v>101297.30745678449</v>
      </c>
      <c r="K75" s="30"/>
      <c r="L75" s="30"/>
      <c r="M75" s="30"/>
      <c r="N75" s="256" t="str">
        <f t="shared" si="22"/>
        <v>06732C</v>
      </c>
      <c r="O75" s="257" t="str">
        <f t="shared" si="23"/>
        <v>Manager Financial Analysis and Systems Support</v>
      </c>
      <c r="P75" s="258" t="str">
        <f t="shared" si="24"/>
        <v>E50</v>
      </c>
      <c r="Q75" s="256">
        <f t="shared" si="25"/>
        <v>92701.38603400896</v>
      </c>
      <c r="R75" s="256">
        <f t="shared" si="26"/>
        <v>95482.427615029213</v>
      </c>
      <c r="S75" s="256">
        <f t="shared" si="27"/>
        <v>98346.900443480103</v>
      </c>
      <c r="T75" s="256">
        <f t="shared" si="28"/>
        <v>101297.30745678449</v>
      </c>
    </row>
    <row r="76" spans="1:20" s="19" customFormat="1">
      <c r="A76" s="3" t="s">
        <v>121</v>
      </c>
      <c r="B76" s="2" t="s">
        <v>12</v>
      </c>
      <c r="C76" s="35" t="s">
        <v>122</v>
      </c>
      <c r="D76" s="4">
        <v>11</v>
      </c>
      <c r="E76" s="4" t="s">
        <v>13</v>
      </c>
      <c r="F76" s="30" t="s">
        <v>92</v>
      </c>
      <c r="G76" s="30">
        <v>92701.38603400896</v>
      </c>
      <c r="H76" s="30">
        <v>95482.427615029213</v>
      </c>
      <c r="I76" s="30">
        <v>98346.900443480103</v>
      </c>
      <c r="J76" s="30">
        <v>101297.30745678449</v>
      </c>
      <c r="K76" s="30"/>
      <c r="L76" s="30"/>
      <c r="M76" s="30"/>
      <c r="N76" s="256" t="str">
        <f t="shared" si="22"/>
        <v>00560C</v>
      </c>
      <c r="O76" s="257" t="str">
        <f t="shared" si="23"/>
        <v>Manager Fire Inspection Services</v>
      </c>
      <c r="P76" s="258" t="str">
        <f t="shared" si="24"/>
        <v>E50</v>
      </c>
      <c r="Q76" s="256">
        <f t="shared" si="25"/>
        <v>92701.38603400896</v>
      </c>
      <c r="R76" s="256">
        <f t="shared" si="26"/>
        <v>95482.427615029213</v>
      </c>
      <c r="S76" s="256">
        <f t="shared" si="27"/>
        <v>98346.900443480103</v>
      </c>
      <c r="T76" s="256">
        <f t="shared" si="28"/>
        <v>101297.30745678449</v>
      </c>
    </row>
    <row r="77" spans="1:20" s="19" customFormat="1">
      <c r="A77" s="3" t="s">
        <v>125</v>
      </c>
      <c r="B77" s="243" t="s">
        <v>12</v>
      </c>
      <c r="C77" s="35" t="s">
        <v>126</v>
      </c>
      <c r="D77" s="32">
        <v>11</v>
      </c>
      <c r="E77" s="4" t="s">
        <v>13</v>
      </c>
      <c r="F77" s="30" t="s">
        <v>92</v>
      </c>
      <c r="G77" s="30">
        <v>92701.38603400896</v>
      </c>
      <c r="H77" s="30">
        <v>95482.427615029213</v>
      </c>
      <c r="I77" s="30">
        <v>98346.900443480103</v>
      </c>
      <c r="J77" s="30">
        <v>101297.30745678449</v>
      </c>
      <c r="K77" s="30"/>
      <c r="L77" s="30"/>
      <c r="M77" s="30"/>
      <c r="N77" s="256" t="str">
        <f t="shared" si="22"/>
        <v>06918C</v>
      </c>
      <c r="O77" s="257" t="str">
        <f t="shared" si="23"/>
        <v>Manager Public Works Safety and Training</v>
      </c>
      <c r="P77" s="258" t="str">
        <f t="shared" si="24"/>
        <v>E50</v>
      </c>
      <c r="Q77" s="256">
        <f t="shared" si="25"/>
        <v>92701.38603400896</v>
      </c>
      <c r="R77" s="256">
        <f t="shared" si="26"/>
        <v>95482.427615029213</v>
      </c>
      <c r="S77" s="256">
        <f t="shared" si="27"/>
        <v>98346.900443480103</v>
      </c>
      <c r="T77" s="256">
        <f t="shared" si="28"/>
        <v>101297.30745678449</v>
      </c>
    </row>
    <row r="78" spans="1:20" s="19" customFormat="1">
      <c r="A78" s="3" t="s">
        <v>123</v>
      </c>
      <c r="B78" s="243" t="s">
        <v>12</v>
      </c>
      <c r="C78" s="35" t="s">
        <v>124</v>
      </c>
      <c r="D78" s="288">
        <v>11</v>
      </c>
      <c r="E78" s="4" t="s">
        <v>13</v>
      </c>
      <c r="F78" s="30" t="s">
        <v>92</v>
      </c>
      <c r="G78" s="30">
        <v>92701.38603400896</v>
      </c>
      <c r="H78" s="30">
        <v>95482.427615029213</v>
      </c>
      <c r="I78" s="30">
        <v>98346.900443480103</v>
      </c>
      <c r="J78" s="30">
        <v>101297.30745678449</v>
      </c>
      <c r="K78" s="30"/>
      <c r="L78" s="30"/>
      <c r="M78" s="30"/>
      <c r="N78" s="256" t="str">
        <f t="shared" si="22"/>
        <v>06931C</v>
      </c>
      <c r="O78" s="257" t="str">
        <f t="shared" si="23"/>
        <v>Manager Radio Communications and Electronics</v>
      </c>
      <c r="P78" s="258" t="str">
        <f t="shared" si="24"/>
        <v>E50</v>
      </c>
      <c r="Q78" s="256">
        <f t="shared" si="25"/>
        <v>92701.38603400896</v>
      </c>
      <c r="R78" s="256">
        <f t="shared" si="26"/>
        <v>95482.427615029213</v>
      </c>
      <c r="S78" s="256">
        <f t="shared" si="27"/>
        <v>98346.900443480103</v>
      </c>
      <c r="T78" s="256">
        <f t="shared" si="28"/>
        <v>101297.30745678449</v>
      </c>
    </row>
    <row r="79" spans="1:20" s="19" customFormat="1">
      <c r="A79" s="3" t="s">
        <v>127</v>
      </c>
      <c r="B79" s="2" t="s">
        <v>12</v>
      </c>
      <c r="C79" s="35" t="s">
        <v>128</v>
      </c>
      <c r="D79" s="4">
        <v>11</v>
      </c>
      <c r="E79" s="4" t="s">
        <v>13</v>
      </c>
      <c r="F79" s="30" t="s">
        <v>92</v>
      </c>
      <c r="G79" s="30">
        <v>92701.38603400896</v>
      </c>
      <c r="H79" s="30">
        <v>95482.427615029213</v>
      </c>
      <c r="I79" s="30">
        <v>98346.900443480103</v>
      </c>
      <c r="J79" s="30">
        <v>101297.30745678449</v>
      </c>
      <c r="K79" s="30"/>
      <c r="L79" s="30"/>
      <c r="M79" s="30"/>
      <c r="N79" s="256" t="str">
        <f t="shared" si="22"/>
        <v>10360C</v>
      </c>
      <c r="O79" s="257" t="str">
        <f t="shared" si="23"/>
        <v>Manager Water Quality and Lab Operations</v>
      </c>
      <c r="P79" s="258" t="str">
        <f t="shared" si="24"/>
        <v>E50</v>
      </c>
      <c r="Q79" s="256">
        <f t="shared" si="25"/>
        <v>92701.38603400896</v>
      </c>
      <c r="R79" s="256">
        <f t="shared" si="26"/>
        <v>95482.427615029213</v>
      </c>
      <c r="S79" s="256">
        <f t="shared" si="27"/>
        <v>98346.900443480103</v>
      </c>
      <c r="T79" s="256">
        <f t="shared" si="28"/>
        <v>101297.30745678449</v>
      </c>
    </row>
    <row r="80" spans="1:20" s="19" customFormat="1">
      <c r="A80" s="3" t="s">
        <v>129</v>
      </c>
      <c r="B80" s="2" t="s">
        <v>12</v>
      </c>
      <c r="C80" s="35" t="s">
        <v>130</v>
      </c>
      <c r="D80" s="4">
        <v>11</v>
      </c>
      <c r="E80" s="4" t="s">
        <v>13</v>
      </c>
      <c r="F80" s="30" t="s">
        <v>92</v>
      </c>
      <c r="G80" s="30">
        <v>92701.38603400896</v>
      </c>
      <c r="H80" s="30">
        <v>95482.427615029213</v>
      </c>
      <c r="I80" s="30">
        <v>98346.900443480103</v>
      </c>
      <c r="J80" s="30">
        <v>101297.30745678449</v>
      </c>
      <c r="K80" s="30"/>
      <c r="L80" s="30"/>
      <c r="M80" s="30"/>
      <c r="N80" s="256" t="str">
        <f t="shared" si="22"/>
        <v>09145C</v>
      </c>
      <c r="O80" s="257" t="str">
        <f t="shared" si="23"/>
        <v>Security Manager</v>
      </c>
      <c r="P80" s="258" t="str">
        <f t="shared" si="24"/>
        <v>E50</v>
      </c>
      <c r="Q80" s="256">
        <f t="shared" si="25"/>
        <v>92701.38603400896</v>
      </c>
      <c r="R80" s="256">
        <f t="shared" si="26"/>
        <v>95482.427615029213</v>
      </c>
      <c r="S80" s="256">
        <f t="shared" si="27"/>
        <v>98346.900443480103</v>
      </c>
      <c r="T80" s="256">
        <f t="shared" si="28"/>
        <v>101297.30745678449</v>
      </c>
    </row>
    <row r="81" spans="1:22" s="19" customFormat="1">
      <c r="A81" s="3" t="s">
        <v>131</v>
      </c>
      <c r="B81" s="2" t="s">
        <v>12</v>
      </c>
      <c r="C81" s="35" t="s">
        <v>132</v>
      </c>
      <c r="D81" s="288">
        <v>11</v>
      </c>
      <c r="E81" s="4" t="s">
        <v>13</v>
      </c>
      <c r="F81" s="30" t="s">
        <v>92</v>
      </c>
      <c r="G81" s="30">
        <v>92701.38603400896</v>
      </c>
      <c r="H81" s="30">
        <v>95482.427615029213</v>
      </c>
      <c r="I81" s="30">
        <v>98346.900443480103</v>
      </c>
      <c r="J81" s="30">
        <v>101297.30745678449</v>
      </c>
      <c r="K81" s="30"/>
      <c r="L81" s="30"/>
      <c r="M81" s="30"/>
      <c r="N81" s="256" t="str">
        <f t="shared" si="22"/>
        <v>10000C</v>
      </c>
      <c r="O81" s="257" t="str">
        <f t="shared" si="23"/>
        <v xml:space="preserve">Supervisor Equipment </v>
      </c>
      <c r="P81" s="258" t="str">
        <f t="shared" si="24"/>
        <v>E50</v>
      </c>
      <c r="Q81" s="256">
        <f t="shared" si="25"/>
        <v>92701.38603400896</v>
      </c>
      <c r="R81" s="256">
        <f t="shared" si="26"/>
        <v>95482.427615029213</v>
      </c>
      <c r="S81" s="256">
        <f t="shared" si="27"/>
        <v>98346.900443480103</v>
      </c>
      <c r="T81" s="256">
        <f t="shared" si="28"/>
        <v>101297.30745678449</v>
      </c>
    </row>
    <row r="82" spans="1:22" s="19" customFormat="1">
      <c r="A82" s="3" t="s">
        <v>133</v>
      </c>
      <c r="B82" s="2" t="s">
        <v>12</v>
      </c>
      <c r="C82" s="35" t="s">
        <v>134</v>
      </c>
      <c r="D82" s="288">
        <v>11</v>
      </c>
      <c r="E82" s="4" t="s">
        <v>13</v>
      </c>
      <c r="F82" s="30" t="s">
        <v>92</v>
      </c>
      <c r="G82" s="30">
        <v>92701.38603400896</v>
      </c>
      <c r="H82" s="30">
        <v>95482.427615029213</v>
      </c>
      <c r="I82" s="30">
        <v>98346.900443480103</v>
      </c>
      <c r="J82" s="30">
        <v>101297.30745678449</v>
      </c>
      <c r="K82" s="30"/>
      <c r="L82" s="30"/>
      <c r="M82" s="30"/>
      <c r="N82" s="256" t="str">
        <f t="shared" si="22"/>
        <v>10230C</v>
      </c>
      <c r="O82" s="257" t="str">
        <f t="shared" si="23"/>
        <v>Supervisor Ramp Repair and Restoration</v>
      </c>
      <c r="P82" s="258" t="str">
        <f t="shared" si="24"/>
        <v>E50</v>
      </c>
      <c r="Q82" s="256">
        <f t="shared" si="25"/>
        <v>92701.38603400896</v>
      </c>
      <c r="R82" s="256">
        <f t="shared" si="26"/>
        <v>95482.427615029213</v>
      </c>
      <c r="S82" s="256">
        <f t="shared" si="27"/>
        <v>98346.900443480103</v>
      </c>
      <c r="T82" s="256">
        <f t="shared" si="28"/>
        <v>101297.30745678449</v>
      </c>
    </row>
    <row r="83" spans="1:22" s="19" customFormat="1">
      <c r="A83" s="3" t="s">
        <v>135</v>
      </c>
      <c r="B83" s="2" t="s">
        <v>12</v>
      </c>
      <c r="C83" s="35" t="s">
        <v>136</v>
      </c>
      <c r="D83" s="4">
        <v>11</v>
      </c>
      <c r="E83" s="4" t="s">
        <v>13</v>
      </c>
      <c r="F83" s="30" t="s">
        <v>92</v>
      </c>
      <c r="G83" s="30">
        <v>92701.38603400896</v>
      </c>
      <c r="H83" s="30">
        <v>95482.427615029213</v>
      </c>
      <c r="I83" s="30">
        <v>98346.900443480103</v>
      </c>
      <c r="J83" s="30">
        <v>101297.30745678449</v>
      </c>
      <c r="K83" s="30"/>
      <c r="L83" s="30"/>
      <c r="M83" s="30"/>
      <c r="N83" s="256" t="str">
        <f t="shared" si="22"/>
        <v>10270C</v>
      </c>
      <c r="O83" s="257" t="str">
        <f t="shared" si="23"/>
        <v xml:space="preserve">Supervisor Sewer Maintenance </v>
      </c>
      <c r="P83" s="258" t="str">
        <f t="shared" si="24"/>
        <v>E50</v>
      </c>
      <c r="Q83" s="256">
        <f t="shared" si="25"/>
        <v>92701.38603400896</v>
      </c>
      <c r="R83" s="256">
        <f t="shared" si="26"/>
        <v>95482.427615029213</v>
      </c>
      <c r="S83" s="256">
        <f t="shared" si="27"/>
        <v>98346.900443480103</v>
      </c>
      <c r="T83" s="256">
        <f t="shared" si="28"/>
        <v>101297.30745678449</v>
      </c>
    </row>
    <row r="84" spans="1:22" s="19" customFormat="1">
      <c r="A84" s="3" t="s">
        <v>137</v>
      </c>
      <c r="B84" s="2" t="s">
        <v>12</v>
      </c>
      <c r="C84" s="35" t="s">
        <v>138</v>
      </c>
      <c r="D84" s="4">
        <v>11</v>
      </c>
      <c r="E84" s="4" t="s">
        <v>13</v>
      </c>
      <c r="F84" s="30" t="s">
        <v>92</v>
      </c>
      <c r="G84" s="30">
        <v>92701.38603400896</v>
      </c>
      <c r="H84" s="30">
        <v>95482.427615029213</v>
      </c>
      <c r="I84" s="30">
        <v>98346.900443480103</v>
      </c>
      <c r="J84" s="30">
        <v>101297.30745678449</v>
      </c>
      <c r="K84" s="30"/>
      <c r="L84" s="30"/>
      <c r="M84" s="30"/>
      <c r="N84" s="256" t="str">
        <f t="shared" si="22"/>
        <v>09001C</v>
      </c>
      <c r="O84" s="257" t="str">
        <f t="shared" si="23"/>
        <v>Supervisor Shelter Veterinarian</v>
      </c>
      <c r="P84" s="258" t="str">
        <f t="shared" si="24"/>
        <v>E50</v>
      </c>
      <c r="Q84" s="256">
        <f t="shared" si="25"/>
        <v>92701.38603400896</v>
      </c>
      <c r="R84" s="256">
        <f t="shared" si="26"/>
        <v>95482.427615029213</v>
      </c>
      <c r="S84" s="256">
        <f t="shared" si="27"/>
        <v>98346.900443480103</v>
      </c>
      <c r="T84" s="256">
        <f t="shared" si="28"/>
        <v>101297.30745678449</v>
      </c>
    </row>
    <row r="85" spans="1:22" s="19" customFormat="1">
      <c r="A85" s="3" t="s">
        <v>139</v>
      </c>
      <c r="B85" s="2" t="s">
        <v>12</v>
      </c>
      <c r="C85" s="35" t="s">
        <v>140</v>
      </c>
      <c r="D85" s="4">
        <v>11</v>
      </c>
      <c r="E85" s="4" t="s">
        <v>13</v>
      </c>
      <c r="F85" s="30" t="s">
        <v>92</v>
      </c>
      <c r="G85" s="30">
        <v>92701.38603400896</v>
      </c>
      <c r="H85" s="30">
        <v>95482.427615029213</v>
      </c>
      <c r="I85" s="30">
        <v>98346.900443480103</v>
      </c>
      <c r="J85" s="30">
        <v>101297.30745678449</v>
      </c>
      <c r="K85" s="30"/>
      <c r="L85" s="30"/>
      <c r="M85" s="30"/>
      <c r="N85" s="256" t="str">
        <f t="shared" si="22"/>
        <v>10095C</v>
      </c>
      <c r="O85" s="257" t="str">
        <f t="shared" si="23"/>
        <v>Supervisor Water Distribution</v>
      </c>
      <c r="P85" s="258" t="str">
        <f t="shared" si="24"/>
        <v>E50</v>
      </c>
      <c r="Q85" s="256">
        <f t="shared" si="25"/>
        <v>92701.38603400896</v>
      </c>
      <c r="R85" s="256">
        <f t="shared" si="26"/>
        <v>95482.427615029213</v>
      </c>
      <c r="S85" s="256">
        <f t="shared" si="27"/>
        <v>98346.900443480103</v>
      </c>
      <c r="T85" s="256">
        <f t="shared" si="28"/>
        <v>101297.30745678449</v>
      </c>
    </row>
    <row r="86" spans="1:22" s="19" customFormat="1">
      <c r="A86" s="3" t="s">
        <v>141</v>
      </c>
      <c r="B86" s="2"/>
      <c r="C86" s="35" t="s">
        <v>142</v>
      </c>
      <c r="D86" s="4">
        <v>11</v>
      </c>
      <c r="E86" s="4" t="s">
        <v>13</v>
      </c>
      <c r="F86" s="30" t="s">
        <v>92</v>
      </c>
      <c r="G86" s="30">
        <v>92701.38603400896</v>
      </c>
      <c r="H86" s="30">
        <v>95482.427615029213</v>
      </c>
      <c r="I86" s="30">
        <v>98346.900443480103</v>
      </c>
      <c r="J86" s="30">
        <v>101297.30745678449</v>
      </c>
      <c r="K86" s="30"/>
      <c r="L86" s="30"/>
      <c r="M86" s="30"/>
      <c r="N86" s="256" t="str">
        <f t="shared" si="22"/>
        <v>10907C</v>
      </c>
      <c r="O86" s="257" t="str">
        <f t="shared" si="23"/>
        <v>Water Resources Regulatory Coordinator</v>
      </c>
      <c r="P86" s="258" t="str">
        <f t="shared" si="24"/>
        <v>E50</v>
      </c>
      <c r="Q86" s="256">
        <f t="shared" si="25"/>
        <v>92701.38603400896</v>
      </c>
      <c r="R86" s="256">
        <f t="shared" si="26"/>
        <v>95482.427615029213</v>
      </c>
      <c r="S86" s="256">
        <f t="shared" si="27"/>
        <v>98346.900443480103</v>
      </c>
      <c r="T86" s="256">
        <f t="shared" si="28"/>
        <v>101297.30745678449</v>
      </c>
    </row>
    <row r="87" spans="1:22" s="19" customFormat="1" ht="54" thickBot="1">
      <c r="A87" s="22" t="s">
        <v>2</v>
      </c>
      <c r="B87" s="23" t="s">
        <v>3</v>
      </c>
      <c r="C87" s="24" t="s">
        <v>143</v>
      </c>
      <c r="D87" s="25" t="s">
        <v>5</v>
      </c>
      <c r="E87" s="23" t="s">
        <v>6</v>
      </c>
      <c r="F87" s="25" t="s">
        <v>7</v>
      </c>
      <c r="G87" s="26" t="s">
        <v>8</v>
      </c>
      <c r="H87" s="26" t="s">
        <v>9</v>
      </c>
      <c r="I87" s="26" t="s">
        <v>10</v>
      </c>
      <c r="J87" s="27" t="s">
        <v>11</v>
      </c>
      <c r="K87" s="15"/>
      <c r="L87" s="30"/>
      <c r="M87" s="30"/>
      <c r="N87" s="251" t="s">
        <v>2</v>
      </c>
      <c r="O87" s="252" t="s">
        <v>612</v>
      </c>
      <c r="P87" s="253" t="s">
        <v>606</v>
      </c>
      <c r="Q87" s="254" t="s">
        <v>8</v>
      </c>
      <c r="R87" s="254" t="s">
        <v>9</v>
      </c>
      <c r="S87" s="254" t="s">
        <v>10</v>
      </c>
      <c r="T87" s="251" t="s">
        <v>11</v>
      </c>
    </row>
    <row r="88" spans="1:22" s="19" customFormat="1">
      <c r="A88" s="3"/>
      <c r="B88" s="2"/>
      <c r="C88" s="31" t="s">
        <v>15</v>
      </c>
      <c r="D88" s="29">
        <v>12</v>
      </c>
      <c r="E88" s="29" t="s">
        <v>13</v>
      </c>
      <c r="F88" s="17" t="s">
        <v>144</v>
      </c>
      <c r="G88" s="178">
        <v>99340.57877849364</v>
      </c>
      <c r="H88" s="178">
        <v>102320.79614184846</v>
      </c>
      <c r="I88" s="178">
        <v>105390.42002610392</v>
      </c>
      <c r="J88" s="179">
        <v>108552.13262688703</v>
      </c>
      <c r="L88" s="20"/>
      <c r="M88" s="20"/>
      <c r="N88" s="256"/>
      <c r="O88" s="257"/>
      <c r="P88" s="258"/>
      <c r="Q88" s="256"/>
      <c r="R88" s="256"/>
      <c r="S88" s="256"/>
      <c r="T88" s="256"/>
    </row>
    <row r="89" spans="1:22" s="19" customFormat="1">
      <c r="A89" s="3" t="s">
        <v>145</v>
      </c>
      <c r="B89" s="28" t="s">
        <v>12</v>
      </c>
      <c r="C89" s="35" t="s">
        <v>146</v>
      </c>
      <c r="D89" s="29">
        <v>12</v>
      </c>
      <c r="E89" s="29" t="s">
        <v>13</v>
      </c>
      <c r="F89" s="17" t="s">
        <v>144</v>
      </c>
      <c r="G89" s="178">
        <v>99340.57877849364</v>
      </c>
      <c r="H89" s="178">
        <v>102320.79614184846</v>
      </c>
      <c r="I89" s="178">
        <v>105390.42002610392</v>
      </c>
      <c r="J89" s="179">
        <v>108552.13262688703</v>
      </c>
      <c r="L89" s="20"/>
      <c r="M89" s="20"/>
      <c r="N89" s="256" t="str">
        <f>A89</f>
        <v>03620C</v>
      </c>
      <c r="O89" s="257" t="str">
        <f>C89</f>
        <v xml:space="preserve">District Street Supervisor III  </v>
      </c>
      <c r="P89" s="258" t="str">
        <f t="shared" ref="P89:T92" si="29">F89</f>
        <v>E60</v>
      </c>
      <c r="Q89" s="256">
        <f t="shared" si="29"/>
        <v>99340.57877849364</v>
      </c>
      <c r="R89" s="256">
        <f t="shared" si="29"/>
        <v>102320.79614184846</v>
      </c>
      <c r="S89" s="256">
        <f t="shared" si="29"/>
        <v>105390.42002610392</v>
      </c>
      <c r="T89" s="256">
        <f t="shared" si="29"/>
        <v>108552.13262688703</v>
      </c>
      <c r="U89" s="105"/>
      <c r="V89" s="105"/>
    </row>
    <row r="90" spans="1:22">
      <c r="A90" s="3" t="s">
        <v>147</v>
      </c>
      <c r="B90" s="28" t="s">
        <v>12</v>
      </c>
      <c r="C90" s="35" t="s">
        <v>148</v>
      </c>
      <c r="D90" s="29">
        <v>12</v>
      </c>
      <c r="E90" s="29" t="s">
        <v>13</v>
      </c>
      <c r="F90" s="17" t="s">
        <v>144</v>
      </c>
      <c r="G90" s="178">
        <v>99340.57877849364</v>
      </c>
      <c r="H90" s="178">
        <v>102320.79614184846</v>
      </c>
      <c r="I90" s="178">
        <v>105390.42002610392</v>
      </c>
      <c r="J90" s="179">
        <v>108552.13262688703</v>
      </c>
      <c r="N90" s="256" t="str">
        <f>A90</f>
        <v>06637C</v>
      </c>
      <c r="O90" s="257" t="str">
        <f>C90</f>
        <v>Manager Crime Lab</v>
      </c>
      <c r="P90" s="258" t="str">
        <f t="shared" si="29"/>
        <v>E60</v>
      </c>
      <c r="Q90" s="256">
        <f t="shared" si="29"/>
        <v>99340.57877849364</v>
      </c>
      <c r="R90" s="256">
        <f t="shared" si="29"/>
        <v>102320.79614184846</v>
      </c>
      <c r="S90" s="256">
        <f t="shared" si="29"/>
        <v>105390.42002610392</v>
      </c>
      <c r="T90" s="256">
        <f t="shared" si="29"/>
        <v>108552.13262688703</v>
      </c>
    </row>
    <row r="91" spans="1:22">
      <c r="A91" s="3" t="s">
        <v>149</v>
      </c>
      <c r="B91" s="28" t="s">
        <v>12</v>
      </c>
      <c r="C91" s="3" t="s">
        <v>150</v>
      </c>
      <c r="D91" s="29">
        <v>12</v>
      </c>
      <c r="E91" s="29" t="s">
        <v>13</v>
      </c>
      <c r="F91" s="17" t="s">
        <v>144</v>
      </c>
      <c r="G91" s="178">
        <v>99340.57877849364</v>
      </c>
      <c r="H91" s="178">
        <v>102320.79614184846</v>
      </c>
      <c r="I91" s="178">
        <v>105390.42002610392</v>
      </c>
      <c r="J91" s="179">
        <v>108552.13262688703</v>
      </c>
      <c r="N91" s="256" t="str">
        <f>A91</f>
        <v>06641C</v>
      </c>
      <c r="O91" s="257" t="str">
        <f>C91</f>
        <v>Manager Construction Code Inspection Services</v>
      </c>
      <c r="P91" s="258" t="str">
        <f t="shared" si="29"/>
        <v>E60</v>
      </c>
      <c r="Q91" s="256">
        <f t="shared" si="29"/>
        <v>99340.57877849364</v>
      </c>
      <c r="R91" s="256">
        <f t="shared" si="29"/>
        <v>102320.79614184846</v>
      </c>
      <c r="S91" s="256">
        <f t="shared" si="29"/>
        <v>105390.42002610392</v>
      </c>
      <c r="T91" s="256">
        <f t="shared" si="29"/>
        <v>108552.13262688703</v>
      </c>
    </row>
    <row r="92" spans="1:22" s="19" customFormat="1">
      <c r="A92" s="3" t="s">
        <v>151</v>
      </c>
      <c r="B92" s="28" t="s">
        <v>12</v>
      </c>
      <c r="C92" s="35" t="s">
        <v>152</v>
      </c>
      <c r="D92" s="29">
        <v>12</v>
      </c>
      <c r="E92" s="29" t="s">
        <v>13</v>
      </c>
      <c r="F92" s="17" t="s">
        <v>144</v>
      </c>
      <c r="G92" s="178">
        <v>99340.57877849364</v>
      </c>
      <c r="H92" s="178">
        <v>102320.79614184846</v>
      </c>
      <c r="I92" s="178">
        <v>105390.42002610392</v>
      </c>
      <c r="J92" s="179">
        <v>108552.13262688703</v>
      </c>
      <c r="L92" s="30"/>
      <c r="M92" s="30"/>
      <c r="N92" s="256" t="str">
        <f>A92</f>
        <v>10903C</v>
      </c>
      <c r="O92" s="257" t="str">
        <f>C92</f>
        <v xml:space="preserve">Manager Water Resources Programs </v>
      </c>
      <c r="P92" s="258" t="str">
        <f t="shared" si="29"/>
        <v>E60</v>
      </c>
      <c r="Q92" s="256">
        <f t="shared" si="29"/>
        <v>99340.57877849364</v>
      </c>
      <c r="R92" s="256">
        <f t="shared" si="29"/>
        <v>102320.79614184846</v>
      </c>
      <c r="S92" s="256">
        <f t="shared" si="29"/>
        <v>105390.42002610392</v>
      </c>
      <c r="T92" s="256">
        <f t="shared" si="29"/>
        <v>108552.13262688703</v>
      </c>
    </row>
    <row r="93" spans="1:22" s="12" customFormat="1">
      <c r="A93" s="7" t="s">
        <v>153</v>
      </c>
      <c r="B93" s="19"/>
      <c r="C93" s="11"/>
      <c r="D93" s="19"/>
      <c r="E93" s="19"/>
      <c r="F93" s="19"/>
      <c r="G93" s="17"/>
      <c r="H93" s="17"/>
      <c r="I93" s="17"/>
      <c r="J93" s="18"/>
      <c r="K93" s="10"/>
      <c r="L93" s="10"/>
      <c r="M93" s="11"/>
      <c r="N93" s="261"/>
      <c r="O93" s="261"/>
      <c r="P93" s="248"/>
      <c r="Q93" s="260"/>
      <c r="R93" s="260"/>
      <c r="S93" s="260"/>
      <c r="T93" s="260"/>
    </row>
    <row r="94" spans="1:22" s="19" customFormat="1" ht="54" thickBot="1">
      <c r="A94" s="22" t="s">
        <v>2</v>
      </c>
      <c r="B94" s="23" t="s">
        <v>3</v>
      </c>
      <c r="C94" s="24" t="s">
        <v>154</v>
      </c>
      <c r="D94" s="25" t="s">
        <v>5</v>
      </c>
      <c r="E94" s="23" t="s">
        <v>6</v>
      </c>
      <c r="F94" s="25" t="s">
        <v>7</v>
      </c>
      <c r="G94" s="26" t="s">
        <v>8</v>
      </c>
      <c r="H94" s="26" t="s">
        <v>9</v>
      </c>
      <c r="I94" s="26" t="s">
        <v>10</v>
      </c>
      <c r="J94" s="27" t="s">
        <v>11</v>
      </c>
      <c r="L94" s="20"/>
      <c r="M94" s="20"/>
      <c r="N94" s="251" t="s">
        <v>2</v>
      </c>
      <c r="O94" s="252" t="s">
        <v>612</v>
      </c>
      <c r="P94" s="253" t="s">
        <v>606</v>
      </c>
      <c r="Q94" s="254" t="s">
        <v>8</v>
      </c>
      <c r="R94" s="254" t="s">
        <v>9</v>
      </c>
      <c r="S94" s="254" t="s">
        <v>10</v>
      </c>
      <c r="T94" s="251" t="s">
        <v>11</v>
      </c>
    </row>
    <row r="95" spans="1:22" s="19" customFormat="1">
      <c r="A95" s="3"/>
      <c r="B95" s="2"/>
      <c r="C95" s="31" t="s">
        <v>15</v>
      </c>
      <c r="D95" s="4"/>
      <c r="E95" s="4"/>
      <c r="F95" s="40"/>
      <c r="G95" s="173">
        <v>31.076559062240605</v>
      </c>
      <c r="H95" s="173">
        <v>32.008855834107827</v>
      </c>
      <c r="I95" s="173">
        <v>32.969121509131057</v>
      </c>
      <c r="J95" s="173">
        <v>33.95819515440499</v>
      </c>
      <c r="L95" s="20"/>
      <c r="M95" s="20"/>
      <c r="N95" s="256"/>
      <c r="O95" s="257"/>
      <c r="P95" s="258"/>
      <c r="Q95" s="256"/>
      <c r="R95" s="256"/>
      <c r="S95" s="256"/>
      <c r="T95" s="256"/>
    </row>
    <row r="96" spans="1:22" s="19" customFormat="1">
      <c r="A96" s="3" t="s">
        <v>158</v>
      </c>
      <c r="B96" s="2" t="s">
        <v>155</v>
      </c>
      <c r="C96" s="35" t="s">
        <v>159</v>
      </c>
      <c r="D96" s="29">
        <v>7</v>
      </c>
      <c r="E96" s="29" t="s">
        <v>156</v>
      </c>
      <c r="F96" s="39" t="s">
        <v>157</v>
      </c>
      <c r="G96" s="173">
        <v>31.076559062240605</v>
      </c>
      <c r="H96" s="173">
        <v>32.008855834107827</v>
      </c>
      <c r="I96" s="173">
        <v>32.969121509131057</v>
      </c>
      <c r="J96" s="173">
        <v>33.95819515440499</v>
      </c>
      <c r="K96" s="40"/>
      <c r="L96" s="40"/>
      <c r="M96" s="40"/>
      <c r="N96" s="256" t="str">
        <f>A96</f>
        <v>09932C</v>
      </c>
      <c r="O96" s="257" t="str">
        <f>C96</f>
        <v xml:space="preserve">Supervisor Customer Services - Field </v>
      </c>
      <c r="P96" s="258" t="str">
        <f t="shared" ref="P96:T100" si="30">F96</f>
        <v>N10</v>
      </c>
      <c r="Q96" s="262">
        <f t="shared" si="30"/>
        <v>31.076559062240605</v>
      </c>
      <c r="R96" s="262">
        <f t="shared" si="30"/>
        <v>32.008855834107827</v>
      </c>
      <c r="S96" s="262">
        <f t="shared" si="30"/>
        <v>32.969121509131057</v>
      </c>
      <c r="T96" s="262">
        <f t="shared" si="30"/>
        <v>33.95819515440499</v>
      </c>
    </row>
    <row r="97" spans="1:20" s="19" customFormat="1">
      <c r="A97" s="3" t="s">
        <v>160</v>
      </c>
      <c r="B97" s="2" t="s">
        <v>155</v>
      </c>
      <c r="C97" s="35" t="s">
        <v>161</v>
      </c>
      <c r="D97" s="29">
        <v>7</v>
      </c>
      <c r="E97" s="29" t="s">
        <v>156</v>
      </c>
      <c r="F97" s="39" t="s">
        <v>157</v>
      </c>
      <c r="G97" s="173">
        <v>31.076559062240605</v>
      </c>
      <c r="H97" s="173">
        <v>32.008855834107827</v>
      </c>
      <c r="I97" s="173">
        <v>32.969121509131057</v>
      </c>
      <c r="J97" s="173">
        <v>33.95819515440499</v>
      </c>
      <c r="K97" s="40"/>
      <c r="L97" s="40"/>
      <c r="M97" s="40"/>
      <c r="N97" s="256" t="str">
        <f>A97</f>
        <v>10200C</v>
      </c>
      <c r="O97" s="257" t="str">
        <f>C97</f>
        <v xml:space="preserve">Supervisor Police Warehouse Facility  </v>
      </c>
      <c r="P97" s="258" t="str">
        <f t="shared" si="30"/>
        <v>N10</v>
      </c>
      <c r="Q97" s="262">
        <f t="shared" si="30"/>
        <v>31.076559062240605</v>
      </c>
      <c r="R97" s="262">
        <f t="shared" si="30"/>
        <v>32.008855834107827</v>
      </c>
      <c r="S97" s="262">
        <f t="shared" si="30"/>
        <v>32.969121509131057</v>
      </c>
      <c r="T97" s="262">
        <f t="shared" si="30"/>
        <v>33.95819515440499</v>
      </c>
    </row>
    <row r="98" spans="1:20" s="19" customFormat="1">
      <c r="A98" s="3" t="s">
        <v>162</v>
      </c>
      <c r="B98" s="2" t="s">
        <v>155</v>
      </c>
      <c r="C98" s="35" t="s">
        <v>163</v>
      </c>
      <c r="D98" s="29">
        <v>7</v>
      </c>
      <c r="E98" s="29" t="s">
        <v>156</v>
      </c>
      <c r="F98" s="39" t="s">
        <v>157</v>
      </c>
      <c r="G98" s="173">
        <v>31.076559062240605</v>
      </c>
      <c r="H98" s="173">
        <v>32.008855834107827</v>
      </c>
      <c r="I98" s="173">
        <v>32.969121509131057</v>
      </c>
      <c r="J98" s="173">
        <v>33.95819515440499</v>
      </c>
      <c r="K98" s="40"/>
      <c r="L98" s="40"/>
      <c r="M98" s="40"/>
      <c r="N98" s="256" t="str">
        <f>A98</f>
        <v>00945C</v>
      </c>
      <c r="O98" s="257" t="str">
        <f>C98</f>
        <v>Water Meter Operations Specialist</v>
      </c>
      <c r="P98" s="258" t="str">
        <f t="shared" si="30"/>
        <v>N10</v>
      </c>
      <c r="Q98" s="262">
        <f t="shared" si="30"/>
        <v>31.076559062240605</v>
      </c>
      <c r="R98" s="262">
        <f t="shared" si="30"/>
        <v>32.008855834107827</v>
      </c>
      <c r="S98" s="262">
        <f t="shared" si="30"/>
        <v>32.969121509131057</v>
      </c>
      <c r="T98" s="262">
        <f t="shared" si="30"/>
        <v>33.95819515440499</v>
      </c>
    </row>
    <row r="99" spans="1:20" s="19" customFormat="1">
      <c r="A99" s="3" t="s">
        <v>164</v>
      </c>
      <c r="B99" s="246" t="s">
        <v>155</v>
      </c>
      <c r="C99" s="43" t="s">
        <v>165</v>
      </c>
      <c r="D99" s="29">
        <v>7</v>
      </c>
      <c r="E99" s="29" t="s">
        <v>156</v>
      </c>
      <c r="F99" s="39" t="s">
        <v>157</v>
      </c>
      <c r="G99" s="174">
        <v>31.076559062240605</v>
      </c>
      <c r="H99" s="174">
        <v>32.008855834107827</v>
      </c>
      <c r="I99" s="174">
        <v>32.969121509131057</v>
      </c>
      <c r="J99" s="174">
        <v>33.95819515440499</v>
      </c>
      <c r="K99" s="40"/>
      <c r="L99" s="40"/>
      <c r="M99" s="40"/>
      <c r="N99" s="256" t="str">
        <f>A99</f>
        <v>10905C</v>
      </c>
      <c r="O99" s="257" t="str">
        <f>C99</f>
        <v>Water Service Maintenance Repair Coordinator</v>
      </c>
      <c r="P99" s="258" t="str">
        <f t="shared" si="30"/>
        <v>N10</v>
      </c>
      <c r="Q99" s="262">
        <f t="shared" si="30"/>
        <v>31.076559062240605</v>
      </c>
      <c r="R99" s="262">
        <f t="shared" si="30"/>
        <v>32.008855834107827</v>
      </c>
      <c r="S99" s="262">
        <f t="shared" si="30"/>
        <v>32.969121509131057</v>
      </c>
      <c r="T99" s="262">
        <f t="shared" si="30"/>
        <v>33.95819515440499</v>
      </c>
    </row>
    <row r="100" spans="1:20" s="19" customFormat="1">
      <c r="A100" s="3" t="s">
        <v>166</v>
      </c>
      <c r="B100" s="2" t="s">
        <v>155</v>
      </c>
      <c r="C100" s="35" t="s">
        <v>167</v>
      </c>
      <c r="D100" s="29">
        <v>7</v>
      </c>
      <c r="E100" s="29" t="s">
        <v>156</v>
      </c>
      <c r="F100" s="39" t="s">
        <v>157</v>
      </c>
      <c r="G100" s="174">
        <v>31.076559062240605</v>
      </c>
      <c r="H100" s="174">
        <v>32.008855834107827</v>
      </c>
      <c r="I100" s="174">
        <v>32.969121509131057</v>
      </c>
      <c r="J100" s="174">
        <v>33.95819515440499</v>
      </c>
      <c r="K100" s="40"/>
      <c r="L100" s="40"/>
      <c r="M100" s="40"/>
      <c r="N100" s="256" t="str">
        <f>A100</f>
        <v>11045C</v>
      </c>
      <c r="O100" s="257" t="str">
        <f>C100</f>
        <v xml:space="preserve">Yard Supervisor Impound Lot  </v>
      </c>
      <c r="P100" s="258" t="str">
        <f t="shared" si="30"/>
        <v>N10</v>
      </c>
      <c r="Q100" s="262">
        <f t="shared" si="30"/>
        <v>31.076559062240605</v>
      </c>
      <c r="R100" s="262">
        <f t="shared" si="30"/>
        <v>32.008855834107827</v>
      </c>
      <c r="S100" s="262">
        <f t="shared" si="30"/>
        <v>32.969121509131057</v>
      </c>
      <c r="T100" s="262">
        <f t="shared" si="30"/>
        <v>33.95819515440499</v>
      </c>
    </row>
    <row r="101" spans="1:20" s="19" customFormat="1">
      <c r="A101" s="3"/>
      <c r="B101" s="2"/>
      <c r="C101" s="35"/>
      <c r="D101" s="4"/>
      <c r="E101" s="15"/>
      <c r="F101" s="16"/>
      <c r="G101" s="39"/>
      <c r="H101" s="39"/>
      <c r="I101" s="39"/>
      <c r="K101" s="15"/>
      <c r="L101" s="40"/>
      <c r="M101" s="40"/>
      <c r="N101" s="263"/>
      <c r="O101" s="264"/>
      <c r="P101" s="250"/>
      <c r="Q101" s="249"/>
      <c r="R101" s="249"/>
      <c r="S101" s="249"/>
      <c r="T101" s="249"/>
    </row>
    <row r="102" spans="1:20" s="12" customFormat="1">
      <c r="A102" s="19"/>
      <c r="B102" s="19"/>
      <c r="C102" s="11"/>
      <c r="D102" s="19"/>
      <c r="E102" s="19"/>
      <c r="F102" s="19"/>
      <c r="G102" s="17"/>
      <c r="H102" s="17"/>
      <c r="I102" s="17"/>
      <c r="J102" s="18"/>
      <c r="K102" s="10"/>
      <c r="L102" s="10"/>
      <c r="M102" s="11"/>
      <c r="N102" s="261"/>
      <c r="O102" s="261"/>
      <c r="P102" s="248"/>
      <c r="Q102" s="260"/>
      <c r="R102" s="260"/>
      <c r="S102" s="260"/>
      <c r="T102" s="260"/>
    </row>
    <row r="103" spans="1:20" s="19" customFormat="1" ht="54" thickBot="1">
      <c r="A103" s="22" t="s">
        <v>2</v>
      </c>
      <c r="B103" s="23" t="s">
        <v>3</v>
      </c>
      <c r="C103" s="24" t="s">
        <v>168</v>
      </c>
      <c r="D103" s="25" t="s">
        <v>5</v>
      </c>
      <c r="E103" s="23" t="s">
        <v>6</v>
      </c>
      <c r="F103" s="25" t="s">
        <v>7</v>
      </c>
      <c r="G103" s="26" t="s">
        <v>8</v>
      </c>
      <c r="H103" s="26" t="s">
        <v>9</v>
      </c>
      <c r="I103" s="26" t="s">
        <v>10</v>
      </c>
      <c r="J103" s="27" t="s">
        <v>11</v>
      </c>
      <c r="L103" s="20"/>
      <c r="M103" s="20"/>
      <c r="N103" s="251" t="s">
        <v>2</v>
      </c>
      <c r="O103" s="252" t="s">
        <v>612</v>
      </c>
      <c r="P103" s="253" t="s">
        <v>606</v>
      </c>
      <c r="Q103" s="254" t="s">
        <v>8</v>
      </c>
      <c r="R103" s="254" t="s">
        <v>9</v>
      </c>
      <c r="S103" s="254" t="s">
        <v>10</v>
      </c>
      <c r="T103" s="251" t="s">
        <v>11</v>
      </c>
    </row>
    <row r="104" spans="1:20" s="19" customFormat="1">
      <c r="B104" s="44"/>
      <c r="C104" s="31" t="s">
        <v>15</v>
      </c>
      <c r="D104" s="20"/>
      <c r="E104" s="20"/>
      <c r="F104" s="40"/>
      <c r="G104" s="173"/>
      <c r="H104" s="173"/>
      <c r="I104" s="173"/>
      <c r="J104" s="173"/>
      <c r="L104" s="20"/>
      <c r="M104" s="20"/>
      <c r="N104" s="256"/>
      <c r="O104" s="257"/>
      <c r="P104" s="258"/>
      <c r="Q104" s="256"/>
      <c r="R104" s="256"/>
      <c r="S104" s="256"/>
      <c r="T104" s="256"/>
    </row>
    <row r="105" spans="1:20" s="19" customFormat="1">
      <c r="A105" s="3" t="s">
        <v>170</v>
      </c>
      <c r="B105" s="28" t="s">
        <v>155</v>
      </c>
      <c r="C105" s="35" t="s">
        <v>171</v>
      </c>
      <c r="D105" s="29">
        <v>8</v>
      </c>
      <c r="E105" s="29" t="s">
        <v>156</v>
      </c>
      <c r="F105" s="39" t="s">
        <v>169</v>
      </c>
      <c r="G105" s="173">
        <v>34.251144889037462</v>
      </c>
      <c r="H105" s="173">
        <v>35.278679235708594</v>
      </c>
      <c r="I105" s="173">
        <v>36.337039612779847</v>
      </c>
      <c r="J105" s="173">
        <v>37.427150801163243</v>
      </c>
      <c r="L105" s="20"/>
      <c r="M105" s="20"/>
      <c r="N105" s="256" t="str">
        <f t="shared" ref="N105:N113" si="31">A105</f>
        <v>04150C</v>
      </c>
      <c r="O105" s="257" t="str">
        <f t="shared" ref="O105:O113" si="32">C105</f>
        <v xml:space="preserve">Equipment Dispatcher  </v>
      </c>
      <c r="P105" s="258" t="str">
        <f t="shared" ref="P105:P113" si="33">F105</f>
        <v>N20</v>
      </c>
      <c r="Q105" s="262">
        <f t="shared" ref="Q105:Q113" si="34">G105</f>
        <v>34.251144889037462</v>
      </c>
      <c r="R105" s="262">
        <f t="shared" ref="R105:R113" si="35">H105</f>
        <v>35.278679235708594</v>
      </c>
      <c r="S105" s="262">
        <f t="shared" ref="S105:S113" si="36">I105</f>
        <v>36.337039612779847</v>
      </c>
      <c r="T105" s="262">
        <f t="shared" ref="T105:T113" si="37">J105</f>
        <v>37.427150801163243</v>
      </c>
    </row>
    <row r="106" spans="1:20" s="19" customFormat="1">
      <c r="A106" s="3" t="s">
        <v>172</v>
      </c>
      <c r="B106" s="28" t="s">
        <v>155</v>
      </c>
      <c r="C106" s="35" t="s">
        <v>173</v>
      </c>
      <c r="D106" s="29">
        <v>8</v>
      </c>
      <c r="E106" s="29" t="s">
        <v>156</v>
      </c>
      <c r="F106" s="39" t="s">
        <v>169</v>
      </c>
      <c r="G106" s="173">
        <v>34.251144889037462</v>
      </c>
      <c r="H106" s="173">
        <v>35.278679235708594</v>
      </c>
      <c r="I106" s="173">
        <v>36.337039612779847</v>
      </c>
      <c r="J106" s="173">
        <v>37.427150801163243</v>
      </c>
      <c r="K106" s="40"/>
      <c r="L106" s="40"/>
      <c r="M106" s="40"/>
      <c r="N106" s="256" t="str">
        <f t="shared" si="31"/>
        <v>04315C</v>
      </c>
      <c r="O106" s="257" t="str">
        <f t="shared" si="32"/>
        <v>Field Supervisor Code Compliance (Traffic)</v>
      </c>
      <c r="P106" s="258" t="str">
        <f t="shared" si="33"/>
        <v>N20</v>
      </c>
      <c r="Q106" s="262">
        <f t="shared" si="34"/>
        <v>34.251144889037462</v>
      </c>
      <c r="R106" s="262">
        <f t="shared" si="35"/>
        <v>35.278679235708594</v>
      </c>
      <c r="S106" s="262">
        <f t="shared" si="36"/>
        <v>36.337039612779847</v>
      </c>
      <c r="T106" s="262">
        <f t="shared" si="37"/>
        <v>37.427150801163243</v>
      </c>
    </row>
    <row r="107" spans="1:20" s="19" customFormat="1">
      <c r="A107" s="3" t="s">
        <v>176</v>
      </c>
      <c r="B107" s="28" t="s">
        <v>155</v>
      </c>
      <c r="C107" s="35" t="s">
        <v>177</v>
      </c>
      <c r="D107" s="29">
        <v>8</v>
      </c>
      <c r="E107" s="29" t="s">
        <v>156</v>
      </c>
      <c r="F107" s="39" t="s">
        <v>169</v>
      </c>
      <c r="G107" s="173">
        <v>34.251144889037462</v>
      </c>
      <c r="H107" s="173">
        <v>35.278679235708594</v>
      </c>
      <c r="I107" s="173">
        <v>36.337039612779847</v>
      </c>
      <c r="J107" s="173">
        <v>37.427150801163243</v>
      </c>
      <c r="K107" s="40"/>
      <c r="L107" s="40"/>
      <c r="M107" s="40"/>
      <c r="N107" s="256" t="str">
        <f t="shared" si="31"/>
        <v>09927C</v>
      </c>
      <c r="O107" s="257" t="str">
        <f t="shared" si="32"/>
        <v>Supervisor Custodial Operations</v>
      </c>
      <c r="P107" s="258" t="str">
        <f t="shared" si="33"/>
        <v>N20</v>
      </c>
      <c r="Q107" s="262">
        <f t="shared" si="34"/>
        <v>34.251144889037462</v>
      </c>
      <c r="R107" s="262">
        <f t="shared" si="35"/>
        <v>35.278679235708594</v>
      </c>
      <c r="S107" s="262">
        <f t="shared" si="36"/>
        <v>36.337039612779847</v>
      </c>
      <c r="T107" s="262">
        <f t="shared" si="37"/>
        <v>37.427150801163243</v>
      </c>
    </row>
    <row r="108" spans="1:20" s="19" customFormat="1">
      <c r="A108" s="3" t="s">
        <v>178</v>
      </c>
      <c r="B108" s="28" t="s">
        <v>155</v>
      </c>
      <c r="C108" s="35" t="s">
        <v>179</v>
      </c>
      <c r="D108" s="29">
        <v>8</v>
      </c>
      <c r="E108" s="29" t="s">
        <v>156</v>
      </c>
      <c r="F108" s="39" t="s">
        <v>169</v>
      </c>
      <c r="G108" s="173">
        <v>34.251144889037462</v>
      </c>
      <c r="H108" s="173">
        <v>35.278679235708594</v>
      </c>
      <c r="I108" s="173">
        <v>36.337039612779847</v>
      </c>
      <c r="J108" s="173">
        <v>37.427150801163243</v>
      </c>
      <c r="K108" s="40"/>
      <c r="L108" s="40"/>
      <c r="M108" s="40"/>
      <c r="N108" s="256" t="str">
        <f t="shared" si="31"/>
        <v>09950C</v>
      </c>
      <c r="O108" s="257" t="str">
        <f t="shared" si="32"/>
        <v xml:space="preserve">Supervisor Distribution Center  </v>
      </c>
      <c r="P108" s="258" t="str">
        <f t="shared" si="33"/>
        <v>N20</v>
      </c>
      <c r="Q108" s="262">
        <f t="shared" si="34"/>
        <v>34.251144889037462</v>
      </c>
      <c r="R108" s="262">
        <f t="shared" si="35"/>
        <v>35.278679235708594</v>
      </c>
      <c r="S108" s="262">
        <f t="shared" si="36"/>
        <v>36.337039612779847</v>
      </c>
      <c r="T108" s="262">
        <f t="shared" si="37"/>
        <v>37.427150801163243</v>
      </c>
    </row>
    <row r="109" spans="1:20" s="19" customFormat="1">
      <c r="A109" s="3" t="s">
        <v>180</v>
      </c>
      <c r="B109" s="28" t="s">
        <v>155</v>
      </c>
      <c r="C109" s="35" t="s">
        <v>181</v>
      </c>
      <c r="D109" s="29">
        <v>8</v>
      </c>
      <c r="E109" s="29" t="s">
        <v>156</v>
      </c>
      <c r="F109" s="39" t="s">
        <v>169</v>
      </c>
      <c r="G109" s="174">
        <v>34.251144889037462</v>
      </c>
      <c r="H109" s="174">
        <v>35.278679235708594</v>
      </c>
      <c r="I109" s="174">
        <v>36.337039612779847</v>
      </c>
      <c r="J109" s="174">
        <v>37.427150801163243</v>
      </c>
      <c r="K109" s="40"/>
      <c r="L109" s="40"/>
      <c r="M109" s="40"/>
      <c r="N109" s="256" t="str">
        <f t="shared" si="31"/>
        <v>09983C</v>
      </c>
      <c r="O109" s="257" t="str">
        <f t="shared" si="32"/>
        <v xml:space="preserve">Supervisor Engineering Technician I   </v>
      </c>
      <c r="P109" s="258" t="str">
        <f t="shared" si="33"/>
        <v>N20</v>
      </c>
      <c r="Q109" s="262">
        <f t="shared" si="34"/>
        <v>34.251144889037462</v>
      </c>
      <c r="R109" s="262">
        <f t="shared" si="35"/>
        <v>35.278679235708594</v>
      </c>
      <c r="S109" s="262">
        <f t="shared" si="36"/>
        <v>36.337039612779847</v>
      </c>
      <c r="T109" s="262">
        <f t="shared" si="37"/>
        <v>37.427150801163243</v>
      </c>
    </row>
    <row r="110" spans="1:20" s="19" customFormat="1">
      <c r="A110" s="3" t="s">
        <v>182</v>
      </c>
      <c r="B110" s="28" t="s">
        <v>155</v>
      </c>
      <c r="C110" s="35" t="s">
        <v>183</v>
      </c>
      <c r="D110" s="29">
        <v>8</v>
      </c>
      <c r="E110" s="29" t="s">
        <v>156</v>
      </c>
      <c r="F110" s="39" t="s">
        <v>169</v>
      </c>
      <c r="G110" s="174">
        <v>34.251144889037462</v>
      </c>
      <c r="H110" s="174">
        <v>35.278679235708594</v>
      </c>
      <c r="I110" s="174">
        <v>36.337039612779847</v>
      </c>
      <c r="J110" s="174">
        <v>37.427150801163243</v>
      </c>
      <c r="K110" s="40"/>
      <c r="L110" s="40"/>
      <c r="M110" s="40"/>
      <c r="N110" s="256" t="str">
        <f t="shared" si="31"/>
        <v>09984C</v>
      </c>
      <c r="O110" s="257" t="str">
        <f t="shared" si="32"/>
        <v>Supervisor Engineering Technician I - Laboratory</v>
      </c>
      <c r="P110" s="258" t="str">
        <f t="shared" si="33"/>
        <v>N20</v>
      </c>
      <c r="Q110" s="262">
        <f t="shared" si="34"/>
        <v>34.251144889037462</v>
      </c>
      <c r="R110" s="262">
        <f t="shared" si="35"/>
        <v>35.278679235708594</v>
      </c>
      <c r="S110" s="262">
        <f t="shared" si="36"/>
        <v>36.337039612779847</v>
      </c>
      <c r="T110" s="262">
        <f t="shared" si="37"/>
        <v>37.427150801163243</v>
      </c>
    </row>
    <row r="111" spans="1:20" s="19" customFormat="1">
      <c r="A111" s="3" t="s">
        <v>184</v>
      </c>
      <c r="B111" s="28" t="s">
        <v>155</v>
      </c>
      <c r="C111" s="35" t="s">
        <v>185</v>
      </c>
      <c r="D111" s="29">
        <v>8</v>
      </c>
      <c r="E111" s="29" t="s">
        <v>156</v>
      </c>
      <c r="F111" s="39" t="s">
        <v>169</v>
      </c>
      <c r="G111" s="174">
        <v>34.251144889037462</v>
      </c>
      <c r="H111" s="174">
        <v>35.278679235708594</v>
      </c>
      <c r="I111" s="174">
        <v>36.337039612779847</v>
      </c>
      <c r="J111" s="174">
        <v>37.427150801163243</v>
      </c>
      <c r="K111" s="15"/>
      <c r="L111" s="40"/>
      <c r="M111" s="40"/>
      <c r="N111" s="256" t="str">
        <f t="shared" si="31"/>
        <v>10076C</v>
      </c>
      <c r="O111" s="257" t="str">
        <f t="shared" si="32"/>
        <v>Supervisor Impound Lot Contract Monitor</v>
      </c>
      <c r="P111" s="258" t="str">
        <f t="shared" si="33"/>
        <v>N20</v>
      </c>
      <c r="Q111" s="262">
        <f t="shared" si="34"/>
        <v>34.251144889037462</v>
      </c>
      <c r="R111" s="262">
        <f t="shared" si="35"/>
        <v>35.278679235708594</v>
      </c>
      <c r="S111" s="262">
        <f t="shared" si="36"/>
        <v>36.337039612779847</v>
      </c>
      <c r="T111" s="262">
        <f t="shared" si="37"/>
        <v>37.427150801163243</v>
      </c>
    </row>
    <row r="112" spans="1:20" s="19" customFormat="1">
      <c r="A112" s="3" t="s">
        <v>186</v>
      </c>
      <c r="B112" s="28" t="s">
        <v>155</v>
      </c>
      <c r="C112" s="35" t="s">
        <v>187</v>
      </c>
      <c r="D112" s="29">
        <v>8</v>
      </c>
      <c r="E112" s="29" t="s">
        <v>156</v>
      </c>
      <c r="F112" s="39" t="s">
        <v>169</v>
      </c>
      <c r="G112" s="174">
        <v>34.251144889037462</v>
      </c>
      <c r="H112" s="174">
        <v>35.278679235708594</v>
      </c>
      <c r="I112" s="174">
        <v>36.337039612779847</v>
      </c>
      <c r="J112" s="174">
        <v>37.427150801163243</v>
      </c>
      <c r="K112" s="15"/>
      <c r="L112" s="40"/>
      <c r="M112" s="40"/>
      <c r="N112" s="256" t="str">
        <f t="shared" si="31"/>
        <v>10081C</v>
      </c>
      <c r="O112" s="257" t="str">
        <f t="shared" si="32"/>
        <v xml:space="preserve">Supervisor Meter Service Workers  </v>
      </c>
      <c r="P112" s="258" t="str">
        <f t="shared" si="33"/>
        <v>N20</v>
      </c>
      <c r="Q112" s="262">
        <f t="shared" si="34"/>
        <v>34.251144889037462</v>
      </c>
      <c r="R112" s="262">
        <f t="shared" si="35"/>
        <v>35.278679235708594</v>
      </c>
      <c r="S112" s="262">
        <f t="shared" si="36"/>
        <v>36.337039612779847</v>
      </c>
      <c r="T112" s="262">
        <f t="shared" si="37"/>
        <v>37.427150801163243</v>
      </c>
    </row>
    <row r="113" spans="1:20" s="19" customFormat="1">
      <c r="A113" s="3" t="s">
        <v>188</v>
      </c>
      <c r="B113" s="28" t="s">
        <v>155</v>
      </c>
      <c r="C113" s="35" t="s">
        <v>189</v>
      </c>
      <c r="D113" s="29">
        <v>8</v>
      </c>
      <c r="E113" s="29" t="s">
        <v>156</v>
      </c>
      <c r="F113" s="39" t="s">
        <v>169</v>
      </c>
      <c r="G113" s="175">
        <v>34.251144889037462</v>
      </c>
      <c r="H113" s="175">
        <v>35.278679235708594</v>
      </c>
      <c r="I113" s="175">
        <v>36.337039612779847</v>
      </c>
      <c r="J113" s="175">
        <v>37.427150801163243</v>
      </c>
      <c r="K113" s="15"/>
      <c r="L113" s="40"/>
      <c r="M113" s="40"/>
      <c r="N113" s="256" t="str">
        <f t="shared" si="31"/>
        <v>10079C</v>
      </c>
      <c r="O113" s="257" t="str">
        <f t="shared" si="32"/>
        <v>Supervisor Operations Support</v>
      </c>
      <c r="P113" s="258" t="str">
        <f t="shared" si="33"/>
        <v>N20</v>
      </c>
      <c r="Q113" s="262">
        <f t="shared" si="34"/>
        <v>34.251144889037462</v>
      </c>
      <c r="R113" s="262">
        <f t="shared" si="35"/>
        <v>35.278679235708594</v>
      </c>
      <c r="S113" s="262">
        <f t="shared" si="36"/>
        <v>36.337039612779847</v>
      </c>
      <c r="T113" s="262">
        <f t="shared" si="37"/>
        <v>37.427150801163243</v>
      </c>
    </row>
    <row r="114" spans="1:20" s="19" customFormat="1">
      <c r="A114" s="3"/>
      <c r="B114" s="2"/>
      <c r="C114" s="35"/>
      <c r="D114" s="4"/>
      <c r="E114" s="15"/>
      <c r="F114" s="16"/>
      <c r="G114" s="39"/>
      <c r="H114" s="39"/>
      <c r="I114" s="39"/>
      <c r="J114" s="18"/>
      <c r="K114" s="15"/>
      <c r="L114" s="40"/>
      <c r="M114" s="40"/>
      <c r="N114" s="263"/>
      <c r="O114" s="257"/>
      <c r="P114" s="250"/>
      <c r="Q114" s="249"/>
      <c r="R114" s="249"/>
      <c r="S114" s="249"/>
      <c r="T114" s="249"/>
    </row>
    <row r="115" spans="1:20" s="12" customFormat="1">
      <c r="A115" s="19"/>
      <c r="B115" s="19"/>
      <c r="C115" s="11"/>
      <c r="D115" s="45"/>
      <c r="E115" s="11"/>
      <c r="F115" s="45"/>
      <c r="G115" s="17"/>
      <c r="H115" s="17"/>
      <c r="I115" s="17"/>
      <c r="J115" s="18"/>
      <c r="K115" s="10"/>
      <c r="L115" s="10"/>
      <c r="M115" s="11"/>
      <c r="N115" s="261"/>
      <c r="O115" s="261"/>
      <c r="P115" s="248"/>
      <c r="Q115" s="260"/>
      <c r="R115" s="260"/>
      <c r="S115" s="260"/>
      <c r="T115" s="260"/>
    </row>
    <row r="116" spans="1:20" s="19" customFormat="1" ht="54" thickBot="1">
      <c r="A116" s="22" t="s">
        <v>2</v>
      </c>
      <c r="B116" s="23" t="s">
        <v>3</v>
      </c>
      <c r="C116" s="24" t="s">
        <v>190</v>
      </c>
      <c r="D116" s="25" t="s">
        <v>5</v>
      </c>
      <c r="E116" s="23" t="s">
        <v>6</v>
      </c>
      <c r="F116" s="25" t="s">
        <v>7</v>
      </c>
      <c r="G116" s="26" t="s">
        <v>8</v>
      </c>
      <c r="H116" s="26" t="s">
        <v>9</v>
      </c>
      <c r="I116" s="26" t="s">
        <v>10</v>
      </c>
      <c r="J116" s="27" t="s">
        <v>11</v>
      </c>
      <c r="L116" s="20"/>
      <c r="M116" s="20"/>
      <c r="N116" s="251" t="s">
        <v>2</v>
      </c>
      <c r="O116" s="252" t="s">
        <v>612</v>
      </c>
      <c r="P116" s="253" t="s">
        <v>606</v>
      </c>
      <c r="Q116" s="254" t="s">
        <v>8</v>
      </c>
      <c r="R116" s="254" t="s">
        <v>9</v>
      </c>
      <c r="S116" s="254" t="s">
        <v>10</v>
      </c>
      <c r="T116" s="251" t="s">
        <v>11</v>
      </c>
    </row>
    <row r="117" spans="1:20" s="19" customFormat="1">
      <c r="B117" s="28"/>
      <c r="C117" s="31" t="s">
        <v>15</v>
      </c>
      <c r="D117" s="29"/>
      <c r="E117" s="29"/>
      <c r="F117" s="39"/>
      <c r="G117" s="39"/>
      <c r="H117" s="39"/>
      <c r="I117" s="39"/>
      <c r="J117" s="39"/>
      <c r="L117" s="20"/>
      <c r="M117" s="20"/>
      <c r="N117" s="256"/>
      <c r="O117" s="257"/>
      <c r="P117" s="258"/>
      <c r="Q117" s="256"/>
      <c r="R117" s="256"/>
      <c r="S117" s="256"/>
      <c r="T117" s="256"/>
    </row>
    <row r="118" spans="1:20">
      <c r="A118" s="3" t="s">
        <v>191</v>
      </c>
      <c r="B118" s="28" t="s">
        <v>155</v>
      </c>
      <c r="C118" s="43" t="s">
        <v>192</v>
      </c>
      <c r="D118" s="29">
        <v>9</v>
      </c>
      <c r="E118" s="29" t="s">
        <v>156</v>
      </c>
      <c r="F118" s="39" t="s">
        <v>193</v>
      </c>
      <c r="G118" s="176">
        <v>37.992039616072482</v>
      </c>
      <c r="H118" s="177">
        <v>39.131800804554651</v>
      </c>
      <c r="I118" s="177">
        <v>40.305754828691292</v>
      </c>
      <c r="J118" s="177">
        <v>41.514927473552035</v>
      </c>
      <c r="N118" s="256" t="str">
        <f>A118</f>
        <v>04970C</v>
      </c>
      <c r="O118" s="257" t="str">
        <f>C118</f>
        <v xml:space="preserve">Foreman Stationary Engineers </v>
      </c>
      <c r="P118" s="258" t="str">
        <f t="shared" ref="P118:T119" si="38">F118</f>
        <v>N30</v>
      </c>
      <c r="Q118" s="262">
        <f t="shared" si="38"/>
        <v>37.992039616072482</v>
      </c>
      <c r="R118" s="262">
        <f t="shared" si="38"/>
        <v>39.131800804554651</v>
      </c>
      <c r="S118" s="262">
        <f t="shared" si="38"/>
        <v>40.305754828691292</v>
      </c>
      <c r="T118" s="262">
        <f t="shared" si="38"/>
        <v>41.514927473552035</v>
      </c>
    </row>
    <row r="119" spans="1:20">
      <c r="A119" s="3" t="s">
        <v>266</v>
      </c>
      <c r="B119" s="28" t="s">
        <v>155</v>
      </c>
      <c r="C119" s="43" t="s">
        <v>267</v>
      </c>
      <c r="D119" s="29">
        <v>9</v>
      </c>
      <c r="E119" s="29" t="s">
        <v>156</v>
      </c>
      <c r="F119" s="39" t="s">
        <v>193</v>
      </c>
      <c r="G119" s="176">
        <v>37.992039616072482</v>
      </c>
      <c r="H119" s="177">
        <v>39.131800804554651</v>
      </c>
      <c r="I119" s="177">
        <v>40.305754828691292</v>
      </c>
      <c r="J119" s="177">
        <v>41.514927473552035</v>
      </c>
      <c r="N119" s="256" t="str">
        <f>A119</f>
        <v>52911C</v>
      </c>
      <c r="O119" s="257" t="str">
        <f>C119</f>
        <v>Supervisor Water Mech Mait and Mach</v>
      </c>
      <c r="P119" s="258" t="str">
        <f t="shared" si="38"/>
        <v>N30</v>
      </c>
      <c r="Q119" s="262">
        <f t="shared" si="38"/>
        <v>37.992039616072482</v>
      </c>
      <c r="R119" s="262">
        <f t="shared" si="38"/>
        <v>39.131800804554651</v>
      </c>
      <c r="S119" s="262">
        <f t="shared" si="38"/>
        <v>40.305754828691292</v>
      </c>
      <c r="T119" s="262">
        <f t="shared" si="38"/>
        <v>41.514927473552035</v>
      </c>
    </row>
    <row r="120" spans="1:20">
      <c r="B120" s="5"/>
      <c r="C120" s="43"/>
      <c r="D120" s="5"/>
      <c r="E120" s="5"/>
      <c r="F120" s="5"/>
      <c r="G120" s="46"/>
      <c r="H120" s="5"/>
      <c r="I120" s="5"/>
      <c r="J120" s="5"/>
      <c r="O120" s="213"/>
    </row>
    <row r="121" spans="1:20" ht="54.75" thickBot="1">
      <c r="A121" s="22" t="s">
        <v>2</v>
      </c>
      <c r="B121" s="23" t="s">
        <v>3</v>
      </c>
      <c r="C121" s="24" t="s">
        <v>194</v>
      </c>
      <c r="D121" s="25" t="s">
        <v>195</v>
      </c>
      <c r="E121" s="23" t="s">
        <v>6</v>
      </c>
      <c r="F121" s="25" t="s">
        <v>7</v>
      </c>
      <c r="G121" s="26" t="s">
        <v>8</v>
      </c>
      <c r="H121" s="10"/>
      <c r="I121" s="10"/>
      <c r="J121" s="10"/>
      <c r="K121" s="10"/>
      <c r="L121" s="10"/>
      <c r="M121" s="47"/>
      <c r="N121" s="251" t="s">
        <v>2</v>
      </c>
      <c r="O121" s="252" t="s">
        <v>612</v>
      </c>
      <c r="P121" s="253" t="s">
        <v>606</v>
      </c>
      <c r="Q121" s="254" t="s">
        <v>8</v>
      </c>
      <c r="R121" s="254" t="s">
        <v>9</v>
      </c>
      <c r="S121" s="254" t="s">
        <v>10</v>
      </c>
      <c r="T121" s="251" t="s">
        <v>11</v>
      </c>
    </row>
    <row r="122" spans="1:20">
      <c r="A122" s="5"/>
      <c r="B122" s="28"/>
      <c r="C122" s="31" t="s">
        <v>15</v>
      </c>
      <c r="D122" s="29"/>
      <c r="E122" s="29"/>
      <c r="F122" s="17"/>
      <c r="G122" s="48"/>
      <c r="H122" s="48"/>
      <c r="I122" s="48"/>
      <c r="J122" s="48"/>
      <c r="K122" s="48"/>
      <c r="L122" s="48"/>
      <c r="M122" s="17"/>
      <c r="N122" s="256"/>
      <c r="O122" s="257"/>
      <c r="P122" s="258"/>
      <c r="Q122" s="256"/>
      <c r="R122" s="256"/>
      <c r="S122" s="256"/>
      <c r="T122" s="256"/>
    </row>
    <row r="123" spans="1:20">
      <c r="A123" s="5" t="s">
        <v>197</v>
      </c>
      <c r="B123" s="28" t="s">
        <v>155</v>
      </c>
      <c r="C123" s="35" t="s">
        <v>198</v>
      </c>
      <c r="D123" s="29">
        <v>10</v>
      </c>
      <c r="E123" s="29" t="s">
        <v>156</v>
      </c>
      <c r="F123" s="17" t="s">
        <v>196</v>
      </c>
      <c r="G123" s="39">
        <v>49.758000000000003</v>
      </c>
      <c r="H123" s="48"/>
      <c r="I123" s="48"/>
      <c r="J123" s="48"/>
      <c r="K123" s="48"/>
      <c r="L123" s="48"/>
      <c r="M123" s="17"/>
      <c r="N123" s="256" t="str">
        <f>A123</f>
        <v>05140C</v>
      </c>
      <c r="O123" s="257" t="str">
        <f>C123</f>
        <v xml:space="preserve">General Foreman Electrician* </v>
      </c>
      <c r="P123" s="258" t="str">
        <f t="shared" ref="P123:T124" si="39">F123</f>
        <v>N42</v>
      </c>
      <c r="Q123" s="262">
        <f t="shared" si="39"/>
        <v>49.758000000000003</v>
      </c>
      <c r="R123" s="262">
        <f t="shared" si="39"/>
        <v>0</v>
      </c>
      <c r="S123" s="262">
        <f t="shared" si="39"/>
        <v>0</v>
      </c>
      <c r="T123" s="262">
        <f t="shared" si="39"/>
        <v>0</v>
      </c>
    </row>
    <row r="124" spans="1:20">
      <c r="A124" s="5" t="s">
        <v>199</v>
      </c>
      <c r="B124" s="28" t="s">
        <v>155</v>
      </c>
      <c r="C124" s="35" t="s">
        <v>200</v>
      </c>
      <c r="D124" s="29">
        <v>10</v>
      </c>
      <c r="E124" s="29" t="s">
        <v>156</v>
      </c>
      <c r="F124" s="17" t="s">
        <v>196</v>
      </c>
      <c r="G124" s="39">
        <v>49.758000000000003</v>
      </c>
      <c r="H124" s="48"/>
      <c r="I124" s="48"/>
      <c r="J124" s="48"/>
      <c r="K124" s="48"/>
      <c r="L124" s="48"/>
      <c r="M124" s="32"/>
      <c r="N124" s="256" t="str">
        <f>A124</f>
        <v>10375C</v>
      </c>
      <c r="O124" s="257" t="str">
        <f>C124</f>
        <v>Supervisor Water Plant Electrical and Control Systems*</v>
      </c>
      <c r="P124" s="258" t="str">
        <f t="shared" si="39"/>
        <v>N42</v>
      </c>
      <c r="Q124" s="262">
        <f t="shared" si="39"/>
        <v>49.758000000000003</v>
      </c>
      <c r="R124" s="262">
        <f t="shared" si="39"/>
        <v>0</v>
      </c>
      <c r="S124" s="262">
        <f t="shared" si="39"/>
        <v>0</v>
      </c>
      <c r="T124" s="262">
        <f t="shared" si="39"/>
        <v>0</v>
      </c>
    </row>
    <row r="125" spans="1:20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</row>
    <row r="126" spans="1:20">
      <c r="A126" s="3" t="s">
        <v>201</v>
      </c>
      <c r="D126" s="4"/>
      <c r="E126" s="4"/>
      <c r="F126" s="32"/>
      <c r="G126" s="32"/>
      <c r="H126" s="32"/>
      <c r="I126" s="32"/>
      <c r="J126" s="32"/>
      <c r="K126" s="32"/>
      <c r="L126" s="32"/>
    </row>
    <row r="127" spans="1:20" s="49" customFormat="1">
      <c r="A127" s="50" t="s">
        <v>202</v>
      </c>
      <c r="B127" s="2"/>
      <c r="C127" s="3"/>
      <c r="D127" s="3"/>
      <c r="E127" s="3"/>
      <c r="F127" s="3"/>
      <c r="G127" s="32"/>
      <c r="H127" s="32"/>
      <c r="I127" s="32"/>
      <c r="J127" s="32"/>
      <c r="K127" s="32"/>
      <c r="L127" s="32"/>
      <c r="N127" s="265"/>
      <c r="O127" s="265"/>
      <c r="P127" s="265"/>
      <c r="Q127" s="266"/>
      <c r="R127" s="266"/>
      <c r="S127" s="266"/>
      <c r="T127" s="266"/>
    </row>
    <row r="128" spans="1:20">
      <c r="A128" s="50" t="s">
        <v>203</v>
      </c>
      <c r="C128" s="35"/>
      <c r="D128" s="4"/>
      <c r="E128" s="4"/>
      <c r="F128" s="32"/>
      <c r="G128" s="15"/>
      <c r="H128" s="15"/>
      <c r="I128" s="15"/>
      <c r="J128" s="15"/>
      <c r="K128" s="15"/>
      <c r="L128" s="32"/>
      <c r="M128" s="32"/>
      <c r="N128" s="256"/>
      <c r="O128" s="257"/>
    </row>
    <row r="129" spans="1:20">
      <c r="A129" s="50"/>
      <c r="C129" s="35"/>
      <c r="D129" s="4"/>
      <c r="E129" s="4"/>
      <c r="F129" s="32"/>
      <c r="G129" s="15"/>
      <c r="H129" s="15"/>
      <c r="I129" s="15"/>
      <c r="J129" s="15"/>
      <c r="K129" s="15"/>
      <c r="L129" s="32"/>
      <c r="M129" s="32"/>
      <c r="N129" s="256"/>
      <c r="O129" s="257"/>
    </row>
    <row r="130" spans="1:20">
      <c r="A130" s="50"/>
      <c r="C130" s="35"/>
      <c r="D130" s="4"/>
      <c r="E130" s="4"/>
      <c r="F130" s="32"/>
      <c r="G130" s="15"/>
      <c r="H130" s="15"/>
      <c r="I130" s="15"/>
      <c r="J130" s="15"/>
      <c r="K130" s="15"/>
      <c r="L130" s="32"/>
      <c r="M130" s="32"/>
      <c r="N130" s="256"/>
      <c r="O130" s="257"/>
    </row>
    <row r="131" spans="1:20">
      <c r="A131" s="50"/>
      <c r="C131" s="35"/>
      <c r="D131" s="4"/>
      <c r="E131" s="4"/>
      <c r="F131" s="32"/>
      <c r="G131" s="10"/>
      <c r="H131" s="10"/>
      <c r="I131" s="10"/>
      <c r="J131" s="10"/>
      <c r="K131" s="10"/>
      <c r="L131" s="10"/>
      <c r="M131" s="32"/>
      <c r="N131" s="256"/>
      <c r="O131" s="257"/>
    </row>
    <row r="132" spans="1:20" ht="54.75" thickBot="1">
      <c r="A132" s="22" t="s">
        <v>2</v>
      </c>
      <c r="B132" s="23" t="s">
        <v>3</v>
      </c>
      <c r="C132" s="24" t="s">
        <v>204</v>
      </c>
      <c r="D132" s="25" t="s">
        <v>195</v>
      </c>
      <c r="E132" s="23" t="s">
        <v>6</v>
      </c>
      <c r="F132" s="25" t="s">
        <v>7</v>
      </c>
      <c r="G132" s="26" t="s">
        <v>8</v>
      </c>
      <c r="H132" s="26" t="s">
        <v>9</v>
      </c>
      <c r="I132" s="26" t="s">
        <v>10</v>
      </c>
      <c r="J132" s="27" t="s">
        <v>11</v>
      </c>
      <c r="K132" s="10"/>
      <c r="L132" s="10"/>
      <c r="M132" s="32"/>
      <c r="N132" s="251" t="s">
        <v>2</v>
      </c>
      <c r="O132" s="252" t="s">
        <v>612</v>
      </c>
      <c r="P132" s="253" t="s">
        <v>606</v>
      </c>
      <c r="Q132" s="254" t="s">
        <v>8</v>
      </c>
      <c r="R132" s="254" t="s">
        <v>9</v>
      </c>
      <c r="S132" s="254" t="s">
        <v>10</v>
      </c>
      <c r="T132" s="251" t="s">
        <v>11</v>
      </c>
    </row>
    <row r="133" spans="1:20">
      <c r="A133" s="94"/>
      <c r="B133" s="11"/>
      <c r="C133" s="31" t="s">
        <v>15</v>
      </c>
      <c r="D133" s="45"/>
      <c r="E133" s="11"/>
      <c r="F133" s="45"/>
      <c r="G133" s="10"/>
      <c r="H133" s="10"/>
      <c r="I133" s="10"/>
      <c r="J133" s="29"/>
      <c r="K133" s="10"/>
      <c r="L133" s="10"/>
      <c r="M133" s="32"/>
      <c r="N133" s="256"/>
      <c r="O133" s="257"/>
      <c r="P133" s="258"/>
      <c r="Q133" s="256"/>
      <c r="R133" s="256"/>
      <c r="S133" s="256"/>
      <c r="T133" s="256"/>
    </row>
    <row r="134" spans="1:20" s="12" customFormat="1">
      <c r="A134" s="3" t="s">
        <v>205</v>
      </c>
      <c r="B134" s="28" t="s">
        <v>155</v>
      </c>
      <c r="C134" s="35" t="s">
        <v>206</v>
      </c>
      <c r="D134" s="29">
        <v>11</v>
      </c>
      <c r="E134" s="29" t="s">
        <v>156</v>
      </c>
      <c r="F134" s="17" t="s">
        <v>207</v>
      </c>
      <c r="G134" s="39">
        <f>'July 2018'!G142*1.025</f>
        <v>44.346242840608937</v>
      </c>
      <c r="H134" s="39">
        <f>'July 2018'!H142*1.025</f>
        <v>45.676630125827209</v>
      </c>
      <c r="I134" s="39">
        <f>'July 2018'!I142*1.025</f>
        <v>47.046929029602026</v>
      </c>
      <c r="J134" s="39">
        <f>'July 2018'!J142*1.025</f>
        <v>48.458336900490096</v>
      </c>
      <c r="K134" s="5"/>
      <c r="L134" s="47"/>
      <c r="M134" s="11"/>
      <c r="N134" s="256" t="str">
        <f>A134</f>
        <v>10035C</v>
      </c>
      <c r="O134" s="257" t="str">
        <f>C134</f>
        <v>Supervisor Forensic Science</v>
      </c>
      <c r="P134" s="258" t="str">
        <f>F134</f>
        <v>N50</v>
      </c>
      <c r="Q134" s="262">
        <f>G134</f>
        <v>44.346242840608937</v>
      </c>
      <c r="R134" s="262">
        <f>H134</f>
        <v>45.676630125827209</v>
      </c>
      <c r="S134" s="262">
        <f>I134</f>
        <v>47.046929029602026</v>
      </c>
      <c r="T134" s="262">
        <f>J134</f>
        <v>48.458336900490096</v>
      </c>
    </row>
    <row r="135" spans="1:20" s="12" customFormat="1">
      <c r="A135" s="3"/>
      <c r="B135" s="28"/>
      <c r="C135" s="35"/>
      <c r="D135" s="29"/>
      <c r="E135" s="29"/>
      <c r="F135" s="17"/>
      <c r="G135" s="39"/>
      <c r="H135" s="39"/>
      <c r="I135" s="39"/>
      <c r="J135" s="39"/>
      <c r="K135" s="5"/>
      <c r="L135" s="47"/>
      <c r="M135" s="11"/>
      <c r="N135" s="261"/>
      <c r="O135" s="261"/>
      <c r="P135" s="248"/>
      <c r="Q135" s="260"/>
      <c r="R135" s="260"/>
      <c r="S135" s="260"/>
      <c r="T135" s="260"/>
    </row>
    <row r="136" spans="1:20" s="12" customFormat="1" ht="13.5" thickBot="1">
      <c r="A136" s="51"/>
      <c r="B136" s="52"/>
      <c r="C136" s="53"/>
      <c r="D136" s="27"/>
      <c r="E136" s="27"/>
      <c r="F136" s="54"/>
      <c r="G136" s="55"/>
      <c r="H136" s="55"/>
      <c r="I136" s="55"/>
      <c r="J136" s="55"/>
      <c r="K136" s="5"/>
      <c r="L136" s="47"/>
      <c r="M136" s="11"/>
      <c r="N136" s="261"/>
      <c r="O136" s="261"/>
      <c r="P136" s="248"/>
      <c r="Q136" s="260"/>
      <c r="R136" s="260"/>
      <c r="S136" s="260"/>
      <c r="T136" s="260"/>
    </row>
    <row r="137" spans="1:20" s="12" customFormat="1">
      <c r="A137" s="3"/>
      <c r="B137" s="3"/>
      <c r="C137" s="18" t="s">
        <v>208</v>
      </c>
      <c r="D137" s="3"/>
      <c r="E137" s="3"/>
      <c r="F137" s="3"/>
      <c r="G137" s="9"/>
      <c r="H137" s="3"/>
      <c r="I137" s="39"/>
      <c r="J137" s="39"/>
      <c r="K137" s="5"/>
      <c r="L137" s="47"/>
      <c r="M137" s="11"/>
      <c r="N137" s="215"/>
      <c r="O137" s="261"/>
      <c r="P137" s="248"/>
      <c r="Q137" s="260"/>
      <c r="R137" s="260"/>
      <c r="S137" s="260"/>
      <c r="T137" s="260"/>
    </row>
    <row r="138" spans="1:20" s="12" customFormat="1">
      <c r="A138" s="56" t="s">
        <v>209</v>
      </c>
      <c r="B138" s="8"/>
      <c r="C138" s="14"/>
      <c r="D138" s="57"/>
      <c r="E138" s="57"/>
      <c r="F138" s="9"/>
      <c r="G138" s="9"/>
      <c r="H138" s="3"/>
      <c r="I138" s="39"/>
      <c r="J138" s="39"/>
      <c r="K138" s="5"/>
      <c r="L138" s="47"/>
      <c r="M138" s="11"/>
      <c r="N138" s="267" t="s">
        <v>566</v>
      </c>
      <c r="O138" s="261"/>
      <c r="P138" s="248"/>
      <c r="Q138" s="260"/>
      <c r="R138" s="260"/>
      <c r="S138" s="260"/>
      <c r="T138" s="260"/>
    </row>
    <row r="139" spans="1:20" s="12" customFormat="1">
      <c r="A139" s="58"/>
      <c r="B139" s="59">
        <f>'July 2018'!B147*1.025</f>
        <v>16.941719285113273</v>
      </c>
      <c r="C139" s="14" t="s">
        <v>210</v>
      </c>
      <c r="D139" s="3"/>
      <c r="E139" s="57"/>
      <c r="F139" s="9"/>
      <c r="G139" s="9"/>
      <c r="H139" s="3"/>
      <c r="J139" s="39"/>
      <c r="K139" s="5"/>
      <c r="L139" s="47"/>
      <c r="M139" s="11"/>
      <c r="N139" s="267" t="s">
        <v>613</v>
      </c>
      <c r="O139" s="261"/>
      <c r="P139" s="248"/>
      <c r="Q139" s="268">
        <f>B139</f>
        <v>16.941719285113273</v>
      </c>
      <c r="R139" s="260"/>
      <c r="S139" s="260"/>
      <c r="T139" s="260"/>
    </row>
    <row r="140" spans="1:20" s="12" customFormat="1">
      <c r="A140" s="58"/>
      <c r="B140" s="60">
        <f>'July 2018'!B148*1.025</f>
        <v>32.753151503507993</v>
      </c>
      <c r="C140" s="14" t="s">
        <v>211</v>
      </c>
      <c r="D140" s="3"/>
      <c r="E140" s="57"/>
      <c r="F140" s="9"/>
      <c r="G140" s="9"/>
      <c r="H140" s="3"/>
      <c r="I140" s="39"/>
      <c r="J140" s="39"/>
      <c r="K140" s="5"/>
      <c r="L140" s="47"/>
      <c r="M140" s="11"/>
      <c r="N140" s="267" t="s">
        <v>614</v>
      </c>
      <c r="O140" s="261"/>
      <c r="P140" s="248"/>
      <c r="Q140" s="268">
        <f>B140</f>
        <v>32.753151503507993</v>
      </c>
      <c r="R140" s="260"/>
      <c r="S140" s="260"/>
      <c r="T140" s="260"/>
    </row>
    <row r="141" spans="1:20" s="12" customFormat="1">
      <c r="A141" s="58"/>
      <c r="B141" s="60">
        <f>'July 2018'!B149*1.025</f>
        <v>45.600704689499992</v>
      </c>
      <c r="C141" s="14" t="s">
        <v>212</v>
      </c>
      <c r="D141" s="3"/>
      <c r="E141" s="57"/>
      <c r="F141" s="9"/>
      <c r="G141" s="5"/>
      <c r="H141" s="5"/>
      <c r="I141" s="39"/>
      <c r="J141" s="39"/>
      <c r="K141" s="5"/>
      <c r="L141" s="47"/>
      <c r="M141" s="11"/>
      <c r="N141" s="267" t="s">
        <v>615</v>
      </c>
      <c r="O141" s="261"/>
      <c r="P141" s="248"/>
      <c r="Q141" s="268">
        <f>B141</f>
        <v>45.600704689499992</v>
      </c>
      <c r="R141" s="260"/>
      <c r="S141" s="260"/>
      <c r="T141" s="260"/>
    </row>
    <row r="142" spans="1:20" s="12" customFormat="1">
      <c r="A142" s="58"/>
      <c r="B142" s="60">
        <f>'July 2018'!B150*1.025</f>
        <v>63.840986565299986</v>
      </c>
      <c r="C142" s="14" t="s">
        <v>213</v>
      </c>
      <c r="D142" s="3"/>
      <c r="E142" s="57"/>
      <c r="F142" s="9"/>
      <c r="G142" s="9"/>
      <c r="H142" s="3"/>
      <c r="I142" s="39"/>
      <c r="J142" s="39"/>
      <c r="K142" s="5"/>
      <c r="L142" s="47"/>
      <c r="M142" s="11"/>
      <c r="N142" s="267" t="s">
        <v>616</v>
      </c>
      <c r="O142" s="261"/>
      <c r="P142" s="248"/>
      <c r="Q142" s="268">
        <f>B142</f>
        <v>63.840986565299986</v>
      </c>
      <c r="R142" s="260"/>
      <c r="S142" s="260"/>
      <c r="T142" s="260"/>
    </row>
    <row r="143" spans="1:20" s="12" customFormat="1">
      <c r="B143" s="5" t="s">
        <v>214</v>
      </c>
      <c r="C143" s="5"/>
      <c r="D143" s="5"/>
      <c r="E143" s="5"/>
      <c r="F143" s="5"/>
      <c r="G143" s="3"/>
      <c r="H143" s="3"/>
      <c r="I143" s="39"/>
      <c r="J143" s="39"/>
      <c r="K143" s="5"/>
      <c r="L143" s="47"/>
      <c r="M143" s="11"/>
      <c r="N143" s="261"/>
      <c r="O143" s="261"/>
      <c r="P143" s="248"/>
      <c r="Q143" s="260"/>
      <c r="R143" s="260"/>
      <c r="S143" s="260"/>
      <c r="T143" s="260"/>
    </row>
    <row r="144" spans="1:20" s="12" customFormat="1">
      <c r="A144" s="58"/>
      <c r="B144" s="6"/>
      <c r="C144" s="3"/>
      <c r="D144" s="14"/>
      <c r="E144" s="57"/>
      <c r="F144" s="9"/>
      <c r="G144" s="5"/>
      <c r="H144" s="5"/>
      <c r="I144" s="39"/>
      <c r="J144" s="39"/>
      <c r="K144" s="5"/>
      <c r="L144" s="47"/>
      <c r="M144" s="11"/>
      <c r="N144" s="261"/>
      <c r="O144" s="261"/>
      <c r="P144" s="248"/>
      <c r="Q144" s="260"/>
      <c r="R144" s="260"/>
      <c r="S144" s="260"/>
      <c r="T144" s="260"/>
    </row>
    <row r="145" spans="1:20" ht="13.5" thickBot="1">
      <c r="A145" s="61"/>
      <c r="B145" s="62"/>
      <c r="C145" s="51"/>
      <c r="D145" s="51"/>
      <c r="E145" s="51"/>
      <c r="F145" s="51"/>
      <c r="G145" s="51"/>
      <c r="H145" s="51"/>
      <c r="I145" s="51"/>
      <c r="J145" s="51"/>
      <c r="K145" s="5"/>
      <c r="L145" s="47"/>
      <c r="M145" s="9"/>
      <c r="N145" s="269"/>
    </row>
    <row r="146" spans="1:20">
      <c r="A146" s="5"/>
      <c r="B146" s="63"/>
      <c r="C146" s="18" t="s">
        <v>215</v>
      </c>
      <c r="D146" s="5"/>
      <c r="E146" s="5"/>
      <c r="F146" s="5"/>
      <c r="G146" s="46"/>
      <c r="H146" s="46"/>
      <c r="I146" s="46"/>
      <c r="J146" s="46"/>
      <c r="K146" s="5"/>
      <c r="L146" s="47"/>
      <c r="M146" s="46"/>
      <c r="N146" s="267"/>
    </row>
    <row r="147" spans="1:20">
      <c r="A147" s="56" t="s">
        <v>216</v>
      </c>
      <c r="B147" s="8"/>
      <c r="C147" s="14"/>
      <c r="D147" s="57"/>
      <c r="E147" s="57"/>
      <c r="F147" s="9"/>
      <c r="G147" s="46"/>
      <c r="H147" s="46"/>
      <c r="I147" s="46"/>
      <c r="J147" s="46"/>
      <c r="K147" s="5"/>
      <c r="L147" s="47"/>
      <c r="M147" s="46"/>
      <c r="N147" s="216" t="s">
        <v>549</v>
      </c>
      <c r="O147" s="216" t="s">
        <v>562</v>
      </c>
      <c r="Q147" s="270">
        <v>0.62</v>
      </c>
    </row>
    <row r="148" spans="1:20">
      <c r="A148" s="64" t="s">
        <v>217</v>
      </c>
      <c r="B148" s="65"/>
      <c r="C148" s="66"/>
      <c r="D148" s="67"/>
      <c r="E148" s="67"/>
      <c r="F148" s="46"/>
      <c r="G148" s="46"/>
      <c r="H148" s="46"/>
      <c r="I148" s="46"/>
      <c r="J148" s="46"/>
      <c r="K148" s="5"/>
      <c r="M148" s="46"/>
      <c r="N148" s="267"/>
    </row>
    <row r="149" spans="1:20" ht="13.5" thickBot="1">
      <c r="A149" s="68" t="s">
        <v>218</v>
      </c>
      <c r="B149" s="69"/>
      <c r="C149" s="70"/>
      <c r="D149" s="71"/>
      <c r="E149" s="71"/>
      <c r="F149" s="72"/>
      <c r="G149" s="51"/>
      <c r="H149" s="51"/>
      <c r="I149" s="51"/>
      <c r="J149" s="51"/>
      <c r="K149" s="5"/>
      <c r="M149" s="46"/>
      <c r="N149" s="267"/>
    </row>
    <row r="150" spans="1:20">
      <c r="A150" s="64"/>
      <c r="B150" s="65"/>
      <c r="C150" s="66"/>
      <c r="D150" s="67"/>
      <c r="E150" s="67"/>
      <c r="F150" s="46"/>
      <c r="G150" s="9"/>
      <c r="H150" s="9"/>
      <c r="I150" s="9"/>
      <c r="J150" s="46"/>
      <c r="K150" s="5"/>
      <c r="M150" s="9"/>
      <c r="N150" s="269"/>
    </row>
    <row r="151" spans="1:20">
      <c r="A151" s="64"/>
      <c r="B151" s="65"/>
      <c r="C151" s="73" t="s">
        <v>219</v>
      </c>
      <c r="D151" s="67"/>
      <c r="E151" s="67"/>
      <c r="F151" s="46"/>
      <c r="G151" s="9"/>
      <c r="J151" s="46"/>
      <c r="K151" s="5"/>
      <c r="M151" s="9"/>
      <c r="N151" s="271"/>
      <c r="O151" s="271"/>
    </row>
    <row r="152" spans="1:20">
      <c r="A152" s="75" t="s">
        <v>252</v>
      </c>
      <c r="B152" s="8"/>
      <c r="C152" s="14"/>
      <c r="D152" s="57"/>
      <c r="E152" s="57"/>
      <c r="F152" s="9"/>
      <c r="G152" s="9"/>
      <c r="H152" s="9"/>
      <c r="I152" s="39"/>
      <c r="J152" s="9"/>
      <c r="M152" s="9"/>
      <c r="N152" s="216" t="s">
        <v>550</v>
      </c>
      <c r="O152" s="216" t="s">
        <v>558</v>
      </c>
      <c r="Q152" s="262">
        <f>J153</f>
        <v>1.4089675522499996</v>
      </c>
    </row>
    <row r="153" spans="1:20">
      <c r="A153" s="75" t="s">
        <v>254</v>
      </c>
      <c r="B153" s="8"/>
      <c r="C153" s="14"/>
      <c r="D153" s="57"/>
      <c r="E153" s="57"/>
      <c r="F153" s="9"/>
      <c r="G153" s="9"/>
      <c r="H153" s="9"/>
      <c r="J153" s="39">
        <f>'July 2018'!J161*1.025</f>
        <v>1.4089675522499996</v>
      </c>
      <c r="K153" s="3" t="s">
        <v>220</v>
      </c>
      <c r="M153" s="9"/>
      <c r="N153" s="216" t="s">
        <v>551</v>
      </c>
      <c r="O153" s="216" t="s">
        <v>563</v>
      </c>
      <c r="Q153" s="262">
        <f>J153</f>
        <v>1.4089675522499996</v>
      </c>
    </row>
    <row r="154" spans="1:20">
      <c r="A154" s="75"/>
      <c r="B154" s="8"/>
      <c r="C154" s="14"/>
      <c r="D154" s="57"/>
      <c r="E154" s="57"/>
      <c r="F154" s="9"/>
      <c r="G154" s="9"/>
      <c r="H154" s="9"/>
      <c r="I154" s="39"/>
      <c r="M154" s="9"/>
      <c r="N154" s="216" t="s">
        <v>552</v>
      </c>
      <c r="O154" s="216" t="s">
        <v>564</v>
      </c>
      <c r="Q154" s="262">
        <v>1.409</v>
      </c>
    </row>
    <row r="155" spans="1:20">
      <c r="A155" s="75" t="s">
        <v>239</v>
      </c>
      <c r="B155" s="8"/>
      <c r="C155" s="14"/>
      <c r="D155" s="57"/>
      <c r="E155" s="57"/>
      <c r="F155" s="9"/>
      <c r="G155" s="9"/>
      <c r="H155" s="9"/>
      <c r="I155" s="39"/>
      <c r="M155" s="9"/>
      <c r="N155" s="271"/>
      <c r="O155" s="271"/>
    </row>
    <row r="156" spans="1:20">
      <c r="A156" s="75" t="s">
        <v>221</v>
      </c>
      <c r="B156" s="8"/>
      <c r="C156" s="14"/>
      <c r="D156" s="57"/>
      <c r="E156" s="57"/>
      <c r="F156" s="9"/>
      <c r="G156" s="9"/>
      <c r="H156" s="9"/>
      <c r="J156" s="39">
        <f>'July 2018'!J164*1.025</f>
        <v>56.358702089999994</v>
      </c>
      <c r="K156" s="3" t="s">
        <v>222</v>
      </c>
      <c r="N156" s="272"/>
      <c r="O156" s="271"/>
    </row>
    <row r="157" spans="1:20" s="5" customFormat="1">
      <c r="A157" s="75"/>
      <c r="B157" s="8"/>
      <c r="C157" s="14"/>
      <c r="D157" s="57"/>
      <c r="E157" s="57"/>
      <c r="F157" s="9"/>
      <c r="G157" s="9"/>
      <c r="H157" s="9"/>
      <c r="I157" s="39"/>
      <c r="J157" s="3"/>
      <c r="L157" s="47"/>
      <c r="M157" s="4"/>
      <c r="N157" s="219"/>
      <c r="O157" s="218"/>
      <c r="P157" s="273"/>
      <c r="Q157" s="274"/>
      <c r="R157" s="274"/>
      <c r="S157" s="274"/>
      <c r="T157" s="274"/>
    </row>
    <row r="158" spans="1:20">
      <c r="A158" s="56" t="s">
        <v>240</v>
      </c>
      <c r="B158" s="8"/>
      <c r="C158" s="14"/>
      <c r="D158" s="57"/>
      <c r="E158" s="57"/>
      <c r="F158" s="9"/>
      <c r="I158" s="39"/>
      <c r="L158" s="47"/>
    </row>
    <row r="159" spans="1:20" s="5" customFormat="1">
      <c r="A159" s="75" t="s">
        <v>238</v>
      </c>
      <c r="B159" s="8"/>
      <c r="C159" s="14"/>
      <c r="D159" s="57"/>
      <c r="E159" s="57"/>
      <c r="F159" s="9"/>
      <c r="I159" s="39"/>
      <c r="J159" s="3"/>
      <c r="L159" s="47"/>
      <c r="M159" s="4"/>
      <c r="N159" s="219"/>
      <c r="O159" s="218"/>
      <c r="P159" s="273"/>
      <c r="Q159" s="274"/>
      <c r="R159" s="274"/>
      <c r="S159" s="274"/>
      <c r="T159" s="274"/>
    </row>
    <row r="160" spans="1:20" s="5" customFormat="1">
      <c r="A160" s="3" t="s">
        <v>236</v>
      </c>
      <c r="B160" s="2"/>
      <c r="C160" s="3"/>
      <c r="D160" s="3"/>
      <c r="E160" s="3"/>
      <c r="F160" s="3"/>
      <c r="J160" s="39">
        <f>'July 2018'!J168*1.025</f>
        <v>1.4089675522499996</v>
      </c>
      <c r="K160" s="3" t="s">
        <v>223</v>
      </c>
      <c r="L160" s="78"/>
      <c r="M160" s="78"/>
      <c r="N160" s="216" t="s">
        <v>553</v>
      </c>
      <c r="O160" s="216" t="s">
        <v>565</v>
      </c>
      <c r="P160" s="273"/>
      <c r="Q160" s="275">
        <f>J160</f>
        <v>1.4089675522499996</v>
      </c>
      <c r="R160" s="274"/>
      <c r="S160" s="274"/>
      <c r="T160" s="274"/>
    </row>
    <row r="161" spans="1:20" s="4" customFormat="1">
      <c r="A161" s="3"/>
      <c r="B161" s="2"/>
      <c r="C161" s="3"/>
      <c r="D161" s="3"/>
      <c r="E161" s="3"/>
      <c r="F161" s="3"/>
      <c r="G161" s="78"/>
      <c r="H161" s="78"/>
      <c r="I161" s="78"/>
      <c r="J161" s="5"/>
      <c r="K161" s="78"/>
      <c r="N161" s="219"/>
      <c r="O161" s="218"/>
      <c r="P161" s="248"/>
      <c r="Q161" s="219"/>
      <c r="R161" s="219"/>
      <c r="S161" s="219"/>
      <c r="T161" s="219"/>
    </row>
    <row r="162" spans="1:20" s="4" customFormat="1">
      <c r="A162" s="56" t="s">
        <v>241</v>
      </c>
      <c r="B162" s="78"/>
      <c r="C162" s="78"/>
      <c r="D162" s="78"/>
      <c r="E162" s="78"/>
      <c r="F162" s="78"/>
      <c r="G162" s="3"/>
      <c r="H162" s="3"/>
      <c r="I162" s="3"/>
      <c r="J162" s="78"/>
      <c r="K162" s="78"/>
      <c r="N162" s="219"/>
      <c r="O162" s="218"/>
      <c r="P162" s="248"/>
      <c r="Q162" s="219"/>
      <c r="R162" s="219"/>
      <c r="S162" s="219"/>
      <c r="T162" s="219"/>
    </row>
    <row r="163" spans="1:20" s="4" customFormat="1">
      <c r="A163" s="108" t="s">
        <v>242</v>
      </c>
      <c r="B163" s="78"/>
      <c r="C163" s="78"/>
      <c r="D163" s="78"/>
      <c r="E163" s="78"/>
      <c r="F163" s="78"/>
      <c r="G163" s="3"/>
      <c r="H163" s="3"/>
      <c r="I163" s="3"/>
      <c r="J163" s="3"/>
      <c r="K163" s="78"/>
      <c r="N163" s="219"/>
      <c r="O163" s="218"/>
      <c r="P163" s="248"/>
      <c r="Q163" s="219"/>
      <c r="R163" s="219"/>
      <c r="S163" s="219"/>
      <c r="T163" s="219"/>
    </row>
    <row r="164" spans="1:20" s="4" customFormat="1">
      <c r="A164" s="109" t="s">
        <v>237</v>
      </c>
      <c r="B164" s="78"/>
      <c r="C164" s="78"/>
      <c r="D164" s="78"/>
      <c r="E164" s="78"/>
      <c r="F164" s="78"/>
      <c r="G164" s="3"/>
      <c r="H164" s="3"/>
      <c r="I164" s="3"/>
      <c r="J164" s="3"/>
      <c r="K164" s="78"/>
      <c r="N164" s="219"/>
      <c r="O164" s="218"/>
      <c r="P164" s="248"/>
      <c r="Q164" s="219"/>
      <c r="R164" s="219"/>
      <c r="S164" s="219"/>
      <c r="T164" s="219"/>
    </row>
    <row r="165" spans="1:20" s="4" customFormat="1">
      <c r="A165" s="78"/>
      <c r="B165" s="78"/>
      <c r="C165" s="78"/>
      <c r="D165" s="78"/>
      <c r="E165" s="78"/>
      <c r="F165" s="78"/>
      <c r="G165" s="3"/>
      <c r="H165" s="3"/>
      <c r="I165" s="3"/>
      <c r="J165" s="3"/>
      <c r="K165" s="78"/>
      <c r="N165" s="219"/>
      <c r="O165" s="218"/>
      <c r="P165" s="248"/>
      <c r="Q165" s="219"/>
      <c r="R165" s="219"/>
      <c r="S165" s="219"/>
      <c r="T165" s="219"/>
    </row>
    <row r="166" spans="1:20" s="4" customFormat="1" ht="15.75">
      <c r="A166" s="56" t="s">
        <v>243</v>
      </c>
      <c r="B166" s="78"/>
      <c r="C166" s="107"/>
      <c r="D166" s="78"/>
      <c r="E166" s="78"/>
      <c r="F166" s="78"/>
      <c r="G166" s="79"/>
      <c r="H166" s="80"/>
      <c r="I166" s="80"/>
      <c r="J166" s="80"/>
      <c r="K166" s="81"/>
      <c r="L166" s="82"/>
      <c r="N166" s="219"/>
      <c r="O166" s="218"/>
      <c r="P166" s="248"/>
      <c r="Q166" s="219"/>
      <c r="R166" s="219"/>
      <c r="S166" s="219"/>
      <c r="T166" s="219"/>
    </row>
    <row r="167" spans="1:20" s="4" customFormat="1" ht="15.75">
      <c r="A167" s="109" t="s">
        <v>244</v>
      </c>
      <c r="B167" s="78"/>
      <c r="C167" s="78"/>
      <c r="D167" s="78"/>
      <c r="E167" s="78"/>
      <c r="F167" s="78"/>
      <c r="G167" s="80"/>
      <c r="H167" s="80"/>
      <c r="I167" s="80"/>
      <c r="J167" s="80"/>
      <c r="K167" s="81"/>
      <c r="L167" s="82"/>
      <c r="N167" s="219"/>
      <c r="O167" s="218"/>
      <c r="P167" s="248"/>
      <c r="Q167" s="219"/>
      <c r="R167" s="219"/>
      <c r="S167" s="219"/>
      <c r="T167" s="219"/>
    </row>
    <row r="168" spans="1:20" s="4" customFormat="1" ht="15.75">
      <c r="A168" s="78"/>
      <c r="B168" s="78"/>
      <c r="C168" s="78"/>
      <c r="D168" s="78"/>
      <c r="E168" s="78"/>
      <c r="F168" s="78"/>
      <c r="G168" s="83"/>
      <c r="H168" s="83"/>
      <c r="I168" s="83"/>
      <c r="J168" s="83"/>
      <c r="K168" s="81"/>
      <c r="L168" s="82"/>
      <c r="N168" s="216" t="s">
        <v>556</v>
      </c>
      <c r="O168" s="216" t="s">
        <v>557</v>
      </c>
      <c r="P168" s="248"/>
      <c r="Q168" s="219">
        <v>45</v>
      </c>
      <c r="R168" s="219"/>
      <c r="S168" s="219"/>
      <c r="T168" s="219"/>
    </row>
    <row r="169" spans="1:20" s="4" customFormat="1" ht="15.75">
      <c r="A169" s="78"/>
      <c r="B169" s="78"/>
      <c r="C169" s="78"/>
      <c r="D169" s="78"/>
      <c r="E169" s="78"/>
      <c r="F169" s="78"/>
      <c r="G169" s="84"/>
      <c r="H169" s="84"/>
      <c r="I169" s="84"/>
      <c r="J169" s="84"/>
      <c r="K169" s="81"/>
      <c r="L169" s="84"/>
      <c r="N169" s="216" t="s">
        <v>554</v>
      </c>
      <c r="O169" s="216" t="s">
        <v>555</v>
      </c>
      <c r="P169" s="276"/>
      <c r="Q169" s="219">
        <v>35</v>
      </c>
      <c r="R169" s="219"/>
      <c r="S169" s="219"/>
      <c r="T169" s="219"/>
    </row>
    <row r="170" spans="1:20" ht="15.75">
      <c r="G170" s="80"/>
      <c r="H170" s="80"/>
      <c r="I170" s="80"/>
      <c r="J170" s="80"/>
      <c r="K170" s="80"/>
      <c r="L170" s="84"/>
    </row>
    <row r="171" spans="1:20" ht="15.75">
      <c r="G171" s="80"/>
      <c r="H171" s="80"/>
      <c r="I171" s="80"/>
      <c r="J171" s="80"/>
      <c r="K171" s="80"/>
      <c r="L171" s="84"/>
    </row>
    <row r="172" spans="1:20" s="87" customFormat="1" ht="15.75">
      <c r="B172" s="86"/>
      <c r="G172" s="83"/>
      <c r="H172" s="83"/>
      <c r="I172" s="83"/>
      <c r="J172" s="83"/>
      <c r="K172" s="88"/>
      <c r="L172" s="84"/>
      <c r="M172" s="89"/>
      <c r="N172" s="277"/>
      <c r="O172" s="278"/>
      <c r="P172" s="279"/>
      <c r="Q172" s="277"/>
      <c r="R172" s="277"/>
      <c r="S172" s="277"/>
      <c r="T172" s="277"/>
    </row>
    <row r="173" spans="1:20" s="87" customFormat="1" ht="15.75">
      <c r="B173" s="86"/>
      <c r="G173" s="84"/>
      <c r="H173" s="84"/>
      <c r="I173" s="84"/>
      <c r="J173" s="84"/>
      <c r="K173" s="88"/>
      <c r="L173" s="84"/>
      <c r="M173" s="4"/>
      <c r="N173" s="277"/>
      <c r="O173" s="278"/>
      <c r="P173" s="279"/>
      <c r="Q173" s="277"/>
      <c r="R173" s="277"/>
      <c r="S173" s="277"/>
      <c r="T173" s="277"/>
    </row>
    <row r="174" spans="1:20" ht="15.75">
      <c r="G174" s="80"/>
      <c r="H174" s="80"/>
      <c r="I174" s="80"/>
      <c r="J174" s="80"/>
      <c r="K174" s="80"/>
      <c r="L174" s="84"/>
    </row>
    <row r="175" spans="1:20" ht="15.75">
      <c r="G175" s="80"/>
      <c r="H175" s="80"/>
      <c r="I175" s="80"/>
      <c r="J175" s="80"/>
      <c r="K175" s="80"/>
      <c r="L175" s="84"/>
    </row>
    <row r="176" spans="1:20" ht="15.75">
      <c r="G176" s="83"/>
      <c r="H176" s="83"/>
      <c r="I176" s="83"/>
      <c r="J176" s="83"/>
      <c r="K176" s="80"/>
      <c r="L176" s="84"/>
    </row>
    <row r="177" spans="2:20" ht="15.75">
      <c r="G177" s="84"/>
      <c r="H177" s="84"/>
      <c r="I177" s="84"/>
      <c r="J177" s="84"/>
      <c r="K177" s="80"/>
      <c r="L177" s="84"/>
    </row>
    <row r="178" spans="2:20" ht="15.75">
      <c r="G178" s="80"/>
      <c r="H178" s="80"/>
      <c r="I178" s="80"/>
      <c r="J178" s="80"/>
      <c r="K178" s="80"/>
      <c r="L178" s="84"/>
    </row>
    <row r="179" spans="2:20" ht="15.75">
      <c r="G179" s="80"/>
      <c r="H179" s="80"/>
      <c r="I179" s="80"/>
      <c r="J179" s="80"/>
      <c r="K179" s="80"/>
      <c r="L179" s="84"/>
    </row>
    <row r="180" spans="2:20" ht="15.75">
      <c r="G180" s="83"/>
      <c r="H180" s="83"/>
      <c r="I180" s="83"/>
      <c r="J180" s="83"/>
      <c r="K180" s="80"/>
      <c r="L180" s="84"/>
    </row>
    <row r="181" spans="2:20" ht="15.75">
      <c r="G181" s="84"/>
      <c r="H181" s="84"/>
      <c r="I181" s="84"/>
      <c r="J181" s="84"/>
      <c r="K181" s="80"/>
      <c r="L181" s="84"/>
    </row>
    <row r="191" spans="2:20" s="87" customFormat="1">
      <c r="B191" s="86"/>
      <c r="L191" s="89"/>
      <c r="M191" s="89"/>
      <c r="N191" s="277"/>
      <c r="O191" s="278"/>
      <c r="P191" s="279"/>
      <c r="Q191" s="277"/>
      <c r="R191" s="277"/>
      <c r="S191" s="277"/>
      <c r="T191" s="277"/>
    </row>
    <row r="192" spans="2:20" s="87" customFormat="1">
      <c r="B192" s="86"/>
      <c r="L192" s="89"/>
      <c r="M192" s="89"/>
      <c r="N192" s="277"/>
      <c r="O192" s="278"/>
      <c r="P192" s="279"/>
      <c r="Q192" s="277"/>
      <c r="R192" s="277"/>
      <c r="S192" s="277"/>
      <c r="T192" s="277"/>
    </row>
    <row r="193" spans="2:20" s="87" customFormat="1">
      <c r="B193" s="86"/>
      <c r="L193" s="89"/>
      <c r="M193" s="89"/>
      <c r="N193" s="277"/>
      <c r="O193" s="278"/>
      <c r="P193" s="279"/>
      <c r="Q193" s="277"/>
      <c r="R193" s="277"/>
      <c r="S193" s="277"/>
      <c r="T193" s="277"/>
    </row>
    <row r="194" spans="2:20" s="87" customFormat="1">
      <c r="B194" s="86"/>
      <c r="L194" s="89"/>
      <c r="M194" s="89"/>
      <c r="N194" s="277"/>
      <c r="O194" s="278"/>
      <c r="P194" s="279"/>
      <c r="Q194" s="277"/>
      <c r="R194" s="277"/>
      <c r="S194" s="277"/>
      <c r="T194" s="277"/>
    </row>
    <row r="195" spans="2:20" s="87" customFormat="1">
      <c r="B195" s="86"/>
      <c r="L195" s="89"/>
      <c r="M195" s="89"/>
      <c r="N195" s="277"/>
      <c r="O195" s="278"/>
      <c r="P195" s="279"/>
      <c r="Q195" s="277"/>
      <c r="R195" s="277"/>
      <c r="S195" s="277"/>
      <c r="T195" s="277"/>
    </row>
    <row r="196" spans="2:20" s="87" customFormat="1">
      <c r="B196" s="86"/>
      <c r="L196" s="89"/>
      <c r="M196" s="89"/>
      <c r="N196" s="277"/>
      <c r="O196" s="278"/>
      <c r="P196" s="279"/>
      <c r="Q196" s="277"/>
      <c r="R196" s="277"/>
      <c r="S196" s="277"/>
      <c r="T196" s="277"/>
    </row>
    <row r="197" spans="2:20" s="87" customFormat="1">
      <c r="B197" s="86"/>
      <c r="L197" s="89"/>
      <c r="M197" s="89"/>
      <c r="N197" s="277"/>
      <c r="O197" s="278"/>
      <c r="P197" s="279"/>
      <c r="Q197" s="277"/>
      <c r="R197" s="277"/>
      <c r="S197" s="277"/>
      <c r="T197" s="277"/>
    </row>
    <row r="198" spans="2:20" s="87" customFormat="1">
      <c r="B198" s="86"/>
      <c r="L198" s="89"/>
      <c r="M198" s="89"/>
      <c r="N198" s="277"/>
      <c r="O198" s="278"/>
      <c r="P198" s="279"/>
      <c r="Q198" s="277"/>
      <c r="R198" s="277"/>
      <c r="S198" s="277"/>
      <c r="T198" s="277"/>
    </row>
    <row r="199" spans="2:20" s="87" customFormat="1">
      <c r="B199" s="86"/>
      <c r="L199" s="89"/>
      <c r="M199" s="89"/>
      <c r="N199" s="277"/>
      <c r="O199" s="278"/>
      <c r="P199" s="279"/>
      <c r="Q199" s="277"/>
      <c r="R199" s="277"/>
      <c r="S199" s="277"/>
      <c r="T199" s="277"/>
    </row>
    <row r="200" spans="2:20" s="87" customFormat="1">
      <c r="B200" s="86"/>
      <c r="L200" s="89"/>
      <c r="M200" s="89"/>
      <c r="N200" s="277"/>
      <c r="O200" s="278"/>
      <c r="P200" s="279"/>
      <c r="Q200" s="277"/>
      <c r="R200" s="277"/>
      <c r="S200" s="277"/>
      <c r="T200" s="277"/>
    </row>
    <row r="201" spans="2:20" s="87" customFormat="1">
      <c r="B201" s="86"/>
      <c r="L201" s="89"/>
      <c r="M201" s="89"/>
      <c r="N201" s="277"/>
      <c r="O201" s="278"/>
      <c r="P201" s="279"/>
      <c r="Q201" s="277"/>
      <c r="R201" s="277"/>
      <c r="S201" s="277"/>
      <c r="T201" s="277"/>
    </row>
    <row r="202" spans="2:20" s="87" customFormat="1">
      <c r="B202" s="86"/>
      <c r="L202" s="89"/>
      <c r="M202" s="89"/>
      <c r="N202" s="277"/>
      <c r="O202" s="278"/>
      <c r="P202" s="279"/>
      <c r="Q202" s="277"/>
      <c r="R202" s="277"/>
      <c r="S202" s="277"/>
      <c r="T202" s="277"/>
    </row>
    <row r="203" spans="2:20" s="87" customFormat="1">
      <c r="B203" s="86"/>
      <c r="L203" s="89"/>
      <c r="M203" s="89"/>
      <c r="N203" s="277"/>
      <c r="O203" s="278"/>
      <c r="P203" s="279"/>
      <c r="Q203" s="277"/>
      <c r="R203" s="277"/>
      <c r="S203" s="277"/>
      <c r="T203" s="277"/>
    </row>
    <row r="204" spans="2:20" s="87" customFormat="1">
      <c r="B204" s="86"/>
      <c r="L204" s="89"/>
      <c r="M204" s="89"/>
      <c r="N204" s="277"/>
      <c r="O204" s="278"/>
      <c r="P204" s="279"/>
      <c r="Q204" s="277"/>
      <c r="R204" s="277"/>
      <c r="S204" s="277"/>
      <c r="T204" s="277"/>
    </row>
    <row r="205" spans="2:20" s="87" customFormat="1">
      <c r="B205" s="86"/>
      <c r="L205" s="89"/>
      <c r="M205" s="89"/>
      <c r="N205" s="277"/>
      <c r="O205" s="278"/>
      <c r="P205" s="279"/>
      <c r="Q205" s="277"/>
      <c r="R205" s="277"/>
      <c r="S205" s="277"/>
      <c r="T205" s="277"/>
    </row>
    <row r="206" spans="2:20" s="87" customFormat="1">
      <c r="B206" s="86"/>
      <c r="L206" s="89"/>
      <c r="M206" s="89"/>
      <c r="N206" s="277"/>
      <c r="O206" s="278"/>
      <c r="P206" s="279"/>
      <c r="Q206" s="277"/>
      <c r="R206" s="277"/>
      <c r="S206" s="277"/>
      <c r="T206" s="277"/>
    </row>
    <row r="207" spans="2:20" s="87" customFormat="1">
      <c r="B207" s="86"/>
      <c r="L207" s="89"/>
      <c r="M207" s="89"/>
      <c r="N207" s="277"/>
      <c r="O207" s="278"/>
      <c r="P207" s="279"/>
      <c r="Q207" s="277"/>
      <c r="R207" s="277"/>
      <c r="S207" s="277"/>
      <c r="T207" s="277"/>
    </row>
    <row r="208" spans="2:20" s="87" customFormat="1">
      <c r="B208" s="86"/>
      <c r="L208" s="89"/>
      <c r="M208" s="89"/>
      <c r="N208" s="277"/>
      <c r="O208" s="278"/>
      <c r="P208" s="279"/>
      <c r="Q208" s="277"/>
      <c r="R208" s="277"/>
      <c r="S208" s="277"/>
      <c r="T208" s="277"/>
    </row>
    <row r="209" spans="2:20" s="87" customFormat="1">
      <c r="B209" s="86"/>
      <c r="L209" s="89"/>
      <c r="M209" s="89"/>
      <c r="N209" s="277"/>
      <c r="O209" s="278"/>
      <c r="P209" s="279"/>
      <c r="Q209" s="277"/>
      <c r="R209" s="277"/>
      <c r="S209" s="277"/>
      <c r="T209" s="277"/>
    </row>
    <row r="210" spans="2:20" s="87" customFormat="1">
      <c r="B210" s="86"/>
      <c r="L210" s="89"/>
      <c r="M210" s="89"/>
      <c r="N210" s="277"/>
      <c r="O210" s="278"/>
      <c r="P210" s="279"/>
      <c r="Q210" s="277"/>
      <c r="R210" s="277"/>
      <c r="S210" s="277"/>
      <c r="T210" s="277"/>
    </row>
    <row r="211" spans="2:20" s="87" customFormat="1">
      <c r="B211" s="86"/>
      <c r="L211" s="89"/>
      <c r="M211" s="89"/>
      <c r="N211" s="277"/>
      <c r="O211" s="278"/>
      <c r="P211" s="279"/>
      <c r="Q211" s="277"/>
      <c r="R211" s="277"/>
      <c r="S211" s="277"/>
      <c r="T211" s="277"/>
    </row>
    <row r="212" spans="2:20" s="87" customFormat="1">
      <c r="B212" s="86"/>
      <c r="L212" s="89"/>
      <c r="M212" s="89"/>
      <c r="N212" s="277"/>
      <c r="O212" s="278"/>
      <c r="P212" s="279"/>
      <c r="Q212" s="277"/>
      <c r="R212" s="277"/>
      <c r="S212" s="277"/>
      <c r="T212" s="277"/>
    </row>
  </sheetData>
  <sortState xmlns:xlrd2="http://schemas.microsoft.com/office/spreadsheetml/2017/richdata2" ref="A61:V86">
    <sortCondition ref="C61:C86"/>
  </sortState>
  <printOptions gridLines="1"/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1B089-D894-4898-9F0F-5D5E072CE372}">
  <dimension ref="A1:V220"/>
  <sheetViews>
    <sheetView showGridLines="0" topLeftCell="A112" workbookViewId="0">
      <selection activeCell="J138" sqref="J138"/>
    </sheetView>
  </sheetViews>
  <sheetFormatPr defaultColWidth="9.140625" defaultRowHeight="12.75"/>
  <cols>
    <col min="1" max="1" width="8.140625" style="3" customWidth="1"/>
    <col min="2" max="2" width="8.5703125" style="2" customWidth="1"/>
    <col min="3" max="3" width="33.85546875" style="3" customWidth="1"/>
    <col min="4" max="4" width="6.140625" style="3" customWidth="1"/>
    <col min="5" max="5" width="3.85546875" style="3" customWidth="1"/>
    <col min="6" max="6" width="4" style="3" customWidth="1"/>
    <col min="7" max="8" width="10.85546875" style="3" customWidth="1"/>
    <col min="9" max="9" width="8.42578125" style="3" customWidth="1"/>
    <col min="10" max="10" width="10.85546875" style="3" customWidth="1"/>
    <col min="11" max="11" width="12.42578125" style="3" customWidth="1"/>
    <col min="12" max="12" width="12.5703125" style="4" customWidth="1"/>
    <col min="13" max="14" width="6.42578125" style="4" customWidth="1"/>
    <col min="15" max="15" width="10.42578125" style="5" customWidth="1"/>
    <col min="16" max="16" width="9.140625" style="6"/>
    <col min="17" max="16384" width="9.140625" style="3"/>
  </cols>
  <sheetData>
    <row r="1" spans="1:16" ht="15.75">
      <c r="A1" s="1" t="s">
        <v>0</v>
      </c>
    </row>
    <row r="2" spans="1:16">
      <c r="A2" s="7" t="s">
        <v>537</v>
      </c>
      <c r="B2" s="8"/>
      <c r="C2" s="9"/>
    </row>
    <row r="3" spans="1:16">
      <c r="A3" s="7" t="s">
        <v>1</v>
      </c>
      <c r="B3" s="8"/>
      <c r="C3" s="9"/>
    </row>
    <row r="4" spans="1:16" s="19" customFormat="1">
      <c r="A4" s="7"/>
      <c r="B4" s="13"/>
      <c r="C4" s="14"/>
      <c r="D4" s="3"/>
      <c r="E4" s="15"/>
      <c r="F4" s="16"/>
      <c r="G4" s="17"/>
      <c r="H4" s="17"/>
      <c r="I4" s="17"/>
      <c r="J4" s="18"/>
      <c r="L4" s="20"/>
      <c r="M4" s="20"/>
      <c r="N4" s="20"/>
      <c r="P4" s="21"/>
    </row>
    <row r="5" spans="1:16" s="19" customFormat="1">
      <c r="C5" s="11"/>
      <c r="G5" s="17"/>
      <c r="H5" s="17"/>
      <c r="I5" s="17"/>
      <c r="J5" s="18"/>
      <c r="L5" s="20"/>
      <c r="M5" s="20"/>
      <c r="N5" s="20"/>
      <c r="P5" s="21"/>
    </row>
    <row r="6" spans="1:16" s="19" customFormat="1" ht="54" thickBot="1">
      <c r="A6" s="22" t="s">
        <v>2</v>
      </c>
      <c r="B6" s="23" t="s">
        <v>3</v>
      </c>
      <c r="C6" s="24" t="s">
        <v>4</v>
      </c>
      <c r="D6" s="25" t="s">
        <v>5</v>
      </c>
      <c r="E6" s="23" t="s">
        <v>6</v>
      </c>
      <c r="F6" s="25" t="s">
        <v>7</v>
      </c>
      <c r="G6" s="26" t="s">
        <v>8</v>
      </c>
      <c r="H6" s="26" t="s">
        <v>9</v>
      </c>
      <c r="I6" s="26" t="s">
        <v>10</v>
      </c>
      <c r="J6" s="27" t="s">
        <v>11</v>
      </c>
      <c r="L6" s="20"/>
      <c r="M6" s="20"/>
      <c r="N6" s="20"/>
      <c r="P6" s="21"/>
    </row>
    <row r="7" spans="1:16" s="19" customFormat="1">
      <c r="A7" s="18"/>
      <c r="B7" s="28" t="s">
        <v>12</v>
      </c>
      <c r="C7" s="18"/>
      <c r="D7" s="29">
        <v>9</v>
      </c>
      <c r="E7" s="29" t="s">
        <v>13</v>
      </c>
      <c r="F7" s="17" t="s">
        <v>14</v>
      </c>
      <c r="G7" s="17">
        <f>'July 2018'!G7*1.025</f>
        <v>79420.663212617641</v>
      </c>
      <c r="H7" s="17">
        <f>'July 2018'!H7*1.025</f>
        <v>81803.283108996155</v>
      </c>
      <c r="I7" s="17">
        <f>'July 2018'!I7*1.025</f>
        <v>84257.381602266047</v>
      </c>
      <c r="J7" s="30">
        <f>'July 2018'!J7*1.025</f>
        <v>86785.10305033403</v>
      </c>
      <c r="L7" s="20"/>
      <c r="M7" s="20"/>
      <c r="N7" s="20"/>
      <c r="P7" s="21"/>
    </row>
    <row r="8" spans="1:16">
      <c r="A8" s="92"/>
      <c r="C8" s="31" t="s">
        <v>15</v>
      </c>
      <c r="D8" s="4"/>
      <c r="E8" s="4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6" ht="15.75">
      <c r="A9" s="34" t="s">
        <v>16</v>
      </c>
      <c r="C9" s="34" t="s">
        <v>17</v>
      </c>
      <c r="D9" s="4"/>
      <c r="E9" s="4"/>
      <c r="F9" s="32"/>
      <c r="G9" s="17">
        <v>79420.663212617641</v>
      </c>
      <c r="H9" s="17">
        <v>81803.283108996155</v>
      </c>
      <c r="I9" s="17">
        <v>84257.381602266047</v>
      </c>
      <c r="J9" s="30">
        <v>86785.10305033403</v>
      </c>
      <c r="K9" s="93"/>
      <c r="L9" s="32"/>
      <c r="M9" s="32"/>
      <c r="N9" s="32"/>
      <c r="O9" s="33"/>
    </row>
    <row r="10" spans="1:16">
      <c r="A10" s="34" t="s">
        <v>18</v>
      </c>
      <c r="C10" s="34" t="s">
        <v>19</v>
      </c>
      <c r="D10" s="4"/>
      <c r="E10" s="4"/>
      <c r="F10" s="32"/>
      <c r="G10" s="17">
        <v>79420.663212617641</v>
      </c>
      <c r="H10" s="17">
        <v>81803.283108996155</v>
      </c>
      <c r="I10" s="17">
        <v>84257.381602266047</v>
      </c>
      <c r="J10" s="30">
        <v>86785.10305033403</v>
      </c>
      <c r="K10" s="32"/>
      <c r="L10" s="32"/>
      <c r="M10" s="32"/>
      <c r="N10" s="32"/>
      <c r="O10" s="33"/>
    </row>
    <row r="11" spans="1:16">
      <c r="A11" s="34" t="s">
        <v>20</v>
      </c>
      <c r="C11" s="34" t="s">
        <v>230</v>
      </c>
      <c r="D11" s="4"/>
      <c r="E11" s="4"/>
      <c r="F11" s="32"/>
      <c r="G11" s="17">
        <v>79420.663212617641</v>
      </c>
      <c r="H11" s="17">
        <v>81803.283108996155</v>
      </c>
      <c r="I11" s="17">
        <v>84257.381602266047</v>
      </c>
      <c r="J11" s="30">
        <v>86785.10305033403</v>
      </c>
      <c r="K11" s="32"/>
      <c r="L11" s="32"/>
      <c r="M11" s="32"/>
      <c r="N11" s="32"/>
      <c r="O11" s="33"/>
    </row>
    <row r="12" spans="1:16">
      <c r="A12" s="34" t="s">
        <v>23</v>
      </c>
      <c r="C12" s="34" t="s">
        <v>24</v>
      </c>
      <c r="D12" s="4"/>
      <c r="E12" s="4"/>
      <c r="F12" s="32"/>
      <c r="G12" s="17">
        <v>79420.663212617641</v>
      </c>
      <c r="H12" s="17">
        <v>81803.283108996155</v>
      </c>
      <c r="I12" s="17">
        <v>84257.381602266047</v>
      </c>
      <c r="J12" s="30">
        <v>86785.10305033403</v>
      </c>
      <c r="K12" s="32"/>
      <c r="L12" s="32"/>
      <c r="M12" s="32"/>
      <c r="N12" s="32"/>
      <c r="O12" s="33"/>
    </row>
    <row r="13" spans="1:16">
      <c r="A13" s="34" t="s">
        <v>25</v>
      </c>
      <c r="C13" s="34" t="s">
        <v>26</v>
      </c>
      <c r="D13" s="4"/>
      <c r="E13" s="4"/>
      <c r="F13" s="32"/>
      <c r="G13" s="17">
        <v>79420.663212617641</v>
      </c>
      <c r="H13" s="17">
        <v>81803.283108996155</v>
      </c>
      <c r="I13" s="17">
        <v>84257.381602266047</v>
      </c>
      <c r="J13" s="30">
        <v>86785.10305033403</v>
      </c>
      <c r="K13" s="32"/>
      <c r="L13" s="32"/>
      <c r="M13" s="32"/>
      <c r="N13" s="32"/>
      <c r="O13" s="33"/>
    </row>
    <row r="14" spans="1:16">
      <c r="A14" s="34" t="s">
        <v>27</v>
      </c>
      <c r="C14" s="34" t="s">
        <v>28</v>
      </c>
      <c r="D14" s="4"/>
      <c r="E14" s="4"/>
      <c r="F14" s="32"/>
      <c r="G14" s="17">
        <v>79420.663212617641</v>
      </c>
      <c r="H14" s="17">
        <v>81803.283108996155</v>
      </c>
      <c r="I14" s="17">
        <v>84257.381602266047</v>
      </c>
      <c r="J14" s="30">
        <v>86785.10305033403</v>
      </c>
      <c r="K14" s="32"/>
      <c r="L14" s="32"/>
      <c r="M14" s="32"/>
      <c r="N14" s="32"/>
      <c r="O14" s="33"/>
    </row>
    <row r="15" spans="1:16">
      <c r="A15" s="34" t="s">
        <v>29</v>
      </c>
      <c r="C15" s="34" t="s">
        <v>30</v>
      </c>
      <c r="D15" s="4"/>
      <c r="E15" s="4"/>
      <c r="F15" s="32"/>
      <c r="G15" s="17">
        <v>79420.663212617641</v>
      </c>
      <c r="H15" s="17">
        <v>81803.283108996155</v>
      </c>
      <c r="I15" s="17">
        <v>84257.381602266047</v>
      </c>
      <c r="J15" s="30">
        <v>86785.10305033403</v>
      </c>
      <c r="K15" s="32"/>
      <c r="L15" s="32"/>
      <c r="M15" s="32"/>
      <c r="N15" s="32"/>
      <c r="O15" s="33"/>
    </row>
    <row r="16" spans="1:16">
      <c r="A16" s="34" t="s">
        <v>31</v>
      </c>
      <c r="C16" s="34" t="s">
        <v>32</v>
      </c>
      <c r="D16" s="4"/>
      <c r="E16" s="4"/>
      <c r="F16" s="32"/>
      <c r="G16" s="17">
        <v>79420.663212617641</v>
      </c>
      <c r="H16" s="17">
        <v>81803.283108996155</v>
      </c>
      <c r="I16" s="17">
        <v>84257.381602266047</v>
      </c>
      <c r="J16" s="30">
        <v>86785.10305033403</v>
      </c>
      <c r="K16" s="32"/>
      <c r="L16" s="32"/>
      <c r="M16" s="32"/>
      <c r="N16" s="32"/>
      <c r="O16" s="33"/>
    </row>
    <row r="17" spans="1:16">
      <c r="A17" s="34" t="s">
        <v>225</v>
      </c>
      <c r="C17" s="34" t="s">
        <v>33</v>
      </c>
      <c r="D17" s="4"/>
      <c r="E17" s="4"/>
      <c r="F17" s="32"/>
      <c r="G17" s="17">
        <v>79420.663212617641</v>
      </c>
      <c r="H17" s="17">
        <v>81803.283108996155</v>
      </c>
      <c r="I17" s="17">
        <v>84257.381602266047</v>
      </c>
      <c r="J17" s="30">
        <v>86785.10305033403</v>
      </c>
      <c r="K17" s="32"/>
      <c r="L17" s="32"/>
      <c r="M17" s="32"/>
      <c r="N17" s="32"/>
      <c r="O17" s="33"/>
    </row>
    <row r="18" spans="1:16">
      <c r="A18" s="34" t="s">
        <v>34</v>
      </c>
      <c r="C18" s="34" t="s">
        <v>35</v>
      </c>
      <c r="D18" s="4"/>
      <c r="E18" s="4"/>
      <c r="F18" s="32"/>
      <c r="G18" s="17">
        <v>79420.663212617641</v>
      </c>
      <c r="H18" s="17">
        <v>81803.283108996155</v>
      </c>
      <c r="I18" s="17">
        <v>84257.381602266047</v>
      </c>
      <c r="J18" s="30">
        <v>86785.10305033403</v>
      </c>
      <c r="K18" s="32"/>
      <c r="L18" s="32"/>
      <c r="M18" s="32"/>
      <c r="N18" s="32"/>
      <c r="O18" s="33"/>
    </row>
    <row r="19" spans="1:16">
      <c r="A19" s="34" t="s">
        <v>36</v>
      </c>
      <c r="C19" s="34" t="s">
        <v>37</v>
      </c>
      <c r="D19" s="4"/>
      <c r="E19" s="4"/>
      <c r="F19" s="32"/>
      <c r="G19" s="17">
        <v>79420.663212617641</v>
      </c>
      <c r="H19" s="17">
        <v>81803.283108996155</v>
      </c>
      <c r="I19" s="17">
        <v>84257.381602266047</v>
      </c>
      <c r="J19" s="30">
        <v>86785.10305033403</v>
      </c>
      <c r="K19" s="32"/>
      <c r="L19" s="32"/>
      <c r="M19" s="32"/>
      <c r="N19" s="32"/>
      <c r="O19" s="33"/>
    </row>
    <row r="20" spans="1:16">
      <c r="A20" s="34" t="s">
        <v>38</v>
      </c>
      <c r="C20" s="34" t="s">
        <v>39</v>
      </c>
      <c r="D20" s="4"/>
      <c r="E20" s="4"/>
      <c r="F20" s="32"/>
      <c r="G20" s="17">
        <v>79420.663212617641</v>
      </c>
      <c r="H20" s="17">
        <v>81803.283108996155</v>
      </c>
      <c r="I20" s="17">
        <v>84257.381602266047</v>
      </c>
      <c r="J20" s="30">
        <v>86785.10305033403</v>
      </c>
      <c r="K20" s="15"/>
      <c r="L20" s="32"/>
      <c r="M20" s="32"/>
      <c r="N20" s="32"/>
      <c r="O20" s="33"/>
    </row>
    <row r="21" spans="1:16" s="12" customFormat="1" ht="15" customHeight="1">
      <c r="A21" s="34" t="s">
        <v>40</v>
      </c>
      <c r="B21" s="2"/>
      <c r="C21" s="34" t="s">
        <v>41</v>
      </c>
      <c r="D21" s="4"/>
      <c r="E21" s="4"/>
      <c r="F21" s="32"/>
      <c r="G21" s="17">
        <v>79420.663212617641</v>
      </c>
      <c r="H21" s="17">
        <v>81803.283108996155</v>
      </c>
      <c r="I21" s="17">
        <v>84257.381602266047</v>
      </c>
      <c r="J21" s="30">
        <v>86785.10305033403</v>
      </c>
      <c r="K21" s="10"/>
      <c r="L21" s="10"/>
      <c r="M21" s="11"/>
      <c r="N21" s="10"/>
      <c r="O21" s="10"/>
      <c r="P21" s="6"/>
    </row>
    <row r="22" spans="1:16" s="19" customFormat="1">
      <c r="A22" s="34"/>
      <c r="B22" s="2"/>
      <c r="C22" s="34"/>
      <c r="D22" s="4"/>
      <c r="E22" s="15"/>
      <c r="F22" s="16"/>
      <c r="G22" s="17"/>
      <c r="H22" s="17"/>
      <c r="I22" s="17"/>
      <c r="L22" s="20"/>
      <c r="M22" s="20"/>
      <c r="N22" s="20"/>
      <c r="P22" s="21"/>
    </row>
    <row r="23" spans="1:16" s="19" customFormat="1">
      <c r="A23" s="94"/>
      <c r="B23" s="11"/>
      <c r="C23" s="11"/>
      <c r="G23" s="17"/>
      <c r="H23" s="17"/>
      <c r="I23" s="17"/>
      <c r="J23" s="18"/>
      <c r="L23" s="20"/>
      <c r="M23" s="20"/>
      <c r="N23" s="20"/>
      <c r="P23" s="21"/>
    </row>
    <row r="24" spans="1:16" s="19" customFormat="1" ht="54" thickBot="1">
      <c r="A24" s="22" t="s">
        <v>2</v>
      </c>
      <c r="B24" s="23" t="s">
        <v>3</v>
      </c>
      <c r="C24" s="24" t="s">
        <v>42</v>
      </c>
      <c r="D24" s="25" t="s">
        <v>5</v>
      </c>
      <c r="E24" s="23" t="s">
        <v>6</v>
      </c>
      <c r="F24" s="25" t="s">
        <v>7</v>
      </c>
      <c r="G24" s="26" t="s">
        <v>8</v>
      </c>
      <c r="H24" s="26" t="s">
        <v>9</v>
      </c>
      <c r="I24" s="26" t="s">
        <v>10</v>
      </c>
      <c r="J24" s="27" t="s">
        <v>11</v>
      </c>
      <c r="L24" s="20"/>
      <c r="M24" s="20"/>
      <c r="N24" s="20"/>
      <c r="P24" s="21"/>
    </row>
    <row r="25" spans="1:16" s="19" customFormat="1">
      <c r="A25" s="18"/>
      <c r="B25" s="28" t="s">
        <v>12</v>
      </c>
      <c r="C25" s="18"/>
      <c r="D25" s="29">
        <v>10</v>
      </c>
      <c r="E25" s="29" t="s">
        <v>13</v>
      </c>
      <c r="F25" s="17" t="s">
        <v>43</v>
      </c>
      <c r="G25" s="17">
        <f>'July 2018'!G25*1.025</f>
        <v>86059.855957102307</v>
      </c>
      <c r="H25" s="17">
        <f>'July 2018'!H25*1.025</f>
        <v>88641.651635815375</v>
      </c>
      <c r="I25" s="17">
        <f>'July 2018'!I25*1.025</f>
        <v>91300.901184889852</v>
      </c>
      <c r="J25" s="17">
        <f>'July 2018'!J25*1.025</f>
        <v>94039.928220436545</v>
      </c>
      <c r="L25" s="20"/>
      <c r="M25" s="20"/>
      <c r="N25" s="20"/>
      <c r="P25" s="21"/>
    </row>
    <row r="26" spans="1:16" s="19" customFormat="1">
      <c r="A26" s="3"/>
      <c r="B26" s="2"/>
      <c r="C26" s="31" t="s">
        <v>15</v>
      </c>
      <c r="D26" s="4"/>
      <c r="E26" s="4"/>
      <c r="F26" s="30"/>
      <c r="G26" s="30"/>
      <c r="H26" s="30"/>
      <c r="I26" s="30"/>
      <c r="J26" s="30"/>
      <c r="K26" s="30"/>
      <c r="L26" s="30"/>
      <c r="M26" s="30"/>
      <c r="N26" s="30"/>
      <c r="O26" s="33"/>
      <c r="P26" s="21"/>
    </row>
    <row r="27" spans="1:16" s="19" customFormat="1">
      <c r="A27" s="3" t="s">
        <v>44</v>
      </c>
      <c r="B27" s="2"/>
      <c r="C27" s="35" t="s">
        <v>45</v>
      </c>
      <c r="D27" s="34"/>
      <c r="E27" s="34"/>
      <c r="F27" s="32"/>
      <c r="G27" s="30">
        <v>86059.855957102307</v>
      </c>
      <c r="H27" s="30">
        <v>88641.651635815375</v>
      </c>
      <c r="I27" s="30">
        <v>91300.901184889852</v>
      </c>
      <c r="J27" s="30">
        <v>94039.928220436545</v>
      </c>
      <c r="K27" s="30"/>
      <c r="L27" s="30"/>
      <c r="M27" s="30"/>
      <c r="N27" s="30"/>
      <c r="O27" s="33"/>
      <c r="P27" s="21"/>
    </row>
    <row r="28" spans="1:16" s="19" customFormat="1">
      <c r="A28" s="3" t="s">
        <v>46</v>
      </c>
      <c r="B28" s="2"/>
      <c r="C28" s="35" t="s">
        <v>47</v>
      </c>
      <c r="D28" s="34"/>
      <c r="E28" s="34"/>
      <c r="F28" s="30"/>
      <c r="G28" s="30">
        <v>86059.855957102307</v>
      </c>
      <c r="H28" s="30">
        <v>88641.651635815375</v>
      </c>
      <c r="I28" s="30">
        <v>91300.901184889852</v>
      </c>
      <c r="J28" s="30">
        <v>94039.928220436545</v>
      </c>
      <c r="K28" s="30"/>
      <c r="L28" s="30"/>
      <c r="M28" s="30"/>
      <c r="N28" s="30"/>
      <c r="O28" s="33"/>
      <c r="P28" s="21"/>
    </row>
    <row r="29" spans="1:16" s="19" customFormat="1">
      <c r="A29" s="3" t="s">
        <v>246</v>
      </c>
      <c r="B29" s="2"/>
      <c r="C29" s="35" t="s">
        <v>234</v>
      </c>
      <c r="D29" s="34"/>
      <c r="E29" s="34"/>
      <c r="F29" s="30"/>
      <c r="G29" s="30">
        <v>86059.855957102307</v>
      </c>
      <c r="H29" s="30">
        <v>88641.651635815375</v>
      </c>
      <c r="I29" s="30">
        <v>91300.901184889852</v>
      </c>
      <c r="J29" s="30">
        <v>94039.928220436545</v>
      </c>
      <c r="K29" s="30"/>
      <c r="L29" s="30"/>
      <c r="M29" s="30"/>
      <c r="N29" s="30"/>
      <c r="O29" s="33"/>
      <c r="P29" s="21"/>
    </row>
    <row r="30" spans="1:16" s="19" customFormat="1">
      <c r="A30" s="34" t="s">
        <v>48</v>
      </c>
      <c r="B30" s="36"/>
      <c r="C30" s="34" t="s">
        <v>49</v>
      </c>
      <c r="D30" s="34"/>
      <c r="E30" s="34"/>
      <c r="F30" s="30"/>
      <c r="G30" s="30">
        <v>86059.855957102307</v>
      </c>
      <c r="H30" s="30">
        <v>88641.651635815375</v>
      </c>
      <c r="I30" s="30">
        <v>91300.901184889852</v>
      </c>
      <c r="J30" s="30">
        <v>94039.928220436545</v>
      </c>
      <c r="K30" s="30"/>
      <c r="L30" s="30"/>
      <c r="M30" s="30"/>
      <c r="N30" s="30"/>
      <c r="O30" s="33"/>
      <c r="P30" s="21"/>
    </row>
    <row r="31" spans="1:16" ht="13.5" customHeight="1">
      <c r="A31" s="34" t="s">
        <v>50</v>
      </c>
      <c r="B31" s="36"/>
      <c r="C31" s="34" t="s">
        <v>51</v>
      </c>
      <c r="D31" s="34"/>
      <c r="E31" s="34"/>
      <c r="F31" s="30"/>
      <c r="G31" s="32">
        <v>86059.855957102307</v>
      </c>
      <c r="H31" s="32">
        <v>88641.651635815375</v>
      </c>
      <c r="I31" s="32">
        <v>91300.901184889852</v>
      </c>
      <c r="J31" s="32">
        <v>94039.928220436545</v>
      </c>
      <c r="K31" s="32"/>
      <c r="L31" s="32"/>
      <c r="M31" s="32"/>
      <c r="N31" s="32"/>
      <c r="O31" s="33"/>
    </row>
    <row r="32" spans="1:16" ht="13.5" customHeight="1">
      <c r="A32" s="34" t="s">
        <v>52</v>
      </c>
      <c r="B32" s="36"/>
      <c r="C32" s="34" t="s">
        <v>53</v>
      </c>
      <c r="D32" s="34"/>
      <c r="E32" s="34"/>
      <c r="F32" s="32"/>
      <c r="G32" s="32">
        <v>86059.855957102307</v>
      </c>
      <c r="H32" s="32">
        <v>88641.651635815375</v>
      </c>
      <c r="I32" s="32">
        <v>91300.901184889852</v>
      </c>
      <c r="J32" s="32">
        <v>94039.928220436545</v>
      </c>
      <c r="K32" s="37"/>
      <c r="L32" s="95"/>
      <c r="M32" s="95"/>
      <c r="N32" s="95"/>
      <c r="O32" s="93"/>
      <c r="P32" s="96"/>
    </row>
    <row r="33" spans="1:15" ht="13.5" customHeight="1">
      <c r="A33" s="3" t="s">
        <v>54</v>
      </c>
      <c r="C33" s="35" t="s">
        <v>55</v>
      </c>
      <c r="D33" s="4"/>
      <c r="E33" s="4"/>
      <c r="F33" s="32"/>
      <c r="G33" s="32">
        <v>86059.855957102307</v>
      </c>
      <c r="H33" s="32">
        <v>88641.651635815375</v>
      </c>
      <c r="I33" s="32">
        <v>91300.901184889852</v>
      </c>
      <c r="J33" s="32">
        <v>94039.928220436545</v>
      </c>
      <c r="K33" s="32"/>
      <c r="L33" s="32"/>
      <c r="M33" s="32"/>
      <c r="N33" s="32"/>
      <c r="O33" s="97"/>
    </row>
    <row r="34" spans="1:15" ht="13.5" customHeight="1">
      <c r="A34" s="3" t="s">
        <v>56</v>
      </c>
      <c r="C34" s="35" t="s">
        <v>57</v>
      </c>
      <c r="D34" s="4"/>
      <c r="E34" s="4"/>
      <c r="F34" s="32"/>
      <c r="G34" s="32">
        <v>86059.855957102307</v>
      </c>
      <c r="H34" s="32">
        <v>88641.651635815375</v>
      </c>
      <c r="I34" s="32">
        <v>91300.901184889852</v>
      </c>
      <c r="J34" s="32">
        <v>94039.928220436545</v>
      </c>
      <c r="K34" s="32"/>
      <c r="L34" s="32"/>
      <c r="M34" s="32"/>
      <c r="N34" s="32"/>
      <c r="O34" s="98"/>
    </row>
    <row r="35" spans="1:15" ht="13.35" customHeight="1">
      <c r="A35" s="34" t="s">
        <v>58</v>
      </c>
      <c r="C35" s="34" t="s">
        <v>59</v>
      </c>
      <c r="D35" s="4"/>
      <c r="E35" s="4"/>
      <c r="F35" s="32"/>
      <c r="G35" s="32">
        <v>86059.855957102307</v>
      </c>
      <c r="H35" s="32">
        <v>88641.651635815375</v>
      </c>
      <c r="I35" s="32">
        <v>91300.901184889852</v>
      </c>
      <c r="J35" s="32">
        <v>94039.928220436545</v>
      </c>
      <c r="K35" s="32"/>
      <c r="L35" s="32"/>
      <c r="M35" s="32"/>
      <c r="N35" s="32"/>
      <c r="O35" s="93"/>
    </row>
    <row r="36" spans="1:15" ht="14.1" customHeight="1">
      <c r="A36" s="34" t="s">
        <v>60</v>
      </c>
      <c r="B36" s="36"/>
      <c r="C36" s="34" t="s">
        <v>61</v>
      </c>
      <c r="D36" s="20"/>
      <c r="E36" s="20"/>
      <c r="F36" s="30"/>
      <c r="G36" s="32">
        <v>86059.855957102307</v>
      </c>
      <c r="H36" s="32">
        <v>88641.651635815375</v>
      </c>
      <c r="I36" s="32">
        <v>91300.901184889852</v>
      </c>
      <c r="J36" s="32">
        <v>94039.928220436545</v>
      </c>
      <c r="K36" s="32"/>
      <c r="L36" s="32"/>
      <c r="M36" s="32"/>
      <c r="N36" s="32"/>
      <c r="O36" s="33"/>
    </row>
    <row r="37" spans="1:15" ht="13.5" customHeight="1">
      <c r="A37" s="3" t="s">
        <v>62</v>
      </c>
      <c r="C37" s="35" t="s">
        <v>63</v>
      </c>
      <c r="D37" s="4"/>
      <c r="E37" s="4"/>
      <c r="F37" s="32"/>
      <c r="G37" s="32">
        <v>86059.855957102307</v>
      </c>
      <c r="H37" s="32">
        <v>88641.651635815375</v>
      </c>
      <c r="I37" s="32">
        <v>91300.901184889852</v>
      </c>
      <c r="J37" s="32">
        <v>94039.928220436545</v>
      </c>
      <c r="K37" s="32"/>
      <c r="L37" s="32"/>
      <c r="M37" s="32"/>
      <c r="N37" s="32"/>
      <c r="O37" s="97"/>
    </row>
    <row r="38" spans="1:15" ht="13.5" customHeight="1">
      <c r="A38" s="34" t="s">
        <v>64</v>
      </c>
      <c r="B38" s="36"/>
      <c r="C38" s="34" t="s">
        <v>65</v>
      </c>
      <c r="D38" s="4"/>
      <c r="E38" s="4"/>
      <c r="F38" s="32"/>
      <c r="G38" s="32">
        <v>86059.855957102307</v>
      </c>
      <c r="H38" s="32">
        <v>88641.651635815375</v>
      </c>
      <c r="I38" s="32">
        <v>91300.901184889852</v>
      </c>
      <c r="J38" s="32">
        <v>94039.928220436545</v>
      </c>
      <c r="K38" s="32"/>
      <c r="L38" s="32"/>
      <c r="M38" s="32"/>
      <c r="N38" s="32"/>
      <c r="O38" s="97"/>
    </row>
    <row r="39" spans="1:15" ht="13.5" customHeight="1">
      <c r="A39" s="3" t="s">
        <v>66</v>
      </c>
      <c r="C39" s="35" t="s">
        <v>67</v>
      </c>
      <c r="D39" s="4"/>
      <c r="E39" s="4"/>
      <c r="F39" s="32"/>
      <c r="G39" s="32">
        <v>86059.855957102307</v>
      </c>
      <c r="H39" s="32">
        <v>88641.651635815375</v>
      </c>
      <c r="I39" s="32">
        <v>91300.901184889852</v>
      </c>
      <c r="J39" s="32">
        <v>94039.928220436545</v>
      </c>
      <c r="K39" s="32"/>
      <c r="L39" s="32"/>
      <c r="M39" s="32"/>
      <c r="N39" s="32"/>
      <c r="O39" s="99"/>
    </row>
    <row r="40" spans="1:15" ht="13.5" customHeight="1">
      <c r="A40" s="3" t="s">
        <v>224</v>
      </c>
      <c r="C40" s="35" t="s">
        <v>68</v>
      </c>
      <c r="D40" s="4"/>
      <c r="E40" s="4"/>
      <c r="F40" s="32"/>
      <c r="G40" s="32">
        <v>86059.855957102307</v>
      </c>
      <c r="H40" s="32">
        <v>88641.651635815375</v>
      </c>
      <c r="I40" s="32">
        <v>91300.901184889852</v>
      </c>
      <c r="J40" s="32">
        <v>94039.928220436545</v>
      </c>
      <c r="K40" s="32"/>
      <c r="L40" s="32"/>
      <c r="M40" s="32"/>
      <c r="N40" s="32"/>
      <c r="O40" s="99"/>
    </row>
    <row r="41" spans="1:15" ht="13.5" customHeight="1">
      <c r="A41" s="34" t="s">
        <v>69</v>
      </c>
      <c r="B41" s="36"/>
      <c r="C41" s="34" t="s">
        <v>70</v>
      </c>
      <c r="D41" s="20"/>
      <c r="E41" s="20"/>
      <c r="F41" s="30"/>
      <c r="G41" s="32">
        <v>86059.855957102307</v>
      </c>
      <c r="H41" s="32">
        <v>88641.651635815375</v>
      </c>
      <c r="I41" s="32">
        <v>91300.901184889852</v>
      </c>
      <c r="J41" s="32">
        <v>94039.928220436545</v>
      </c>
      <c r="K41" s="32"/>
      <c r="L41" s="32"/>
      <c r="M41" s="32"/>
      <c r="N41" s="32"/>
      <c r="O41" s="33"/>
    </row>
    <row r="42" spans="1:15" ht="13.5" customHeight="1">
      <c r="A42" s="3" t="s">
        <v>71</v>
      </c>
      <c r="C42" s="34" t="s">
        <v>72</v>
      </c>
      <c r="D42" s="4"/>
      <c r="E42" s="4"/>
      <c r="F42" s="32"/>
      <c r="G42" s="32">
        <v>86059.855957102307</v>
      </c>
      <c r="H42" s="32">
        <v>88641.651635815375</v>
      </c>
      <c r="I42" s="32">
        <v>91300.901184889852</v>
      </c>
      <c r="J42" s="32">
        <v>94039.928220436545</v>
      </c>
      <c r="K42" s="32"/>
      <c r="L42" s="32"/>
      <c r="M42" s="32"/>
      <c r="N42" s="32"/>
      <c r="O42" s="33"/>
    </row>
    <row r="43" spans="1:15" ht="13.5" customHeight="1">
      <c r="A43" s="3" t="s">
        <v>73</v>
      </c>
      <c r="C43" s="34" t="s">
        <v>74</v>
      </c>
      <c r="D43" s="4"/>
      <c r="E43" s="4"/>
      <c r="F43" s="32"/>
      <c r="G43" s="30">
        <v>86059.855957102307</v>
      </c>
      <c r="H43" s="32">
        <v>88641.651635815375</v>
      </c>
      <c r="I43" s="32">
        <v>91300.901184889852</v>
      </c>
      <c r="J43" s="32">
        <v>94039.928220436545</v>
      </c>
      <c r="K43" s="32"/>
      <c r="L43" s="32"/>
      <c r="M43" s="32"/>
      <c r="N43" s="32"/>
      <c r="O43" s="33"/>
    </row>
    <row r="44" spans="1:15" ht="13.5" customHeight="1">
      <c r="A44" s="3" t="s">
        <v>75</v>
      </c>
      <c r="C44" s="35" t="s">
        <v>76</v>
      </c>
      <c r="D44" s="20"/>
      <c r="E44" s="20"/>
      <c r="F44" s="30"/>
      <c r="G44" s="30">
        <v>86059.855957102307</v>
      </c>
      <c r="H44" s="32">
        <v>88641.651635815375</v>
      </c>
      <c r="I44" s="32">
        <v>91300.901184889852</v>
      </c>
      <c r="J44" s="32">
        <v>94039.928220436545</v>
      </c>
      <c r="K44" s="32"/>
      <c r="L44" s="32"/>
      <c r="M44" s="32"/>
      <c r="N44" s="32"/>
      <c r="O44" s="33"/>
    </row>
    <row r="45" spans="1:15" ht="17.100000000000001" customHeight="1">
      <c r="A45" s="3" t="s">
        <v>77</v>
      </c>
      <c r="C45" s="35" t="s">
        <v>78</v>
      </c>
      <c r="D45" s="20"/>
      <c r="E45" s="20"/>
      <c r="F45" s="30"/>
      <c r="G45" s="30">
        <v>86059.855957102307</v>
      </c>
      <c r="H45" s="32">
        <v>88641.651635815375</v>
      </c>
      <c r="I45" s="32">
        <v>91300.901184889852</v>
      </c>
      <c r="J45" s="32">
        <v>94039.928220436545</v>
      </c>
      <c r="K45" s="32"/>
      <c r="L45" s="32"/>
      <c r="M45" s="32"/>
      <c r="N45" s="32"/>
      <c r="O45" s="33"/>
    </row>
    <row r="46" spans="1:15" ht="13.5" customHeight="1">
      <c r="A46" s="3" t="s">
        <v>79</v>
      </c>
      <c r="C46" s="35" t="s">
        <v>80</v>
      </c>
      <c r="D46" s="20"/>
      <c r="E46" s="20"/>
      <c r="F46" s="30"/>
      <c r="G46" s="30">
        <v>86059.855957102307</v>
      </c>
      <c r="H46" s="32">
        <v>88641.651635815375</v>
      </c>
      <c r="I46" s="32">
        <v>91300.901184889852</v>
      </c>
      <c r="J46" s="32">
        <v>94039.928220436545</v>
      </c>
      <c r="K46" s="32"/>
      <c r="L46" s="32"/>
      <c r="M46" s="32"/>
      <c r="N46" s="32"/>
      <c r="O46" s="33"/>
    </row>
    <row r="47" spans="1:15" ht="13.5" customHeight="1">
      <c r="A47" s="3" t="s">
        <v>81</v>
      </c>
      <c r="C47" s="35" t="s">
        <v>82</v>
      </c>
      <c r="D47" s="20"/>
      <c r="E47" s="20"/>
      <c r="F47" s="30"/>
      <c r="G47" s="30">
        <v>86059.855957102307</v>
      </c>
      <c r="H47" s="32">
        <v>88641.651635815375</v>
      </c>
      <c r="I47" s="32">
        <v>91300.901184889852</v>
      </c>
      <c r="J47" s="32">
        <v>94039.928220436545</v>
      </c>
      <c r="K47" s="32"/>
      <c r="L47" s="32"/>
      <c r="M47" s="32"/>
      <c r="N47" s="32"/>
      <c r="O47" s="33"/>
    </row>
    <row r="48" spans="1:15" ht="13.5" customHeight="1">
      <c r="C48" s="35"/>
      <c r="D48" s="20"/>
      <c r="E48" s="20"/>
      <c r="F48" s="30"/>
      <c r="H48" s="32"/>
      <c r="I48" s="32"/>
      <c r="J48" s="32"/>
      <c r="K48" s="32"/>
      <c r="L48" s="32"/>
      <c r="M48" s="32"/>
      <c r="N48" s="32"/>
      <c r="O48" s="33"/>
    </row>
    <row r="49" spans="1:19" ht="13.5" customHeight="1">
      <c r="C49" s="35"/>
      <c r="D49" s="20"/>
      <c r="E49" s="20"/>
      <c r="F49" s="30"/>
      <c r="H49" s="32"/>
      <c r="I49" s="32"/>
      <c r="J49" s="32"/>
      <c r="K49" s="32"/>
      <c r="L49" s="32"/>
      <c r="M49" s="32"/>
      <c r="N49" s="32"/>
      <c r="O49" s="33"/>
    </row>
    <row r="50" spans="1:19" ht="13.5" customHeight="1">
      <c r="A50" s="35" t="s">
        <v>83</v>
      </c>
      <c r="C50" s="35"/>
      <c r="D50" s="20"/>
      <c r="E50" s="20"/>
      <c r="F50" s="30"/>
      <c r="H50" s="32"/>
      <c r="I50" s="32"/>
      <c r="J50" s="32"/>
      <c r="K50" s="32"/>
      <c r="L50" s="32"/>
      <c r="M50" s="32"/>
      <c r="N50" s="32"/>
      <c r="O50" s="33"/>
    </row>
    <row r="51" spans="1:19" ht="13.5" customHeight="1">
      <c r="A51" s="37"/>
      <c r="B51" s="34" t="s">
        <v>84</v>
      </c>
      <c r="C51" s="35"/>
      <c r="D51" s="36"/>
      <c r="F51" s="30"/>
      <c r="G51" s="38">
        <v>86.594572800000009</v>
      </c>
      <c r="H51" s="32" t="s">
        <v>85</v>
      </c>
      <c r="I51" s="32"/>
      <c r="J51" s="32"/>
      <c r="K51" s="32"/>
      <c r="L51" s="32"/>
      <c r="M51" s="32"/>
      <c r="N51" s="32"/>
      <c r="O51" s="33"/>
    </row>
    <row r="52" spans="1:19" ht="13.35" customHeight="1">
      <c r="B52" s="34" t="s">
        <v>86</v>
      </c>
      <c r="C52" s="35"/>
      <c r="D52" s="20"/>
      <c r="E52" s="20"/>
      <c r="F52" s="30"/>
      <c r="G52" s="38">
        <v>185.9236416</v>
      </c>
      <c r="H52" s="32" t="s">
        <v>85</v>
      </c>
      <c r="I52" s="32"/>
      <c r="J52" s="32"/>
      <c r="K52" s="32"/>
      <c r="L52" s="32"/>
      <c r="M52" s="32"/>
      <c r="N52" s="32"/>
      <c r="O52" s="33"/>
    </row>
    <row r="53" spans="1:19" s="12" customFormat="1" ht="17.100000000000001" customHeight="1">
      <c r="A53" s="3"/>
      <c r="B53" s="34" t="s">
        <v>87</v>
      </c>
      <c r="C53" s="35"/>
      <c r="D53" s="20"/>
      <c r="E53" s="20"/>
      <c r="F53" s="30"/>
      <c r="G53" s="38">
        <v>185.9236416</v>
      </c>
      <c r="H53" s="32" t="s">
        <v>85</v>
      </c>
      <c r="M53" s="11"/>
      <c r="N53" s="10"/>
      <c r="O53" s="10"/>
      <c r="P53" s="6"/>
    </row>
    <row r="54" spans="1:19" s="12" customFormat="1" ht="17.100000000000001" customHeight="1">
      <c r="A54" s="3"/>
      <c r="B54" s="34"/>
      <c r="C54" s="35"/>
      <c r="D54" s="20"/>
      <c r="E54" s="20"/>
      <c r="F54" s="30"/>
      <c r="G54" s="38"/>
      <c r="H54" s="32"/>
      <c r="M54" s="11"/>
      <c r="N54" s="10"/>
      <c r="O54" s="10"/>
      <c r="P54" s="6"/>
    </row>
    <row r="55" spans="1:19" s="12" customFormat="1" ht="17.100000000000001" customHeight="1">
      <c r="A55" s="3"/>
      <c r="B55" s="34"/>
      <c r="C55" s="35"/>
      <c r="D55" s="20"/>
      <c r="E55" s="20"/>
      <c r="F55" s="30"/>
      <c r="G55" s="38"/>
      <c r="H55" s="32"/>
      <c r="M55" s="11"/>
      <c r="N55" s="10"/>
      <c r="O55" s="10"/>
      <c r="P55" s="6"/>
    </row>
    <row r="56" spans="1:19" s="12" customFormat="1" ht="43.5" customHeight="1" thickBot="1">
      <c r="A56" s="22" t="s">
        <v>2</v>
      </c>
      <c r="B56" s="23" t="s">
        <v>3</v>
      </c>
      <c r="C56" s="24" t="s">
        <v>42</v>
      </c>
      <c r="D56" s="25" t="s">
        <v>5</v>
      </c>
      <c r="E56" s="23" t="s">
        <v>6</v>
      </c>
      <c r="F56" s="25" t="s">
        <v>7</v>
      </c>
      <c r="G56" s="26" t="s">
        <v>8</v>
      </c>
      <c r="H56" s="26" t="s">
        <v>9</v>
      </c>
      <c r="I56" s="26" t="s">
        <v>10</v>
      </c>
      <c r="J56" s="27" t="s">
        <v>11</v>
      </c>
      <c r="M56" s="11"/>
      <c r="N56" s="10"/>
      <c r="O56" s="10"/>
      <c r="P56" s="6"/>
    </row>
    <row r="57" spans="1:19" s="12" customFormat="1" ht="27.75" customHeight="1">
      <c r="B57" s="36" t="s">
        <v>12</v>
      </c>
      <c r="D57" s="34">
        <v>10</v>
      </c>
      <c r="E57" s="34" t="s">
        <v>13</v>
      </c>
      <c r="F57" s="17" t="s">
        <v>90</v>
      </c>
      <c r="G57" s="17">
        <f>'July 2018'!G56*1.025</f>
        <v>88993.330592648577</v>
      </c>
      <c r="H57" s="17">
        <f>'July 2018'!H56*1.025</f>
        <v>91663.130510428033</v>
      </c>
      <c r="I57" s="17">
        <f>'July 2018'!I56*1.025</f>
        <v>94413.024425740878</v>
      </c>
      <c r="J57" s="17">
        <f>'July 2018'!J56*1.025</f>
        <v>97245.415158513104</v>
      </c>
      <c r="M57" s="11"/>
      <c r="N57" s="10"/>
      <c r="O57" s="10"/>
      <c r="P57" s="6"/>
    </row>
    <row r="58" spans="1:19" s="12" customFormat="1" ht="12.75" customHeight="1">
      <c r="B58" s="36"/>
      <c r="C58" s="31" t="s">
        <v>15</v>
      </c>
      <c r="D58" s="34"/>
      <c r="E58" s="34"/>
      <c r="F58" s="17"/>
      <c r="G58" s="17">
        <v>88993.330592648577</v>
      </c>
      <c r="H58" s="17">
        <v>91663.130510428033</v>
      </c>
      <c r="I58" s="17">
        <v>94413.024425740878</v>
      </c>
      <c r="J58" s="17">
        <v>97245.415158513104</v>
      </c>
      <c r="M58" s="11"/>
      <c r="N58" s="10"/>
      <c r="O58" s="10"/>
      <c r="P58" s="6"/>
    </row>
    <row r="59" spans="1:19" s="12" customFormat="1" ht="28.5" customHeight="1">
      <c r="A59" s="34" t="s">
        <v>88</v>
      </c>
      <c r="B59" s="28"/>
      <c r="C59" s="100" t="s">
        <v>89</v>
      </c>
      <c r="D59" s="29"/>
      <c r="E59" s="29"/>
      <c r="F59" s="17"/>
      <c r="G59" s="17">
        <v>88993.330592648577</v>
      </c>
      <c r="H59" s="17">
        <v>91663.130510428033</v>
      </c>
      <c r="I59" s="17">
        <v>94413.024425740878</v>
      </c>
      <c r="J59" s="17">
        <v>97245.415158513104</v>
      </c>
      <c r="M59" s="11"/>
      <c r="N59" s="10"/>
      <c r="O59" s="10"/>
      <c r="P59" s="6"/>
    </row>
    <row r="60" spans="1:19" s="19" customFormat="1" ht="25.5">
      <c r="C60" s="100" t="s">
        <v>248</v>
      </c>
      <c r="G60" s="17">
        <v>88993.330592648577</v>
      </c>
      <c r="H60" s="17">
        <v>91663.130510428033</v>
      </c>
      <c r="I60" s="17">
        <v>94413.024425740878</v>
      </c>
      <c r="J60" s="18">
        <v>97245.415158513104</v>
      </c>
      <c r="L60" s="20"/>
      <c r="M60" s="20"/>
      <c r="N60" s="20"/>
      <c r="P60" s="21"/>
    </row>
    <row r="61" spans="1:19" s="19" customFormat="1">
      <c r="C61" s="100"/>
      <c r="G61" s="17"/>
      <c r="H61" s="17"/>
      <c r="I61" s="17"/>
      <c r="J61" s="18"/>
      <c r="L61" s="20"/>
      <c r="M61" s="20"/>
      <c r="N61" s="20"/>
      <c r="P61" s="21"/>
    </row>
    <row r="62" spans="1:19" s="19" customFormat="1" ht="54" thickBot="1">
      <c r="A62" s="22" t="s">
        <v>2</v>
      </c>
      <c r="B62" s="23" t="s">
        <v>3</v>
      </c>
      <c r="C62" s="24" t="s">
        <v>91</v>
      </c>
      <c r="D62" s="25" t="s">
        <v>5</v>
      </c>
      <c r="E62" s="23" t="s">
        <v>6</v>
      </c>
      <c r="F62" s="25" t="s">
        <v>7</v>
      </c>
      <c r="G62" s="26" t="s">
        <v>8</v>
      </c>
      <c r="H62" s="26" t="s">
        <v>9</v>
      </c>
      <c r="I62" s="26" t="s">
        <v>10</v>
      </c>
      <c r="J62" s="27" t="s">
        <v>11</v>
      </c>
      <c r="L62" s="20"/>
      <c r="M62" s="20"/>
      <c r="N62" s="20"/>
      <c r="P62" s="21"/>
    </row>
    <row r="63" spans="1:19" s="19" customFormat="1">
      <c r="A63" s="18"/>
      <c r="B63" s="28" t="s">
        <v>12</v>
      </c>
      <c r="C63" s="18"/>
      <c r="D63" s="29">
        <v>11</v>
      </c>
      <c r="E63" s="29" t="s">
        <v>13</v>
      </c>
      <c r="F63" s="17" t="s">
        <v>92</v>
      </c>
      <c r="G63" s="17">
        <f>'July 2018'!G62*1.025</f>
        <v>92701.38603400896</v>
      </c>
      <c r="H63" s="17">
        <f>'July 2018'!H62*1.025</f>
        <v>95482.427615029213</v>
      </c>
      <c r="I63" s="17">
        <f>'July 2018'!I62*1.025</f>
        <v>98346.900443480103</v>
      </c>
      <c r="J63" s="17">
        <f>'July 2018'!J62*1.025</f>
        <v>101297.30745678449</v>
      </c>
      <c r="L63" s="20"/>
      <c r="M63" s="20"/>
      <c r="N63" s="20"/>
      <c r="O63" s="101"/>
      <c r="P63" s="102"/>
      <c r="Q63" s="101"/>
      <c r="R63" s="101"/>
      <c r="S63" s="18"/>
    </row>
    <row r="64" spans="1:19" s="19" customFormat="1">
      <c r="A64" s="3"/>
      <c r="B64" s="2"/>
      <c r="C64" s="31" t="s">
        <v>15</v>
      </c>
      <c r="D64" s="4"/>
      <c r="E64" s="4"/>
      <c r="F64" s="30"/>
      <c r="G64" s="30">
        <v>92701.38603400896</v>
      </c>
      <c r="H64" s="30">
        <v>95482.427615029213</v>
      </c>
      <c r="I64" s="30">
        <v>98346.900443480103</v>
      </c>
      <c r="J64" s="30">
        <v>101297.30745678449</v>
      </c>
      <c r="K64" s="30"/>
      <c r="L64" s="30"/>
      <c r="M64" s="30"/>
      <c r="N64" s="30"/>
      <c r="O64" s="18"/>
      <c r="P64" s="21"/>
    </row>
    <row r="65" spans="1:16" s="19" customFormat="1">
      <c r="A65" s="3" t="s">
        <v>93</v>
      </c>
      <c r="B65" s="2"/>
      <c r="C65" s="35" t="s">
        <v>94</v>
      </c>
      <c r="D65" s="4"/>
      <c r="E65" s="4"/>
      <c r="F65" s="30"/>
      <c r="G65" s="30">
        <v>92701.38603400896</v>
      </c>
      <c r="H65" s="30">
        <v>95482.427615029213</v>
      </c>
      <c r="I65" s="30">
        <v>98346.900443480103</v>
      </c>
      <c r="J65" s="30">
        <v>101297.30745678449</v>
      </c>
      <c r="K65" s="30"/>
      <c r="L65" s="30"/>
      <c r="M65" s="30"/>
      <c r="N65" s="30"/>
      <c r="O65" s="18"/>
      <c r="P65" s="21"/>
    </row>
    <row r="66" spans="1:16" s="19" customFormat="1">
      <c r="A66" s="3" t="s">
        <v>97</v>
      </c>
      <c r="B66" s="35"/>
      <c r="C66" s="35" t="s">
        <v>228</v>
      </c>
      <c r="D66" s="4"/>
      <c r="E66" s="4"/>
      <c r="F66" s="30"/>
      <c r="G66" s="38">
        <v>92701.38603400896</v>
      </c>
      <c r="H66" s="38">
        <v>95482.427615029213</v>
      </c>
      <c r="I66" s="38">
        <v>98346.900443480103</v>
      </c>
      <c r="J66" s="38">
        <v>101297.30745678449</v>
      </c>
      <c r="K66" s="30"/>
      <c r="L66" s="30"/>
      <c r="M66" s="30"/>
      <c r="N66" s="30"/>
      <c r="O66" s="33"/>
      <c r="P66" s="21"/>
    </row>
    <row r="67" spans="1:16" s="19" customFormat="1">
      <c r="A67" s="3" t="s">
        <v>95</v>
      </c>
      <c r="B67" s="2"/>
      <c r="C67" s="35" t="s">
        <v>96</v>
      </c>
      <c r="D67" s="4"/>
      <c r="E67" s="4"/>
      <c r="F67" s="30"/>
      <c r="G67" s="30">
        <v>92701.38603400896</v>
      </c>
      <c r="H67" s="30">
        <v>95482.427615029213</v>
      </c>
      <c r="I67" s="30">
        <v>98346.900443480103</v>
      </c>
      <c r="J67" s="30">
        <v>101297.30745678449</v>
      </c>
      <c r="K67" s="30"/>
      <c r="L67" s="30"/>
      <c r="M67" s="30"/>
      <c r="N67" s="30"/>
      <c r="O67" s="33"/>
      <c r="P67" s="21"/>
    </row>
    <row r="68" spans="1:16" s="19" customFormat="1">
      <c r="A68" s="3" t="s">
        <v>98</v>
      </c>
      <c r="B68" s="2"/>
      <c r="C68" s="35" t="s">
        <v>99</v>
      </c>
      <c r="D68" s="4"/>
      <c r="E68" s="4"/>
      <c r="F68" s="30"/>
      <c r="G68" s="30">
        <v>92701.38603400896</v>
      </c>
      <c r="H68" s="30">
        <v>95482.427615029213</v>
      </c>
      <c r="I68" s="30">
        <v>98346.900443480103</v>
      </c>
      <c r="J68" s="30">
        <v>101297.30745678449</v>
      </c>
      <c r="K68" s="30"/>
      <c r="L68" s="30"/>
      <c r="M68" s="30"/>
      <c r="N68" s="30"/>
      <c r="O68" s="33"/>
      <c r="P68" s="21"/>
    </row>
    <row r="69" spans="1:16" s="19" customFormat="1">
      <c r="A69" s="3" t="s">
        <v>100</v>
      </c>
      <c r="B69" s="2"/>
      <c r="C69" s="35" t="s">
        <v>101</v>
      </c>
      <c r="D69" s="4"/>
      <c r="E69" s="4"/>
      <c r="F69" s="30"/>
      <c r="G69" s="30">
        <v>92701.38603400896</v>
      </c>
      <c r="H69" s="30">
        <v>95482.427615029213</v>
      </c>
      <c r="I69" s="30">
        <v>98346.900443480103</v>
      </c>
      <c r="J69" s="30">
        <v>101297.30745678449</v>
      </c>
      <c r="K69" s="30"/>
      <c r="L69" s="30"/>
      <c r="M69" s="30"/>
      <c r="N69" s="30"/>
      <c r="O69" s="33"/>
      <c r="P69" s="21"/>
    </row>
    <row r="70" spans="1:16" s="19" customFormat="1">
      <c r="A70" s="3" t="s">
        <v>102</v>
      </c>
      <c r="B70" s="2"/>
      <c r="C70" s="35" t="s">
        <v>103</v>
      </c>
      <c r="D70" s="4"/>
      <c r="E70" s="4"/>
      <c r="F70" s="30"/>
      <c r="G70" s="30">
        <v>92701.38603400896</v>
      </c>
      <c r="H70" s="30">
        <v>95482.427615029213</v>
      </c>
      <c r="I70" s="30">
        <v>98346.900443480103</v>
      </c>
      <c r="J70" s="30">
        <v>101297.30745678449</v>
      </c>
      <c r="K70" s="30"/>
      <c r="L70" s="30"/>
      <c r="M70" s="30"/>
      <c r="N70" s="30"/>
      <c r="O70" s="33"/>
      <c r="P70" s="21"/>
    </row>
    <row r="71" spans="1:16" s="19" customFormat="1">
      <c r="A71" s="3" t="s">
        <v>104</v>
      </c>
      <c r="B71" s="2"/>
      <c r="C71" s="35" t="s">
        <v>105</v>
      </c>
      <c r="D71" s="4"/>
      <c r="E71" s="4"/>
      <c r="F71" s="30"/>
      <c r="G71" s="30">
        <v>92701.38603400896</v>
      </c>
      <c r="H71" s="30">
        <v>95482.427615029213</v>
      </c>
      <c r="I71" s="30">
        <v>98346.900443480103</v>
      </c>
      <c r="J71" s="30">
        <v>101297.30745678449</v>
      </c>
      <c r="K71" s="30"/>
      <c r="L71" s="30"/>
      <c r="M71" s="30"/>
      <c r="N71" s="30"/>
      <c r="O71" s="33"/>
      <c r="P71" s="21"/>
    </row>
    <row r="72" spans="1:16" s="19" customFormat="1">
      <c r="A72" s="3" t="s">
        <v>106</v>
      </c>
      <c r="B72" s="2"/>
      <c r="C72" s="35" t="s">
        <v>107</v>
      </c>
      <c r="D72" s="4"/>
      <c r="E72" s="4"/>
      <c r="F72" s="30"/>
      <c r="G72" s="30">
        <v>92701.38603400896</v>
      </c>
      <c r="H72" s="30">
        <v>95482.427615029213</v>
      </c>
      <c r="I72" s="30">
        <v>98346.900443480103</v>
      </c>
      <c r="J72" s="30">
        <v>101297.30745678449</v>
      </c>
      <c r="K72" s="30"/>
      <c r="L72" s="30"/>
      <c r="M72" s="30"/>
      <c r="N72" s="30"/>
      <c r="O72" s="33"/>
      <c r="P72" s="21"/>
    </row>
    <row r="73" spans="1:16" s="19" customFormat="1">
      <c r="A73" s="3" t="s">
        <v>108</v>
      </c>
      <c r="B73" s="2"/>
      <c r="C73" s="35" t="s">
        <v>109</v>
      </c>
      <c r="D73" s="4"/>
      <c r="E73" s="4"/>
      <c r="F73" s="30"/>
      <c r="G73" s="30">
        <v>92701.38603400896</v>
      </c>
      <c r="H73" s="30">
        <v>95482.427615029213</v>
      </c>
      <c r="I73" s="30">
        <v>98346.900443480103</v>
      </c>
      <c r="J73" s="30">
        <v>101297.30745678449</v>
      </c>
      <c r="K73" s="30"/>
      <c r="L73" s="30"/>
      <c r="M73" s="30"/>
      <c r="N73" s="30"/>
      <c r="O73" s="33"/>
      <c r="P73" s="21"/>
    </row>
    <row r="74" spans="1:16" s="19" customFormat="1">
      <c r="A74" s="3" t="s">
        <v>110</v>
      </c>
      <c r="B74" s="2"/>
      <c r="C74" s="35" t="s">
        <v>111</v>
      </c>
      <c r="D74" s="4"/>
      <c r="E74" s="4"/>
      <c r="F74" s="30"/>
      <c r="G74" s="30">
        <v>92701.38603400896</v>
      </c>
      <c r="H74" s="30">
        <v>95482.427615029213</v>
      </c>
      <c r="I74" s="30">
        <v>98346.900443480103</v>
      </c>
      <c r="J74" s="30">
        <v>101297.30745678449</v>
      </c>
      <c r="K74" s="30"/>
      <c r="L74" s="30"/>
      <c r="M74" s="30"/>
      <c r="N74" s="30"/>
      <c r="O74" s="33"/>
      <c r="P74" s="21"/>
    </row>
    <row r="75" spans="1:16" s="19" customFormat="1" ht="24">
      <c r="A75" s="3" t="s">
        <v>112</v>
      </c>
      <c r="B75" s="3"/>
      <c r="C75" s="103" t="s">
        <v>113</v>
      </c>
      <c r="G75" s="17">
        <v>92701.38603400896</v>
      </c>
      <c r="H75" s="17">
        <v>95482.427615029213</v>
      </c>
      <c r="I75" s="17">
        <v>98346.900443480103</v>
      </c>
      <c r="J75" s="18">
        <v>101297.30745678449</v>
      </c>
      <c r="K75" s="15"/>
      <c r="L75" s="30"/>
      <c r="M75" s="30"/>
      <c r="N75" s="30"/>
      <c r="O75" s="33"/>
      <c r="P75" s="21"/>
    </row>
    <row r="76" spans="1:16" s="19" customFormat="1">
      <c r="A76" s="3" t="s">
        <v>114</v>
      </c>
      <c r="B76" s="35"/>
      <c r="C76" s="35" t="s">
        <v>115</v>
      </c>
      <c r="D76" s="35"/>
      <c r="E76" s="4"/>
      <c r="F76" s="30"/>
      <c r="G76" s="30">
        <v>92701.38603400896</v>
      </c>
      <c r="H76" s="30">
        <v>95482.427615029213</v>
      </c>
      <c r="I76" s="30">
        <v>98346.900443480103</v>
      </c>
      <c r="J76" s="30">
        <v>101297.30745678449</v>
      </c>
      <c r="K76" s="30"/>
      <c r="L76" s="30"/>
      <c r="M76" s="30"/>
      <c r="N76" s="30"/>
      <c r="O76" s="33"/>
      <c r="P76" s="21"/>
    </row>
    <row r="77" spans="1:16" s="19" customFormat="1">
      <c r="A77" s="3" t="s">
        <v>116</v>
      </c>
      <c r="B77" s="35"/>
      <c r="C77" s="35" t="s">
        <v>117</v>
      </c>
      <c r="D77" s="4"/>
      <c r="E77" s="4"/>
      <c r="F77" s="30"/>
      <c r="G77" s="30">
        <v>92701.38603400896</v>
      </c>
      <c r="H77" s="30">
        <v>95482.427615029213</v>
      </c>
      <c r="I77" s="30">
        <v>98346.900443480103</v>
      </c>
      <c r="J77" s="30">
        <v>101297.30745678449</v>
      </c>
      <c r="K77" s="30"/>
      <c r="L77" s="30"/>
      <c r="M77" s="30"/>
      <c r="N77" s="30"/>
      <c r="O77" s="33"/>
      <c r="P77" s="21"/>
    </row>
    <row r="78" spans="1:16" s="19" customFormat="1">
      <c r="A78" s="3" t="s">
        <v>118</v>
      </c>
      <c r="B78" s="2"/>
      <c r="C78" s="35" t="s">
        <v>119</v>
      </c>
      <c r="G78" s="19">
        <v>92701.38603400896</v>
      </c>
      <c r="H78" s="19">
        <v>95482.427615029213</v>
      </c>
      <c r="I78" s="19">
        <v>98346.900443480103</v>
      </c>
      <c r="J78" s="19">
        <v>101297.30745678449</v>
      </c>
      <c r="K78" s="30"/>
      <c r="L78" s="30"/>
      <c r="M78" s="30"/>
      <c r="N78" s="30"/>
      <c r="O78" s="33"/>
      <c r="P78" s="21"/>
    </row>
    <row r="79" spans="1:16" s="19" customFormat="1">
      <c r="A79" s="3" t="s">
        <v>120</v>
      </c>
      <c r="B79" s="2"/>
      <c r="C79" s="35" t="s">
        <v>229</v>
      </c>
      <c r="D79" s="4"/>
      <c r="E79" s="4"/>
      <c r="F79" s="30"/>
      <c r="G79" s="30">
        <v>92701.38603400896</v>
      </c>
      <c r="H79" s="30">
        <v>95482.427615029213</v>
      </c>
      <c r="I79" s="30">
        <v>98346.900443480103</v>
      </c>
      <c r="J79" s="30">
        <v>101297.30745678449</v>
      </c>
      <c r="K79" s="30"/>
      <c r="L79" s="30"/>
      <c r="M79" s="30"/>
      <c r="N79" s="30"/>
      <c r="O79" s="33"/>
      <c r="P79" s="21"/>
    </row>
    <row r="80" spans="1:16" s="19" customFormat="1">
      <c r="A80" s="3" t="s">
        <v>121</v>
      </c>
      <c r="B80" s="2"/>
      <c r="C80" s="35" t="s">
        <v>122</v>
      </c>
      <c r="D80" s="4"/>
      <c r="E80" s="4"/>
      <c r="F80" s="30"/>
      <c r="G80" s="30">
        <v>92701.38603400896</v>
      </c>
      <c r="H80" s="30">
        <v>95482.427615029213</v>
      </c>
      <c r="I80" s="30">
        <v>98346.900443480103</v>
      </c>
      <c r="J80" s="30">
        <v>101297.30745678449</v>
      </c>
      <c r="K80" s="30"/>
      <c r="L80" s="30"/>
      <c r="M80" s="30"/>
      <c r="N80" s="30"/>
      <c r="O80" s="33"/>
      <c r="P80" s="21"/>
    </row>
    <row r="81" spans="1:22" s="19" customFormat="1">
      <c r="A81" s="3" t="s">
        <v>125</v>
      </c>
      <c r="B81" s="35"/>
      <c r="C81" s="35" t="s">
        <v>126</v>
      </c>
      <c r="D81" s="30"/>
      <c r="E81" s="30"/>
      <c r="F81" s="30"/>
      <c r="G81" s="30">
        <v>92701.38603400896</v>
      </c>
      <c r="H81" s="30">
        <v>95482.427615029213</v>
      </c>
      <c r="I81" s="30">
        <v>98346.900443480103</v>
      </c>
      <c r="J81" s="30">
        <v>101297.30745678449</v>
      </c>
      <c r="K81" s="30"/>
      <c r="L81" s="30"/>
      <c r="M81" s="30"/>
      <c r="N81" s="30"/>
      <c r="O81" s="33"/>
      <c r="P81" s="21"/>
    </row>
    <row r="82" spans="1:22" s="19" customFormat="1">
      <c r="A82" s="3" t="s">
        <v>123</v>
      </c>
      <c r="B82" s="35"/>
      <c r="C82" s="35" t="s">
        <v>124</v>
      </c>
      <c r="D82" s="35"/>
      <c r="E82" s="4"/>
      <c r="F82" s="30"/>
      <c r="G82" s="30">
        <v>92701.38603400896</v>
      </c>
      <c r="H82" s="30">
        <v>95482.427615029213</v>
      </c>
      <c r="I82" s="30">
        <v>98346.900443480103</v>
      </c>
      <c r="J82" s="30">
        <v>101297.30745678449</v>
      </c>
      <c r="K82" s="30"/>
      <c r="L82" s="30"/>
      <c r="M82" s="30"/>
      <c r="N82" s="30"/>
      <c r="O82" s="33"/>
      <c r="P82" s="21"/>
    </row>
    <row r="83" spans="1:22" s="19" customFormat="1">
      <c r="A83" s="3" t="s">
        <v>127</v>
      </c>
      <c r="B83" s="2"/>
      <c r="C83" s="35" t="s">
        <v>128</v>
      </c>
      <c r="D83" s="4"/>
      <c r="E83" s="4"/>
      <c r="F83" s="30"/>
      <c r="G83" s="30">
        <v>92701.38603400896</v>
      </c>
      <c r="H83" s="30">
        <v>95482.427615029213</v>
      </c>
      <c r="I83" s="30">
        <v>98346.900443480103</v>
      </c>
      <c r="J83" s="30">
        <v>101297.30745678449</v>
      </c>
      <c r="K83" s="30"/>
      <c r="L83" s="30"/>
      <c r="M83" s="30"/>
      <c r="N83" s="30"/>
      <c r="O83" s="33"/>
      <c r="P83" s="21"/>
    </row>
    <row r="84" spans="1:22" s="19" customFormat="1">
      <c r="A84" s="3" t="s">
        <v>129</v>
      </c>
      <c r="B84" s="2"/>
      <c r="C84" s="35" t="s">
        <v>130</v>
      </c>
      <c r="D84" s="4"/>
      <c r="E84" s="4"/>
      <c r="F84" s="30"/>
      <c r="G84" s="30">
        <v>92701.38603400896</v>
      </c>
      <c r="H84" s="30">
        <v>95482.427615029213</v>
      </c>
      <c r="I84" s="30">
        <v>98346.900443480103</v>
      </c>
      <c r="J84" s="30">
        <v>101297.30745678449</v>
      </c>
      <c r="K84" s="30"/>
      <c r="L84" s="30"/>
      <c r="M84" s="30"/>
      <c r="N84" s="30"/>
      <c r="O84" s="33"/>
      <c r="P84" s="21"/>
    </row>
    <row r="85" spans="1:22" s="19" customFormat="1">
      <c r="A85" s="3" t="s">
        <v>131</v>
      </c>
      <c r="B85" s="2"/>
      <c r="C85" s="35" t="s">
        <v>132</v>
      </c>
      <c r="D85" s="35"/>
      <c r="E85" s="4"/>
      <c r="F85" s="30"/>
      <c r="G85" s="30">
        <v>92701.38603400896</v>
      </c>
      <c r="H85" s="30">
        <v>95482.427615029213</v>
      </c>
      <c r="I85" s="30">
        <v>98346.900443480103</v>
      </c>
      <c r="J85" s="30">
        <v>101297.30745678449</v>
      </c>
      <c r="K85" s="30"/>
      <c r="L85" s="30"/>
      <c r="M85" s="30"/>
      <c r="N85" s="30"/>
      <c r="O85" s="33"/>
      <c r="P85" s="21"/>
    </row>
    <row r="86" spans="1:22" s="19" customFormat="1">
      <c r="A86" s="3" t="s">
        <v>133</v>
      </c>
      <c r="B86" s="2"/>
      <c r="C86" s="35" t="s">
        <v>134</v>
      </c>
      <c r="D86" s="35"/>
      <c r="E86" s="4"/>
      <c r="F86" s="30"/>
      <c r="G86" s="30">
        <v>92701.38603400896</v>
      </c>
      <c r="H86" s="30">
        <v>95482.427615029213</v>
      </c>
      <c r="I86" s="30">
        <v>98346.900443480103</v>
      </c>
      <c r="J86" s="30">
        <v>101297.30745678449</v>
      </c>
      <c r="K86" s="30"/>
      <c r="L86" s="30"/>
      <c r="M86" s="30"/>
      <c r="N86" s="30"/>
      <c r="O86" s="33"/>
      <c r="P86" s="21"/>
    </row>
    <row r="87" spans="1:22" s="19" customFormat="1">
      <c r="A87" s="3" t="s">
        <v>135</v>
      </c>
      <c r="B87" s="2"/>
      <c r="C87" s="35" t="s">
        <v>136</v>
      </c>
      <c r="D87" s="4"/>
      <c r="E87" s="4"/>
      <c r="F87" s="30"/>
      <c r="G87" s="30">
        <v>92701.38603400896</v>
      </c>
      <c r="H87" s="30">
        <v>95482.427615029213</v>
      </c>
      <c r="I87" s="30">
        <v>98346.900443480103</v>
      </c>
      <c r="J87" s="30">
        <v>101297.30745678449</v>
      </c>
      <c r="K87" s="30"/>
      <c r="L87" s="30"/>
      <c r="M87" s="30"/>
      <c r="N87" s="30"/>
      <c r="O87" s="33"/>
      <c r="P87" s="21"/>
    </row>
    <row r="88" spans="1:22" s="19" customFormat="1">
      <c r="A88" s="3" t="s">
        <v>137</v>
      </c>
      <c r="B88" s="2"/>
      <c r="C88" s="35" t="s">
        <v>138</v>
      </c>
      <c r="D88" s="4"/>
      <c r="E88" s="4"/>
      <c r="F88" s="30"/>
      <c r="G88" s="30">
        <v>92701.38603400896</v>
      </c>
      <c r="H88" s="30">
        <v>95482.427615029213</v>
      </c>
      <c r="I88" s="30">
        <v>98346.900443480103</v>
      </c>
      <c r="J88" s="30">
        <v>101297.30745678449</v>
      </c>
      <c r="K88" s="30"/>
      <c r="L88" s="30"/>
      <c r="M88" s="30"/>
      <c r="N88" s="30"/>
      <c r="O88" s="33"/>
      <c r="P88" s="21"/>
    </row>
    <row r="89" spans="1:22" s="19" customFormat="1">
      <c r="A89" s="3" t="s">
        <v>139</v>
      </c>
      <c r="B89" s="2"/>
      <c r="C89" s="35" t="s">
        <v>140</v>
      </c>
      <c r="D89" s="4"/>
      <c r="E89" s="4"/>
      <c r="F89" s="30"/>
      <c r="G89" s="19">
        <v>92701.38603400896</v>
      </c>
      <c r="H89" s="19">
        <v>95482.427615029213</v>
      </c>
      <c r="I89" s="19">
        <v>98346.900443480103</v>
      </c>
      <c r="J89" s="19">
        <v>101297.30745678449</v>
      </c>
      <c r="K89" s="30"/>
      <c r="L89" s="30"/>
      <c r="M89" s="30"/>
      <c r="N89" s="30"/>
      <c r="O89" s="33"/>
      <c r="P89" s="21"/>
    </row>
    <row r="90" spans="1:22" s="19" customFormat="1">
      <c r="A90" s="3" t="s">
        <v>141</v>
      </c>
      <c r="B90" s="2"/>
      <c r="C90" s="35" t="s">
        <v>142</v>
      </c>
      <c r="D90" s="4"/>
      <c r="E90" s="4"/>
      <c r="F90" s="30"/>
      <c r="G90" s="19">
        <v>92701.38603400896</v>
      </c>
      <c r="H90" s="19">
        <v>95482.427615029213</v>
      </c>
      <c r="I90" s="19">
        <v>98346.900443480103</v>
      </c>
      <c r="J90" s="19">
        <v>101297.30745678449</v>
      </c>
      <c r="K90" s="30"/>
      <c r="L90" s="30"/>
      <c r="M90" s="30"/>
      <c r="N90" s="30"/>
      <c r="O90" s="33"/>
      <c r="P90" s="21"/>
    </row>
    <row r="91" spans="1:22" s="19" customFormat="1" ht="54" thickBot="1">
      <c r="A91" s="22" t="s">
        <v>2</v>
      </c>
      <c r="B91" s="23" t="s">
        <v>3</v>
      </c>
      <c r="C91" s="24" t="s">
        <v>143</v>
      </c>
      <c r="D91" s="25" t="s">
        <v>5</v>
      </c>
      <c r="E91" s="23" t="s">
        <v>6</v>
      </c>
      <c r="F91" s="25" t="s">
        <v>7</v>
      </c>
      <c r="G91" s="26" t="s">
        <v>8</v>
      </c>
      <c r="H91" s="26" t="s">
        <v>9</v>
      </c>
      <c r="I91" s="26" t="s">
        <v>10</v>
      </c>
      <c r="J91" s="27" t="s">
        <v>11</v>
      </c>
      <c r="K91" s="15"/>
      <c r="L91" s="30"/>
      <c r="M91" s="30"/>
      <c r="N91" s="30"/>
      <c r="O91" s="33"/>
      <c r="P91" s="21"/>
    </row>
    <row r="92" spans="1:22" s="19" customFormat="1">
      <c r="A92" s="18"/>
      <c r="B92" s="28" t="s">
        <v>12</v>
      </c>
      <c r="C92" s="18"/>
      <c r="D92" s="29">
        <v>12</v>
      </c>
      <c r="E92" s="29" t="s">
        <v>13</v>
      </c>
      <c r="F92" s="17" t="s">
        <v>144</v>
      </c>
      <c r="G92" s="17">
        <f>'July 2018'!G92*1.025</f>
        <v>99340.57877849364</v>
      </c>
      <c r="H92" s="17">
        <f>'July 2018'!H92*1.025</f>
        <v>102320.79614184846</v>
      </c>
      <c r="I92" s="17">
        <f>'July 2018'!I92*1.025</f>
        <v>105390.42002610392</v>
      </c>
      <c r="J92" s="17">
        <f>'July 2018'!J92*1.025</f>
        <v>108552.13262688703</v>
      </c>
      <c r="L92" s="20"/>
      <c r="M92" s="20"/>
      <c r="N92" s="20"/>
      <c r="P92" s="21"/>
    </row>
    <row r="93" spans="1:22" s="19" customFormat="1">
      <c r="A93" s="3"/>
      <c r="B93" s="2"/>
      <c r="C93" s="31" t="s">
        <v>15</v>
      </c>
      <c r="D93" s="4"/>
      <c r="E93" s="4"/>
      <c r="F93" s="30"/>
      <c r="G93" s="3">
        <v>99340.57877849364</v>
      </c>
      <c r="H93" s="3">
        <v>102320.79614184846</v>
      </c>
      <c r="I93" s="3">
        <v>105390.42002610392</v>
      </c>
      <c r="J93" s="19">
        <v>108552.13262688703</v>
      </c>
      <c r="L93" s="20"/>
      <c r="M93" s="20"/>
      <c r="N93" s="20"/>
      <c r="P93" s="21"/>
    </row>
    <row r="94" spans="1:22" s="19" customFormat="1">
      <c r="A94" s="3" t="s">
        <v>145</v>
      </c>
      <c r="B94" s="2"/>
      <c r="C94" s="35" t="s">
        <v>146</v>
      </c>
      <c r="D94" s="3"/>
      <c r="E94" s="3"/>
      <c r="F94" s="4"/>
      <c r="G94" s="3">
        <v>99340.57877849364</v>
      </c>
      <c r="H94" s="3">
        <v>102320.79614184846</v>
      </c>
      <c r="I94" s="3">
        <v>105390.42002610392</v>
      </c>
      <c r="J94" s="19">
        <v>108552.13262688703</v>
      </c>
      <c r="L94" s="20"/>
      <c r="M94" s="20"/>
      <c r="N94" s="20"/>
      <c r="P94" s="104"/>
      <c r="Q94" s="105"/>
      <c r="R94" s="105"/>
      <c r="S94" s="105"/>
      <c r="T94" s="105"/>
      <c r="U94" s="105"/>
      <c r="V94" s="105"/>
    </row>
    <row r="95" spans="1:22">
      <c r="A95" s="3" t="s">
        <v>147</v>
      </c>
      <c r="C95" s="35" t="s">
        <v>148</v>
      </c>
      <c r="G95" s="3">
        <v>99340.57877849364</v>
      </c>
      <c r="H95" s="3">
        <v>102320.79614184846</v>
      </c>
      <c r="I95" s="3">
        <v>105390.42002610392</v>
      </c>
      <c r="J95" s="3">
        <v>108552.13262688703</v>
      </c>
    </row>
    <row r="96" spans="1:22">
      <c r="A96" s="3" t="s">
        <v>149</v>
      </c>
      <c r="C96" s="3" t="s">
        <v>150</v>
      </c>
      <c r="G96" s="10">
        <v>99340.57877849364</v>
      </c>
      <c r="H96" s="10">
        <v>102320.79614184846</v>
      </c>
      <c r="I96" s="10">
        <v>105390.42002610392</v>
      </c>
      <c r="J96" s="3">
        <v>108552.13262688703</v>
      </c>
    </row>
    <row r="97" spans="1:16" s="19" customFormat="1">
      <c r="A97" s="3" t="s">
        <v>151</v>
      </c>
      <c r="B97" s="2"/>
      <c r="C97" s="35" t="s">
        <v>152</v>
      </c>
      <c r="D97" s="4"/>
      <c r="E97" s="4"/>
      <c r="F97" s="30"/>
      <c r="G97" s="19">
        <v>99340.57877849364</v>
      </c>
      <c r="H97" s="19">
        <v>102320.79614184846</v>
      </c>
      <c r="I97" s="19">
        <v>105390.42002610392</v>
      </c>
      <c r="J97" s="30">
        <v>108552.13262688703</v>
      </c>
      <c r="L97" s="30"/>
      <c r="M97" s="30"/>
      <c r="N97" s="30"/>
      <c r="O97" s="33"/>
      <c r="P97" s="21"/>
    </row>
    <row r="98" spans="1:16" s="12" customFormat="1" ht="39" customHeight="1">
      <c r="A98" s="7" t="s">
        <v>153</v>
      </c>
      <c r="B98" s="19"/>
      <c r="C98" s="11"/>
      <c r="D98" s="19"/>
      <c r="E98" s="19"/>
      <c r="F98" s="19"/>
      <c r="G98" s="17"/>
      <c r="H98" s="17"/>
      <c r="I98" s="17"/>
      <c r="J98" s="18"/>
      <c r="K98" s="10"/>
      <c r="L98" s="10"/>
      <c r="M98" s="11"/>
      <c r="N98" s="10"/>
      <c r="O98" s="10"/>
      <c r="P98" s="6"/>
    </row>
    <row r="99" spans="1:16" s="19" customFormat="1" ht="54" thickBot="1">
      <c r="A99" s="22" t="s">
        <v>2</v>
      </c>
      <c r="B99" s="23" t="s">
        <v>3</v>
      </c>
      <c r="C99" s="24" t="s">
        <v>154</v>
      </c>
      <c r="D99" s="25" t="s">
        <v>5</v>
      </c>
      <c r="E99" s="23" t="s">
        <v>6</v>
      </c>
      <c r="F99" s="25" t="s">
        <v>7</v>
      </c>
      <c r="G99" s="26" t="s">
        <v>8</v>
      </c>
      <c r="H99" s="26" t="s">
        <v>9</v>
      </c>
      <c r="I99" s="26" t="s">
        <v>10</v>
      </c>
      <c r="J99" s="27" t="s">
        <v>11</v>
      </c>
      <c r="L99" s="20"/>
      <c r="M99" s="20"/>
      <c r="N99" s="20"/>
      <c r="P99" s="21"/>
    </row>
    <row r="100" spans="1:16" s="19" customFormat="1">
      <c r="A100" s="18"/>
      <c r="B100" s="28" t="s">
        <v>155</v>
      </c>
      <c r="C100" s="18"/>
      <c r="D100" s="29">
        <v>7</v>
      </c>
      <c r="E100" s="29" t="s">
        <v>156</v>
      </c>
      <c r="F100" s="39" t="s">
        <v>157</v>
      </c>
      <c r="G100" s="172">
        <f>'July 2018'!G100*1.025</f>
        <v>31.076559062240605</v>
      </c>
      <c r="H100" s="172">
        <f>'July 2018'!H100*1.025</f>
        <v>32.008855834107827</v>
      </c>
      <c r="I100" s="172">
        <f>'July 2018'!I100*1.025</f>
        <v>32.969121509131057</v>
      </c>
      <c r="J100" s="172">
        <f>'July 2018'!J100*1.025</f>
        <v>33.95819515440499</v>
      </c>
      <c r="L100" s="20"/>
      <c r="M100" s="20"/>
      <c r="N100" s="20"/>
      <c r="P100" s="21"/>
    </row>
    <row r="101" spans="1:16" s="19" customFormat="1">
      <c r="A101" s="3"/>
      <c r="B101" s="2"/>
      <c r="C101" s="31" t="s">
        <v>15</v>
      </c>
      <c r="D101" s="4"/>
      <c r="E101" s="4"/>
      <c r="F101" s="40"/>
      <c r="G101" s="173">
        <v>31.076559062240605</v>
      </c>
      <c r="H101" s="173">
        <v>32.008855834107827</v>
      </c>
      <c r="I101" s="173">
        <v>32.969121509131057</v>
      </c>
      <c r="J101" s="173">
        <v>33.95819515440499</v>
      </c>
      <c r="L101" s="20"/>
      <c r="M101" s="20"/>
      <c r="N101" s="20"/>
      <c r="P101" s="21"/>
    </row>
    <row r="102" spans="1:16" s="19" customFormat="1">
      <c r="A102" s="3" t="s">
        <v>158</v>
      </c>
      <c r="B102" s="2"/>
      <c r="C102" s="35" t="s">
        <v>159</v>
      </c>
      <c r="D102" s="41"/>
      <c r="E102" s="41"/>
      <c r="F102" s="40"/>
      <c r="G102" s="173">
        <v>31.076559062240605</v>
      </c>
      <c r="H102" s="173">
        <v>32.008855834107827</v>
      </c>
      <c r="I102" s="173">
        <v>32.969121509131057</v>
      </c>
      <c r="J102" s="173">
        <v>33.95819515440499</v>
      </c>
      <c r="K102" s="40"/>
      <c r="L102" s="40"/>
      <c r="M102" s="40"/>
      <c r="N102" s="40"/>
      <c r="O102" s="5"/>
      <c r="P102" s="21"/>
    </row>
    <row r="103" spans="1:16" s="19" customFormat="1">
      <c r="A103" s="3" t="s">
        <v>160</v>
      </c>
      <c r="B103" s="2"/>
      <c r="C103" s="35" t="s">
        <v>161</v>
      </c>
      <c r="D103" s="4"/>
      <c r="E103" s="4"/>
      <c r="F103" s="40"/>
      <c r="G103" s="173">
        <v>31.076559062240605</v>
      </c>
      <c r="H103" s="173">
        <v>32.008855834107827</v>
      </c>
      <c r="I103" s="173">
        <v>32.969121509131057</v>
      </c>
      <c r="J103" s="173">
        <v>33.95819515440499</v>
      </c>
      <c r="K103" s="40"/>
      <c r="L103" s="40"/>
      <c r="M103" s="40"/>
      <c r="N103" s="40"/>
      <c r="O103" s="5"/>
      <c r="P103" s="21"/>
    </row>
    <row r="104" spans="1:16" s="19" customFormat="1">
      <c r="A104" s="3" t="s">
        <v>162</v>
      </c>
      <c r="B104" s="2"/>
      <c r="C104" s="35" t="s">
        <v>163</v>
      </c>
      <c r="D104" s="4"/>
      <c r="E104" s="4"/>
      <c r="F104" s="40"/>
      <c r="G104" s="173">
        <v>31.076559062240605</v>
      </c>
      <c r="H104" s="173">
        <v>32.008855834107827</v>
      </c>
      <c r="I104" s="173">
        <v>32.969121509131057</v>
      </c>
      <c r="J104" s="173">
        <v>33.95819515440499</v>
      </c>
      <c r="K104" s="40"/>
      <c r="L104" s="40"/>
      <c r="M104" s="40"/>
      <c r="N104" s="40"/>
      <c r="O104" s="5"/>
      <c r="P104" s="21"/>
    </row>
    <row r="105" spans="1:16" s="19" customFormat="1">
      <c r="A105" s="3" t="s">
        <v>164</v>
      </c>
      <c r="B105" s="42"/>
      <c r="C105" s="43" t="s">
        <v>165</v>
      </c>
      <c r="D105" s="4"/>
      <c r="E105" s="4"/>
      <c r="F105" s="40"/>
      <c r="G105" s="174">
        <v>31.076559062240605</v>
      </c>
      <c r="H105" s="174">
        <v>32.008855834107827</v>
      </c>
      <c r="I105" s="174">
        <v>32.969121509131057</v>
      </c>
      <c r="J105" s="174">
        <v>33.95819515440499</v>
      </c>
      <c r="K105" s="40"/>
      <c r="L105" s="40"/>
      <c r="M105" s="40"/>
      <c r="N105" s="40"/>
      <c r="O105" s="18"/>
      <c r="P105" s="21"/>
    </row>
    <row r="106" spans="1:16" s="19" customFormat="1">
      <c r="A106" s="3" t="s">
        <v>166</v>
      </c>
      <c r="B106" s="2"/>
      <c r="C106" s="35" t="s">
        <v>167</v>
      </c>
      <c r="D106" s="4"/>
      <c r="E106" s="4"/>
      <c r="F106" s="40"/>
      <c r="G106" s="174">
        <v>31.076559062240605</v>
      </c>
      <c r="H106" s="174">
        <v>32.008855834107827</v>
      </c>
      <c r="I106" s="174">
        <v>32.969121509131057</v>
      </c>
      <c r="J106" s="174">
        <v>33.95819515440499</v>
      </c>
      <c r="K106" s="40"/>
      <c r="L106" s="40"/>
      <c r="M106" s="40"/>
      <c r="N106" s="40"/>
      <c r="O106" s="18"/>
      <c r="P106" s="21"/>
    </row>
    <row r="107" spans="1:16" s="19" customFormat="1">
      <c r="A107" s="3"/>
      <c r="B107" s="2"/>
      <c r="C107" s="35"/>
      <c r="D107" s="4"/>
      <c r="E107" s="15"/>
      <c r="F107" s="16"/>
      <c r="G107" s="39"/>
      <c r="H107" s="39"/>
      <c r="I107" s="39"/>
      <c r="K107" s="15"/>
      <c r="L107" s="40"/>
      <c r="M107" s="40"/>
      <c r="N107" s="40"/>
      <c r="O107" s="18"/>
      <c r="P107" s="21"/>
    </row>
    <row r="108" spans="1:16" s="12" customFormat="1" ht="15" customHeight="1">
      <c r="A108" s="19"/>
      <c r="B108" s="19"/>
      <c r="C108" s="11"/>
      <c r="D108" s="19"/>
      <c r="E108" s="19"/>
      <c r="F108" s="19"/>
      <c r="G108" s="17"/>
      <c r="H108" s="17"/>
      <c r="I108" s="17"/>
      <c r="J108" s="18"/>
      <c r="K108" s="10"/>
      <c r="L108" s="10"/>
      <c r="M108" s="11"/>
      <c r="N108" s="10"/>
      <c r="O108" s="10"/>
      <c r="P108" s="6"/>
    </row>
    <row r="109" spans="1:16" s="19" customFormat="1" ht="54" thickBot="1">
      <c r="A109" s="22" t="s">
        <v>2</v>
      </c>
      <c r="B109" s="23" t="s">
        <v>3</v>
      </c>
      <c r="C109" s="24" t="s">
        <v>168</v>
      </c>
      <c r="D109" s="25" t="s">
        <v>5</v>
      </c>
      <c r="E109" s="23" t="s">
        <v>6</v>
      </c>
      <c r="F109" s="25" t="s">
        <v>7</v>
      </c>
      <c r="G109" s="26" t="s">
        <v>8</v>
      </c>
      <c r="H109" s="26" t="s">
        <v>9</v>
      </c>
      <c r="I109" s="26" t="s">
        <v>10</v>
      </c>
      <c r="J109" s="27" t="s">
        <v>11</v>
      </c>
      <c r="L109" s="20"/>
      <c r="M109" s="20"/>
      <c r="N109" s="20"/>
      <c r="P109" s="21"/>
    </row>
    <row r="110" spans="1:16" s="19" customFormat="1">
      <c r="A110" s="18"/>
      <c r="B110" s="28" t="s">
        <v>155</v>
      </c>
      <c r="C110" s="18"/>
      <c r="D110" s="29">
        <v>8</v>
      </c>
      <c r="E110" s="29" t="s">
        <v>156</v>
      </c>
      <c r="F110" s="39" t="s">
        <v>169</v>
      </c>
      <c r="G110" s="172">
        <f>'July 2018'!G110*1.025</f>
        <v>34.251144889037462</v>
      </c>
      <c r="H110" s="172">
        <f>'July 2018'!H110*1.025</f>
        <v>35.278679235708594</v>
      </c>
      <c r="I110" s="172">
        <f>'July 2018'!I110*1.025</f>
        <v>36.337039612779847</v>
      </c>
      <c r="J110" s="172">
        <f>'July 2018'!J110*1.025</f>
        <v>37.427150801163243</v>
      </c>
      <c r="L110" s="20"/>
      <c r="M110" s="20"/>
      <c r="N110" s="20"/>
      <c r="P110" s="21"/>
    </row>
    <row r="111" spans="1:16" s="19" customFormat="1">
      <c r="B111" s="44"/>
      <c r="C111" s="31" t="s">
        <v>15</v>
      </c>
      <c r="D111" s="20"/>
      <c r="E111" s="20"/>
      <c r="F111" s="40"/>
      <c r="G111" s="173">
        <v>34.251144889037462</v>
      </c>
      <c r="H111" s="173">
        <v>35.278679235708594</v>
      </c>
      <c r="I111" s="173">
        <v>36.337039612779847</v>
      </c>
      <c r="J111" s="173">
        <v>37.427150801163243</v>
      </c>
      <c r="L111" s="20"/>
      <c r="M111" s="20"/>
      <c r="N111" s="20"/>
      <c r="P111" s="21"/>
    </row>
    <row r="112" spans="1:16" s="19" customFormat="1">
      <c r="A112" s="3" t="s">
        <v>170</v>
      </c>
      <c r="B112" s="2"/>
      <c r="C112" s="35" t="s">
        <v>171</v>
      </c>
      <c r="D112" s="4"/>
      <c r="E112" s="4"/>
      <c r="F112" s="40"/>
      <c r="G112" s="173">
        <v>34.251144889037462</v>
      </c>
      <c r="H112" s="173">
        <v>35.278679235708594</v>
      </c>
      <c r="I112" s="173">
        <v>36.337039612779847</v>
      </c>
      <c r="J112" s="173">
        <v>37.427150801163243</v>
      </c>
      <c r="L112" s="20"/>
      <c r="M112" s="20"/>
      <c r="N112" s="20"/>
      <c r="P112" s="21"/>
    </row>
    <row r="113" spans="1:16" s="19" customFormat="1">
      <c r="A113" s="3" t="s">
        <v>172</v>
      </c>
      <c r="B113" s="2"/>
      <c r="C113" s="35" t="s">
        <v>173</v>
      </c>
      <c r="D113" s="4"/>
      <c r="E113" s="4"/>
      <c r="F113" s="40"/>
      <c r="G113" s="173">
        <v>34.251144889037462</v>
      </c>
      <c r="H113" s="173">
        <v>35.278679235708594</v>
      </c>
      <c r="I113" s="173">
        <v>36.337039612779847</v>
      </c>
      <c r="J113" s="173">
        <v>37.427150801163243</v>
      </c>
      <c r="K113" s="40"/>
      <c r="L113" s="40"/>
      <c r="M113" s="40"/>
      <c r="N113" s="40"/>
      <c r="O113" s="33"/>
      <c r="P113" s="21"/>
    </row>
    <row r="114" spans="1:16" s="19" customFormat="1">
      <c r="A114" s="3" t="s">
        <v>176</v>
      </c>
      <c r="B114" s="2"/>
      <c r="C114" s="35" t="s">
        <v>177</v>
      </c>
      <c r="D114" s="4"/>
      <c r="E114" s="4"/>
      <c r="F114" s="40"/>
      <c r="G114" s="173">
        <v>34.251144889037462</v>
      </c>
      <c r="H114" s="173">
        <v>35.278679235708594</v>
      </c>
      <c r="I114" s="173">
        <v>36.337039612779847</v>
      </c>
      <c r="J114" s="173">
        <v>37.427150801163243</v>
      </c>
      <c r="K114" s="40"/>
      <c r="L114" s="40"/>
      <c r="M114" s="40"/>
      <c r="N114" s="40"/>
      <c r="O114" s="33"/>
      <c r="P114" s="21"/>
    </row>
    <row r="115" spans="1:16" s="19" customFormat="1">
      <c r="A115" s="3" t="s">
        <v>178</v>
      </c>
      <c r="B115" s="2"/>
      <c r="C115" s="35" t="s">
        <v>179</v>
      </c>
      <c r="D115" s="4"/>
      <c r="E115" s="4"/>
      <c r="F115" s="40"/>
      <c r="G115" s="173">
        <v>34.251144889037462</v>
      </c>
      <c r="H115" s="173">
        <v>35.278679235708594</v>
      </c>
      <c r="I115" s="173">
        <v>36.337039612779847</v>
      </c>
      <c r="J115" s="173">
        <v>37.427150801163243</v>
      </c>
      <c r="K115" s="40"/>
      <c r="L115" s="40"/>
      <c r="M115" s="40"/>
      <c r="N115" s="40"/>
      <c r="O115" s="33"/>
      <c r="P115" s="21"/>
    </row>
    <row r="116" spans="1:16" s="19" customFormat="1">
      <c r="A116" s="3" t="s">
        <v>180</v>
      </c>
      <c r="B116" s="2"/>
      <c r="C116" s="35" t="s">
        <v>181</v>
      </c>
      <c r="D116" s="4"/>
      <c r="E116" s="4"/>
      <c r="F116" s="40"/>
      <c r="G116" s="174">
        <v>34.251144889037462</v>
      </c>
      <c r="H116" s="174">
        <v>35.278679235708594</v>
      </c>
      <c r="I116" s="174">
        <v>36.337039612779847</v>
      </c>
      <c r="J116" s="174">
        <v>37.427150801163243</v>
      </c>
      <c r="K116" s="40"/>
      <c r="L116" s="40"/>
      <c r="M116" s="40"/>
      <c r="N116" s="40"/>
      <c r="O116" s="33"/>
      <c r="P116" s="21"/>
    </row>
    <row r="117" spans="1:16" s="19" customFormat="1">
      <c r="A117" s="3" t="s">
        <v>182</v>
      </c>
      <c r="B117" s="2"/>
      <c r="C117" s="35" t="s">
        <v>183</v>
      </c>
      <c r="D117" s="4"/>
      <c r="E117" s="4"/>
      <c r="F117" s="40"/>
      <c r="G117" s="174">
        <v>34.251144889037462</v>
      </c>
      <c r="H117" s="174">
        <v>35.278679235708594</v>
      </c>
      <c r="I117" s="174">
        <v>36.337039612779847</v>
      </c>
      <c r="J117" s="174">
        <v>37.427150801163243</v>
      </c>
      <c r="K117" s="40"/>
      <c r="L117" s="40"/>
      <c r="M117" s="40"/>
      <c r="N117" s="40"/>
      <c r="O117" s="33"/>
      <c r="P117" s="21"/>
    </row>
    <row r="118" spans="1:16" s="19" customFormat="1">
      <c r="A118" s="3" t="s">
        <v>184</v>
      </c>
      <c r="B118" s="2"/>
      <c r="C118" s="35" t="s">
        <v>185</v>
      </c>
      <c r="D118" s="4"/>
      <c r="E118" s="15"/>
      <c r="F118" s="16"/>
      <c r="G118" s="174">
        <v>34.251144889037462</v>
      </c>
      <c r="H118" s="174">
        <v>35.278679235708594</v>
      </c>
      <c r="I118" s="174">
        <v>36.337039612779847</v>
      </c>
      <c r="J118" s="174">
        <v>37.427150801163243</v>
      </c>
      <c r="K118" s="15"/>
      <c r="L118" s="40"/>
      <c r="M118" s="40"/>
      <c r="N118" s="40"/>
      <c r="O118" s="33"/>
      <c r="P118" s="21"/>
    </row>
    <row r="119" spans="1:16" s="19" customFormat="1">
      <c r="A119" s="3" t="s">
        <v>186</v>
      </c>
      <c r="B119" s="2"/>
      <c r="C119" s="35" t="s">
        <v>187</v>
      </c>
      <c r="D119" s="4"/>
      <c r="E119" s="15"/>
      <c r="F119" s="16"/>
      <c r="G119" s="174">
        <v>34.251144889037462</v>
      </c>
      <c r="H119" s="174">
        <v>35.278679235708594</v>
      </c>
      <c r="I119" s="174">
        <v>36.337039612779847</v>
      </c>
      <c r="J119" s="174">
        <v>37.427150801163243</v>
      </c>
      <c r="K119" s="15"/>
      <c r="L119" s="40"/>
      <c r="M119" s="40"/>
      <c r="N119" s="40"/>
      <c r="O119" s="33"/>
      <c r="P119" s="21"/>
    </row>
    <row r="120" spans="1:16" s="19" customFormat="1">
      <c r="A120" s="3" t="s">
        <v>188</v>
      </c>
      <c r="B120" s="2"/>
      <c r="C120" s="35" t="s">
        <v>189</v>
      </c>
      <c r="D120" s="4"/>
      <c r="E120" s="15"/>
      <c r="F120" s="16"/>
      <c r="G120" s="175">
        <v>34.251144889037462</v>
      </c>
      <c r="H120" s="175">
        <v>35.278679235708594</v>
      </c>
      <c r="I120" s="175">
        <v>36.337039612779847</v>
      </c>
      <c r="J120" s="175">
        <v>37.427150801163243</v>
      </c>
      <c r="K120" s="15"/>
      <c r="L120" s="40"/>
      <c r="M120" s="40"/>
      <c r="N120" s="40"/>
      <c r="O120" s="33"/>
      <c r="P120" s="21"/>
    </row>
    <row r="121" spans="1:16" s="19" customFormat="1">
      <c r="A121" s="3"/>
      <c r="B121" s="2"/>
      <c r="C121" s="35"/>
      <c r="D121" s="4"/>
      <c r="E121" s="15"/>
      <c r="F121" s="16"/>
      <c r="G121" s="39"/>
      <c r="H121" s="39"/>
      <c r="I121" s="39"/>
      <c r="J121" s="18"/>
      <c r="K121" s="15"/>
      <c r="L121" s="40"/>
      <c r="M121" s="40"/>
      <c r="N121" s="40"/>
      <c r="O121" s="33"/>
      <c r="P121" s="21"/>
    </row>
    <row r="122" spans="1:16" s="12" customFormat="1" ht="14.1" customHeight="1">
      <c r="A122" s="19"/>
      <c r="B122" s="19"/>
      <c r="C122" s="11"/>
      <c r="D122" s="45"/>
      <c r="E122" s="11"/>
      <c r="F122" s="45"/>
      <c r="G122" s="17"/>
      <c r="H122" s="17"/>
      <c r="I122" s="17"/>
      <c r="J122" s="18"/>
      <c r="K122" s="10"/>
      <c r="L122" s="10"/>
      <c r="M122" s="11"/>
      <c r="N122" s="10"/>
      <c r="O122" s="10"/>
      <c r="P122" s="6"/>
    </row>
    <row r="123" spans="1:16" s="19" customFormat="1" ht="54" thickBot="1">
      <c r="A123" s="22" t="s">
        <v>2</v>
      </c>
      <c r="B123" s="23" t="s">
        <v>3</v>
      </c>
      <c r="C123" s="24" t="s">
        <v>190</v>
      </c>
      <c r="D123" s="25" t="s">
        <v>5</v>
      </c>
      <c r="E123" s="23" t="s">
        <v>6</v>
      </c>
      <c r="F123" s="25" t="s">
        <v>7</v>
      </c>
      <c r="G123" s="26" t="s">
        <v>8</v>
      </c>
      <c r="H123" s="26" t="s">
        <v>9</v>
      </c>
      <c r="I123" s="26" t="s">
        <v>10</v>
      </c>
      <c r="J123" s="27" t="s">
        <v>11</v>
      </c>
      <c r="L123" s="20"/>
      <c r="M123" s="20"/>
      <c r="N123" s="20"/>
      <c r="P123" s="21"/>
    </row>
    <row r="124" spans="1:16" s="19" customFormat="1">
      <c r="B124" s="28" t="s">
        <v>155</v>
      </c>
      <c r="D124" s="29">
        <v>9</v>
      </c>
      <c r="E124" s="29" t="s">
        <v>13</v>
      </c>
      <c r="F124" s="39" t="s">
        <v>193</v>
      </c>
      <c r="G124" s="39">
        <f>'July 2018'!G125*1.025</f>
        <v>37.992039616072482</v>
      </c>
      <c r="H124" s="39">
        <f>'July 2018'!H125*1.025</f>
        <v>39.131800804554651</v>
      </c>
      <c r="I124" s="39">
        <f>'July 2018'!I125*1.025</f>
        <v>40.305754828691292</v>
      </c>
      <c r="J124" s="39">
        <f>'July 2018'!J125*1.025</f>
        <v>41.514927473552035</v>
      </c>
      <c r="L124" s="20"/>
      <c r="M124" s="20"/>
      <c r="N124" s="20"/>
      <c r="P124" s="21"/>
    </row>
    <row r="125" spans="1:16" s="19" customFormat="1">
      <c r="B125" s="28"/>
      <c r="C125" s="31" t="s">
        <v>15</v>
      </c>
      <c r="D125" s="29"/>
      <c r="E125" s="29"/>
      <c r="F125" s="39"/>
      <c r="G125" s="39"/>
      <c r="H125" s="39"/>
      <c r="I125" s="39"/>
      <c r="J125" s="39"/>
      <c r="L125" s="20"/>
      <c r="M125" s="20"/>
      <c r="N125" s="20"/>
      <c r="P125" s="21"/>
    </row>
    <row r="126" spans="1:16">
      <c r="A126" s="3" t="s">
        <v>191</v>
      </c>
      <c r="B126" s="5"/>
      <c r="C126" s="43" t="s">
        <v>192</v>
      </c>
      <c r="D126" s="5"/>
      <c r="E126" s="5"/>
      <c r="F126" s="5"/>
      <c r="G126" s="176">
        <v>37.992039616072482</v>
      </c>
      <c r="H126" s="177">
        <v>39.131800804554651</v>
      </c>
      <c r="I126" s="177">
        <v>40.305754828691292</v>
      </c>
      <c r="J126" s="177">
        <v>41.514927473552035</v>
      </c>
      <c r="O126" s="3"/>
    </row>
    <row r="127" spans="1:16">
      <c r="A127" s="3" t="s">
        <v>266</v>
      </c>
      <c r="B127" s="5"/>
      <c r="C127" s="43" t="s">
        <v>267</v>
      </c>
      <c r="D127" s="5"/>
      <c r="E127" s="5"/>
      <c r="F127" s="5"/>
      <c r="G127" s="176">
        <v>37.992039616072482</v>
      </c>
      <c r="H127" s="177">
        <v>39.131800804554651</v>
      </c>
      <c r="I127" s="177">
        <v>40.305754828691292</v>
      </c>
      <c r="J127" s="177">
        <v>41.514927473552035</v>
      </c>
      <c r="O127" s="3"/>
    </row>
    <row r="128" spans="1:16">
      <c r="B128" s="5"/>
      <c r="C128" s="43"/>
      <c r="D128" s="5"/>
      <c r="E128" s="5"/>
      <c r="F128" s="5"/>
      <c r="G128" s="46"/>
      <c r="H128" s="5"/>
      <c r="I128" s="5"/>
      <c r="J128" s="5"/>
      <c r="O128" s="3"/>
    </row>
    <row r="129" spans="1:16" ht="68.099999999999994" customHeight="1" thickBot="1">
      <c r="A129" s="22" t="s">
        <v>2</v>
      </c>
      <c r="B129" s="23" t="s">
        <v>3</v>
      </c>
      <c r="C129" s="24" t="s">
        <v>194</v>
      </c>
      <c r="D129" s="25" t="s">
        <v>195</v>
      </c>
      <c r="E129" s="23" t="s">
        <v>6</v>
      </c>
      <c r="F129" s="25" t="s">
        <v>7</v>
      </c>
      <c r="G129" s="26" t="s">
        <v>8</v>
      </c>
      <c r="H129" s="10"/>
      <c r="I129" s="10"/>
      <c r="J129" s="10"/>
      <c r="K129" s="10"/>
      <c r="L129" s="10"/>
      <c r="M129" s="47"/>
      <c r="N129" s="47"/>
    </row>
    <row r="130" spans="1:16">
      <c r="A130" s="5"/>
      <c r="B130" s="28" t="s">
        <v>155</v>
      </c>
      <c r="C130" s="18"/>
      <c r="D130" s="29">
        <v>10</v>
      </c>
      <c r="E130" s="29" t="s">
        <v>156</v>
      </c>
      <c r="F130" s="17" t="s">
        <v>196</v>
      </c>
      <c r="G130" s="39">
        <v>51.000999999999998</v>
      </c>
      <c r="H130" s="39"/>
      <c r="I130" s="39"/>
      <c r="J130" s="39"/>
      <c r="K130" s="39"/>
      <c r="L130" s="39"/>
      <c r="M130" s="17"/>
      <c r="N130" s="30"/>
    </row>
    <row r="131" spans="1:16">
      <c r="A131" s="5"/>
      <c r="B131" s="28"/>
      <c r="C131" s="31" t="s">
        <v>15</v>
      </c>
      <c r="D131" s="29"/>
      <c r="E131" s="29"/>
      <c r="F131" s="17"/>
      <c r="G131" s="48"/>
      <c r="H131" s="48"/>
      <c r="I131" s="48"/>
      <c r="J131" s="48"/>
      <c r="K131" s="48"/>
      <c r="L131" s="48"/>
      <c r="M131" s="17"/>
      <c r="N131" s="30"/>
    </row>
    <row r="132" spans="1:16">
      <c r="A132" s="5" t="s">
        <v>197</v>
      </c>
      <c r="C132" s="35" t="s">
        <v>198</v>
      </c>
      <c r="D132" s="29"/>
      <c r="E132" s="29"/>
      <c r="F132" s="17"/>
      <c r="G132" s="39"/>
      <c r="H132" s="48"/>
      <c r="I132" s="48"/>
      <c r="J132" s="48"/>
      <c r="K132" s="48"/>
      <c r="L132" s="48"/>
      <c r="M132" s="17"/>
      <c r="N132" s="30"/>
    </row>
    <row r="133" spans="1:16">
      <c r="A133" s="5" t="s">
        <v>199</v>
      </c>
      <c r="C133" s="35" t="s">
        <v>200</v>
      </c>
      <c r="D133" s="29"/>
      <c r="E133" s="29"/>
      <c r="F133" s="17"/>
      <c r="G133" s="39"/>
      <c r="H133" s="48"/>
      <c r="I133" s="48"/>
      <c r="J133" s="48"/>
      <c r="K133" s="48"/>
      <c r="L133" s="48"/>
      <c r="M133" s="32"/>
      <c r="N133" s="32"/>
    </row>
    <row r="134" spans="1:16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</row>
    <row r="135" spans="1:16">
      <c r="A135" s="3" t="s">
        <v>201</v>
      </c>
      <c r="D135" s="4"/>
      <c r="E135" s="4"/>
      <c r="F135" s="32"/>
      <c r="G135" s="32"/>
      <c r="H135" s="32"/>
      <c r="I135" s="32"/>
      <c r="J135" s="32"/>
      <c r="K135" s="32"/>
      <c r="L135" s="32"/>
    </row>
    <row r="136" spans="1:16" s="49" customFormat="1">
      <c r="A136" s="50" t="s">
        <v>202</v>
      </c>
      <c r="B136" s="2"/>
      <c r="C136" s="3"/>
      <c r="D136" s="3"/>
      <c r="E136" s="3"/>
      <c r="F136" s="3"/>
      <c r="G136" s="32"/>
      <c r="H136" s="32"/>
      <c r="I136" s="32"/>
      <c r="J136" s="32"/>
      <c r="K136" s="32"/>
      <c r="L136" s="32"/>
    </row>
    <row r="137" spans="1:16" ht="13.5" customHeight="1">
      <c r="A137" s="50" t="s">
        <v>203</v>
      </c>
      <c r="C137" s="35"/>
      <c r="D137" s="4"/>
      <c r="E137" s="4"/>
      <c r="F137" s="32"/>
      <c r="G137" s="15"/>
      <c r="H137" s="15"/>
      <c r="I137" s="15"/>
      <c r="J137" s="15"/>
      <c r="K137" s="15"/>
      <c r="L137" s="32"/>
      <c r="M137" s="32"/>
      <c r="N137" s="32"/>
      <c r="O137" s="33"/>
    </row>
    <row r="138" spans="1:16" ht="13.5" customHeight="1">
      <c r="A138" s="50"/>
      <c r="C138" s="35"/>
      <c r="D138" s="4"/>
      <c r="E138" s="4"/>
      <c r="F138" s="32"/>
      <c r="G138" s="15"/>
      <c r="H138" s="15"/>
      <c r="I138" s="15"/>
      <c r="J138" s="15"/>
      <c r="K138" s="15"/>
      <c r="L138" s="32"/>
      <c r="M138" s="32"/>
      <c r="N138" s="32"/>
      <c r="O138" s="33"/>
    </row>
    <row r="139" spans="1:16" ht="13.5" customHeight="1">
      <c r="A139" s="50"/>
      <c r="C139" s="35"/>
      <c r="D139" s="4"/>
      <c r="E139" s="4"/>
      <c r="F139" s="32"/>
      <c r="G139" s="15"/>
      <c r="H139" s="15"/>
      <c r="I139" s="15"/>
      <c r="J139" s="15"/>
      <c r="K139" s="15"/>
      <c r="L139" s="32"/>
      <c r="M139" s="32"/>
      <c r="N139" s="32"/>
      <c r="O139" s="33"/>
    </row>
    <row r="140" spans="1:16" ht="13.5" customHeight="1">
      <c r="A140" s="50"/>
      <c r="C140" s="35"/>
      <c r="D140" s="4"/>
      <c r="E140" s="4"/>
      <c r="F140" s="32"/>
      <c r="G140" s="10"/>
      <c r="H140" s="10"/>
      <c r="I140" s="10"/>
      <c r="J140" s="10"/>
      <c r="K140" s="10"/>
      <c r="L140" s="10"/>
      <c r="M140" s="32"/>
      <c r="N140" s="32"/>
      <c r="O140" s="33"/>
    </row>
    <row r="141" spans="1:16" ht="65.099999999999994" customHeight="1" thickBot="1">
      <c r="A141" s="22" t="s">
        <v>2</v>
      </c>
      <c r="B141" s="23" t="s">
        <v>3</v>
      </c>
      <c r="C141" s="24" t="s">
        <v>204</v>
      </c>
      <c r="D141" s="25" t="s">
        <v>195</v>
      </c>
      <c r="E141" s="23" t="s">
        <v>6</v>
      </c>
      <c r="F141" s="25" t="s">
        <v>7</v>
      </c>
      <c r="G141" s="26" t="s">
        <v>8</v>
      </c>
      <c r="H141" s="26" t="s">
        <v>9</v>
      </c>
      <c r="I141" s="26" t="s">
        <v>10</v>
      </c>
      <c r="J141" s="27" t="s">
        <v>11</v>
      </c>
      <c r="K141" s="10"/>
      <c r="L141" s="10"/>
      <c r="M141" s="32"/>
      <c r="N141" s="32"/>
      <c r="O141" s="33"/>
    </row>
    <row r="142" spans="1:16" s="12" customFormat="1" ht="19.350000000000001" customHeight="1">
      <c r="A142" s="3" t="s">
        <v>205</v>
      </c>
      <c r="B142" s="28" t="s">
        <v>155</v>
      </c>
      <c r="C142" s="35" t="s">
        <v>206</v>
      </c>
      <c r="D142" s="29">
        <v>11</v>
      </c>
      <c r="E142" s="29" t="s">
        <v>13</v>
      </c>
      <c r="F142" s="17" t="s">
        <v>207</v>
      </c>
      <c r="G142" s="39">
        <f>'July 2018'!G142*1.025</f>
        <v>44.346242840608937</v>
      </c>
      <c r="H142" s="39">
        <f>'July 2018'!H142*1.025</f>
        <v>45.676630125827209</v>
      </c>
      <c r="I142" s="39">
        <f>'July 2018'!I142*1.025</f>
        <v>47.046929029602026</v>
      </c>
      <c r="J142" s="39">
        <f>'July 2018'!J142*1.025</f>
        <v>48.458336900490096</v>
      </c>
      <c r="K142" s="5"/>
      <c r="L142" s="47"/>
      <c r="M142" s="11"/>
      <c r="N142" s="10"/>
      <c r="O142" s="10"/>
      <c r="P142" s="6"/>
    </row>
    <row r="143" spans="1:16" s="12" customFormat="1" ht="19.350000000000001" customHeight="1">
      <c r="A143" s="3"/>
      <c r="B143" s="28"/>
      <c r="C143" s="35"/>
      <c r="D143" s="29"/>
      <c r="E143" s="29"/>
      <c r="F143" s="17"/>
      <c r="G143" s="39"/>
      <c r="H143" s="39"/>
      <c r="I143" s="39"/>
      <c r="J143" s="39"/>
      <c r="K143" s="5"/>
      <c r="L143" s="47"/>
      <c r="M143" s="11"/>
      <c r="N143" s="10"/>
      <c r="O143" s="10"/>
      <c r="P143" s="6"/>
    </row>
    <row r="144" spans="1:16" s="12" customFormat="1" ht="19.350000000000001" customHeight="1" thickBot="1">
      <c r="A144" s="51"/>
      <c r="B144" s="52"/>
      <c r="C144" s="53"/>
      <c r="D144" s="27"/>
      <c r="E144" s="27"/>
      <c r="F144" s="54"/>
      <c r="G144" s="55"/>
      <c r="H144" s="55"/>
      <c r="I144" s="55"/>
      <c r="J144" s="55"/>
      <c r="K144" s="5"/>
      <c r="L144" s="47"/>
      <c r="M144" s="11"/>
      <c r="N144" s="10"/>
      <c r="O144" s="10"/>
      <c r="P144" s="6"/>
    </row>
    <row r="145" spans="1:16" s="12" customFormat="1" ht="19.350000000000001" customHeight="1">
      <c r="A145" s="3"/>
      <c r="B145" s="3"/>
      <c r="C145" s="18" t="s">
        <v>208</v>
      </c>
      <c r="D145" s="3"/>
      <c r="E145" s="3"/>
      <c r="F145" s="3"/>
      <c r="G145" s="9"/>
      <c r="H145" s="3"/>
      <c r="I145" s="39"/>
      <c r="J145" s="39"/>
      <c r="K145" s="5"/>
      <c r="L145" s="47"/>
      <c r="M145" s="11"/>
      <c r="N145" s="10"/>
      <c r="O145" s="10"/>
      <c r="P145" s="6"/>
    </row>
    <row r="146" spans="1:16" s="12" customFormat="1" ht="19.350000000000001" customHeight="1">
      <c r="A146" s="56" t="s">
        <v>209</v>
      </c>
      <c r="B146" s="8"/>
      <c r="C146" s="14"/>
      <c r="D146" s="57"/>
      <c r="E146" s="57"/>
      <c r="F146" s="9"/>
      <c r="G146" s="9"/>
      <c r="H146" s="3"/>
      <c r="I146" s="39"/>
      <c r="J146" s="39"/>
      <c r="K146" s="5"/>
      <c r="L146" s="47"/>
      <c r="M146" s="11"/>
      <c r="N146" s="10"/>
      <c r="O146" s="10"/>
      <c r="P146" s="6"/>
    </row>
    <row r="147" spans="1:16" s="12" customFormat="1" ht="19.350000000000001" customHeight="1">
      <c r="A147" s="58"/>
      <c r="B147" s="59">
        <f>'July 2018'!B147*1.025</f>
        <v>16.941719285113273</v>
      </c>
      <c r="C147" s="14" t="s">
        <v>210</v>
      </c>
      <c r="D147" s="3"/>
      <c r="E147" s="57"/>
      <c r="F147" s="9"/>
      <c r="G147" s="9"/>
      <c r="H147" s="3"/>
      <c r="J147" s="39"/>
      <c r="K147" s="5"/>
      <c r="L147" s="47"/>
      <c r="M147" s="11"/>
      <c r="N147" s="10"/>
      <c r="O147" s="10"/>
      <c r="P147" s="6"/>
    </row>
    <row r="148" spans="1:16" s="12" customFormat="1" ht="19.350000000000001" customHeight="1">
      <c r="A148" s="58"/>
      <c r="B148" s="60">
        <f>'July 2018'!B148*1.025</f>
        <v>32.753151503507993</v>
      </c>
      <c r="C148" s="14" t="s">
        <v>211</v>
      </c>
      <c r="D148" s="3"/>
      <c r="E148" s="57"/>
      <c r="F148" s="9"/>
      <c r="G148" s="9"/>
      <c r="H148" s="3"/>
      <c r="I148" s="39"/>
      <c r="J148" s="39"/>
      <c r="K148" s="5"/>
      <c r="L148" s="47"/>
      <c r="M148" s="11"/>
      <c r="N148" s="10"/>
      <c r="O148" s="10"/>
      <c r="P148" s="6"/>
    </row>
    <row r="149" spans="1:16" s="12" customFormat="1" ht="19.350000000000001" customHeight="1">
      <c r="A149" s="58"/>
      <c r="B149" s="60">
        <f>'July 2018'!B149*1.025</f>
        <v>45.600704689499992</v>
      </c>
      <c r="C149" s="14" t="s">
        <v>212</v>
      </c>
      <c r="D149" s="3"/>
      <c r="E149" s="57"/>
      <c r="F149" s="9"/>
      <c r="G149" s="5"/>
      <c r="H149" s="5"/>
      <c r="I149" s="39"/>
      <c r="J149" s="39"/>
      <c r="K149" s="5"/>
      <c r="L149" s="47"/>
      <c r="M149" s="11"/>
      <c r="N149" s="10"/>
      <c r="O149" s="10"/>
      <c r="P149" s="6"/>
    </row>
    <row r="150" spans="1:16" s="12" customFormat="1" ht="19.350000000000001" customHeight="1">
      <c r="A150" s="58"/>
      <c r="B150" s="60">
        <f>'July 2018'!B150*1.025</f>
        <v>63.840986565299986</v>
      </c>
      <c r="C150" s="14" t="s">
        <v>213</v>
      </c>
      <c r="D150" s="3"/>
      <c r="E150" s="57"/>
      <c r="F150" s="9"/>
      <c r="G150" s="9"/>
      <c r="H150" s="3"/>
      <c r="I150" s="39"/>
      <c r="J150" s="39"/>
      <c r="K150" s="5"/>
      <c r="L150" s="47"/>
      <c r="M150" s="11"/>
      <c r="N150" s="10"/>
      <c r="O150" s="10"/>
      <c r="P150" s="6"/>
    </row>
    <row r="151" spans="1:16" s="12" customFormat="1" ht="19.350000000000001" customHeight="1">
      <c r="B151" s="5" t="s">
        <v>214</v>
      </c>
      <c r="C151" s="5"/>
      <c r="D151" s="5"/>
      <c r="E151" s="5"/>
      <c r="F151" s="5"/>
      <c r="G151" s="3"/>
      <c r="H151" s="3"/>
      <c r="I151" s="39"/>
      <c r="J151" s="39"/>
      <c r="K151" s="5"/>
      <c r="L151" s="47"/>
      <c r="M151" s="11"/>
      <c r="N151" s="10"/>
      <c r="O151" s="10"/>
      <c r="P151" s="6"/>
    </row>
    <row r="152" spans="1:16" s="12" customFormat="1" ht="19.350000000000001" customHeight="1">
      <c r="A152" s="58"/>
      <c r="B152" s="6"/>
      <c r="C152" s="3"/>
      <c r="D152" s="14"/>
      <c r="E152" s="57"/>
      <c r="F152" s="9"/>
      <c r="G152" s="5"/>
      <c r="H152" s="5"/>
      <c r="I152" s="39"/>
      <c r="J152" s="39"/>
      <c r="K152" s="5"/>
      <c r="L152" s="47"/>
      <c r="M152" s="11"/>
      <c r="N152" s="10"/>
      <c r="O152" s="10"/>
      <c r="P152" s="6"/>
    </row>
    <row r="153" spans="1:16" ht="13.5" thickBot="1">
      <c r="A153" s="61"/>
      <c r="B153" s="62"/>
      <c r="C153" s="51"/>
      <c r="D153" s="51"/>
      <c r="E153" s="51"/>
      <c r="F153" s="51"/>
      <c r="G153" s="51"/>
      <c r="H153" s="51"/>
      <c r="I153" s="51"/>
      <c r="J153" s="51"/>
      <c r="K153" s="5"/>
      <c r="L153" s="47"/>
      <c r="M153" s="9"/>
      <c r="N153" s="9"/>
    </row>
    <row r="154" spans="1:16">
      <c r="A154" s="5"/>
      <c r="B154" s="63"/>
      <c r="C154" s="18" t="s">
        <v>215</v>
      </c>
      <c r="D154" s="5"/>
      <c r="E154" s="5"/>
      <c r="F154" s="5"/>
      <c r="G154" s="46"/>
      <c r="H154" s="46"/>
      <c r="I154" s="46"/>
      <c r="J154" s="46"/>
      <c r="K154" s="5"/>
      <c r="L154" s="47"/>
      <c r="M154" s="46"/>
      <c r="N154" s="46"/>
    </row>
    <row r="155" spans="1:16">
      <c r="A155" s="56" t="s">
        <v>216</v>
      </c>
      <c r="B155" s="8"/>
      <c r="C155" s="14"/>
      <c r="D155" s="57"/>
      <c r="E155" s="57"/>
      <c r="F155" s="9"/>
      <c r="G155" s="46"/>
      <c r="H155" s="46"/>
      <c r="I155" s="46"/>
      <c r="J155" s="46"/>
      <c r="K155" s="5"/>
      <c r="L155" s="47"/>
      <c r="M155" s="46"/>
      <c r="N155" s="46"/>
    </row>
    <row r="156" spans="1:16">
      <c r="A156" s="64" t="s">
        <v>217</v>
      </c>
      <c r="B156" s="65"/>
      <c r="C156" s="66"/>
      <c r="D156" s="67"/>
      <c r="E156" s="67"/>
      <c r="F156" s="46"/>
      <c r="G156" s="46"/>
      <c r="H156" s="46"/>
      <c r="I156" s="46"/>
      <c r="J156" s="46"/>
      <c r="K156" s="5"/>
      <c r="M156" s="46"/>
      <c r="N156" s="46"/>
    </row>
    <row r="157" spans="1:16" ht="13.5" thickBot="1">
      <c r="A157" s="68" t="s">
        <v>218</v>
      </c>
      <c r="B157" s="69"/>
      <c r="C157" s="70"/>
      <c r="D157" s="71"/>
      <c r="E157" s="71"/>
      <c r="F157" s="72"/>
      <c r="G157" s="51"/>
      <c r="H157" s="51"/>
      <c r="I157" s="51"/>
      <c r="J157" s="51"/>
      <c r="K157" s="5"/>
      <c r="M157" s="46"/>
      <c r="N157" s="46"/>
    </row>
    <row r="158" spans="1:16">
      <c r="A158" s="64"/>
      <c r="B158" s="65"/>
      <c r="C158" s="66"/>
      <c r="D158" s="67"/>
      <c r="E158" s="67"/>
      <c r="F158" s="46"/>
      <c r="G158" s="9"/>
      <c r="H158" s="9"/>
      <c r="I158" s="9"/>
      <c r="J158" s="46"/>
      <c r="K158" s="5"/>
      <c r="M158" s="9"/>
      <c r="N158" s="9"/>
    </row>
    <row r="159" spans="1:16">
      <c r="A159" s="64"/>
      <c r="B159" s="65"/>
      <c r="C159" s="73" t="s">
        <v>219</v>
      </c>
      <c r="D159" s="67"/>
      <c r="E159" s="67"/>
      <c r="F159" s="46"/>
      <c r="G159" s="9"/>
      <c r="J159" s="46"/>
      <c r="K159" s="5"/>
      <c r="M159" s="9"/>
      <c r="N159" s="74"/>
      <c r="O159" s="74"/>
    </row>
    <row r="160" spans="1:16">
      <c r="A160" s="75" t="s">
        <v>252</v>
      </c>
      <c r="B160" s="8"/>
      <c r="C160" s="14"/>
      <c r="D160" s="57"/>
      <c r="E160" s="57"/>
      <c r="F160" s="9"/>
      <c r="G160" s="9"/>
      <c r="H160" s="9"/>
      <c r="I160" s="39"/>
      <c r="J160" s="9"/>
      <c r="M160" s="9"/>
      <c r="N160" s="74"/>
      <c r="O160" s="74"/>
    </row>
    <row r="161" spans="1:16">
      <c r="A161" s="75" t="s">
        <v>254</v>
      </c>
      <c r="B161" s="8"/>
      <c r="C161" s="14"/>
      <c r="D161" s="57"/>
      <c r="E161" s="57"/>
      <c r="F161" s="9"/>
      <c r="G161" s="9"/>
      <c r="H161" s="9"/>
      <c r="J161" s="39">
        <f>'July 2018'!J161*1.025</f>
        <v>1.4089675522499996</v>
      </c>
      <c r="K161" s="3" t="s">
        <v>220</v>
      </c>
      <c r="M161" s="9"/>
      <c r="N161" s="74"/>
      <c r="O161" s="74"/>
    </row>
    <row r="162" spans="1:16">
      <c r="A162" s="75"/>
      <c r="B162" s="8"/>
      <c r="C162" s="14"/>
      <c r="D162" s="57"/>
      <c r="E162" s="57"/>
      <c r="F162" s="9"/>
      <c r="G162" s="9"/>
      <c r="H162" s="9"/>
      <c r="I162" s="39"/>
      <c r="M162" s="9"/>
      <c r="N162" s="74"/>
      <c r="O162" s="74"/>
    </row>
    <row r="163" spans="1:16">
      <c r="A163" s="75" t="s">
        <v>239</v>
      </c>
      <c r="B163" s="8"/>
      <c r="C163" s="14"/>
      <c r="D163" s="57"/>
      <c r="E163" s="57"/>
      <c r="F163" s="9"/>
      <c r="G163" s="9"/>
      <c r="H163" s="9"/>
      <c r="I163" s="39"/>
      <c r="M163" s="9"/>
      <c r="N163" s="74"/>
      <c r="O163" s="74"/>
    </row>
    <row r="164" spans="1:16">
      <c r="A164" s="75" t="s">
        <v>221</v>
      </c>
      <c r="B164" s="8"/>
      <c r="C164" s="14"/>
      <c r="D164" s="57"/>
      <c r="E164" s="57"/>
      <c r="F164" s="9"/>
      <c r="G164" s="9"/>
      <c r="H164" s="9"/>
      <c r="J164" s="39">
        <f>'July 2018'!J164*1.025</f>
        <v>56.358702089999994</v>
      </c>
      <c r="K164" s="3" t="s">
        <v>222</v>
      </c>
      <c r="N164" s="76"/>
      <c r="O164" s="74"/>
    </row>
    <row r="165" spans="1:16" s="5" customFormat="1">
      <c r="A165" s="75"/>
      <c r="B165" s="8"/>
      <c r="C165" s="14"/>
      <c r="D165" s="57"/>
      <c r="E165" s="57"/>
      <c r="F165" s="9"/>
      <c r="G165" s="9"/>
      <c r="H165" s="9"/>
      <c r="I165" s="39"/>
      <c r="J165" s="3"/>
      <c r="L165" s="47"/>
      <c r="M165" s="4"/>
      <c r="N165" s="4"/>
      <c r="P165" s="77"/>
    </row>
    <row r="166" spans="1:16">
      <c r="A166" s="56" t="s">
        <v>240</v>
      </c>
      <c r="B166" s="8"/>
      <c r="C166" s="14"/>
      <c r="D166" s="57"/>
      <c r="E166" s="57"/>
      <c r="F166" s="9"/>
      <c r="I166" s="39"/>
      <c r="L166" s="47"/>
    </row>
    <row r="167" spans="1:16" s="5" customFormat="1">
      <c r="A167" s="75" t="s">
        <v>238</v>
      </c>
      <c r="B167" s="8"/>
      <c r="C167" s="14"/>
      <c r="D167" s="57"/>
      <c r="E167" s="57"/>
      <c r="F167" s="9"/>
      <c r="I167" s="39"/>
      <c r="J167" s="3"/>
      <c r="L167" s="47"/>
      <c r="M167" s="4"/>
      <c r="N167" s="4"/>
      <c r="P167" s="77"/>
    </row>
    <row r="168" spans="1:16" s="5" customFormat="1" ht="12.75" customHeight="1">
      <c r="A168" s="3" t="s">
        <v>236</v>
      </c>
      <c r="B168" s="2"/>
      <c r="C168" s="3"/>
      <c r="D168" s="3"/>
      <c r="E168" s="3"/>
      <c r="F168" s="3"/>
      <c r="J168" s="39">
        <f>'July 2018'!J168*1.025</f>
        <v>1.4089675522499996</v>
      </c>
      <c r="K168" s="3" t="s">
        <v>223</v>
      </c>
      <c r="L168" s="78"/>
      <c r="M168" s="78"/>
      <c r="N168" s="78"/>
      <c r="P168" s="77"/>
    </row>
    <row r="169" spans="1:16" s="4" customFormat="1">
      <c r="A169" s="3"/>
      <c r="B169" s="2"/>
      <c r="C169" s="3"/>
      <c r="D169" s="3"/>
      <c r="E169" s="3"/>
      <c r="F169" s="3"/>
      <c r="G169" s="78"/>
      <c r="H169" s="78"/>
      <c r="I169" s="78"/>
      <c r="J169" s="5"/>
      <c r="K169" s="78"/>
      <c r="O169" s="5"/>
      <c r="P169" s="6"/>
    </row>
    <row r="170" spans="1:16" s="4" customFormat="1">
      <c r="A170" s="56" t="s">
        <v>241</v>
      </c>
      <c r="B170" s="78"/>
      <c r="C170" s="78"/>
      <c r="D170" s="78"/>
      <c r="E170" s="78"/>
      <c r="F170" s="78"/>
      <c r="G170" s="3"/>
      <c r="H170" s="3"/>
      <c r="I170" s="3"/>
      <c r="J170" s="78"/>
      <c r="K170" s="78"/>
      <c r="O170" s="5"/>
      <c r="P170" s="6"/>
    </row>
    <row r="171" spans="1:16" s="4" customFormat="1">
      <c r="A171" s="108" t="s">
        <v>242</v>
      </c>
      <c r="B171" s="78"/>
      <c r="C171" s="78"/>
      <c r="D171" s="78"/>
      <c r="E171" s="78"/>
      <c r="F171" s="78"/>
      <c r="G171" s="3"/>
      <c r="H171" s="3"/>
      <c r="I171" s="3"/>
      <c r="J171" s="3"/>
      <c r="K171" s="78"/>
      <c r="O171" s="5"/>
      <c r="P171" s="6"/>
    </row>
    <row r="172" spans="1:16" s="4" customFormat="1">
      <c r="A172" s="109" t="s">
        <v>237</v>
      </c>
      <c r="B172" s="78"/>
      <c r="C172" s="78"/>
      <c r="D172" s="78"/>
      <c r="E172" s="78"/>
      <c r="F172" s="78"/>
      <c r="G172" s="3"/>
      <c r="H172" s="3"/>
      <c r="I172" s="3"/>
      <c r="J172" s="3"/>
      <c r="K172" s="78"/>
      <c r="O172" s="5"/>
      <c r="P172" s="6"/>
    </row>
    <row r="173" spans="1:16" s="4" customFormat="1">
      <c r="A173" s="78"/>
      <c r="B173" s="78"/>
      <c r="C173" s="78"/>
      <c r="D173" s="78"/>
      <c r="E173" s="78"/>
      <c r="F173" s="78"/>
      <c r="G173" s="3"/>
      <c r="H173" s="3"/>
      <c r="I173" s="3"/>
      <c r="J173" s="3"/>
      <c r="K173" s="78"/>
      <c r="O173" s="5"/>
      <c r="P173" s="6"/>
    </row>
    <row r="174" spans="1:16" s="4" customFormat="1" ht="15.75">
      <c r="A174" s="56" t="s">
        <v>243</v>
      </c>
      <c r="B174" s="78"/>
      <c r="C174" s="107"/>
      <c r="D174" s="78"/>
      <c r="E174" s="78"/>
      <c r="F174" s="78"/>
      <c r="G174" s="79"/>
      <c r="H174" s="80"/>
      <c r="I174" s="80"/>
      <c r="J174" s="80"/>
      <c r="K174" s="81"/>
      <c r="L174" s="82"/>
      <c r="O174" s="5"/>
      <c r="P174" s="6"/>
    </row>
    <row r="175" spans="1:16" s="4" customFormat="1" ht="15.75">
      <c r="A175" s="109" t="s">
        <v>244</v>
      </c>
      <c r="B175" s="78"/>
      <c r="C175" s="78"/>
      <c r="D175" s="78"/>
      <c r="E175" s="78"/>
      <c r="F175" s="78"/>
      <c r="G175" s="80"/>
      <c r="H175" s="80"/>
      <c r="I175" s="80"/>
      <c r="J175" s="80"/>
      <c r="K175" s="81"/>
      <c r="L175" s="82"/>
      <c r="O175" s="5"/>
      <c r="P175" s="6"/>
    </row>
    <row r="176" spans="1:16" s="4" customFormat="1" ht="15.75">
      <c r="A176" s="78"/>
      <c r="B176" s="78"/>
      <c r="C176" s="78"/>
      <c r="D176" s="78"/>
      <c r="E176" s="78"/>
      <c r="F176" s="78"/>
      <c r="G176" s="83"/>
      <c r="H176" s="83"/>
      <c r="I176" s="83"/>
      <c r="J176" s="83"/>
      <c r="K176" s="81"/>
      <c r="L176" s="82"/>
      <c r="O176" s="5"/>
      <c r="P176" s="6"/>
    </row>
    <row r="177" spans="1:16" s="4" customFormat="1" ht="15.75">
      <c r="A177" s="78"/>
      <c r="B177" s="78"/>
      <c r="C177" s="78"/>
      <c r="D177" s="78"/>
      <c r="E177" s="78"/>
      <c r="F177" s="78"/>
      <c r="G177" s="84"/>
      <c r="H177" s="84"/>
      <c r="I177" s="84"/>
      <c r="J177" s="84"/>
      <c r="K177" s="81"/>
      <c r="L177" s="84"/>
      <c r="O177" s="5"/>
      <c r="P177" s="85"/>
    </row>
    <row r="178" spans="1:16" ht="15.75">
      <c r="G178" s="80"/>
      <c r="H178" s="80"/>
      <c r="I178" s="80"/>
      <c r="J178" s="80"/>
      <c r="K178" s="80"/>
      <c r="L178" s="84"/>
    </row>
    <row r="179" spans="1:16" ht="15.75">
      <c r="G179" s="80"/>
      <c r="H179" s="80"/>
      <c r="I179" s="80"/>
      <c r="J179" s="80"/>
      <c r="K179" s="80"/>
      <c r="L179" s="84"/>
    </row>
    <row r="180" spans="1:16" s="87" customFormat="1" ht="15.75">
      <c r="B180" s="86"/>
      <c r="G180" s="83"/>
      <c r="H180" s="83"/>
      <c r="I180" s="83"/>
      <c r="J180" s="83"/>
      <c r="K180" s="88"/>
      <c r="L180" s="84"/>
      <c r="M180" s="89"/>
      <c r="N180" s="89"/>
      <c r="O180" s="90"/>
      <c r="P180" s="91"/>
    </row>
    <row r="181" spans="1:16" s="87" customFormat="1" ht="15.75">
      <c r="B181" s="86"/>
      <c r="G181" s="84"/>
      <c r="H181" s="84"/>
      <c r="I181" s="84"/>
      <c r="J181" s="84"/>
      <c r="K181" s="88"/>
      <c r="L181" s="84"/>
      <c r="M181" s="4"/>
      <c r="N181" s="89"/>
      <c r="O181" s="90"/>
      <c r="P181" s="91"/>
    </row>
    <row r="182" spans="1:16" ht="15.75">
      <c r="G182" s="80"/>
      <c r="H182" s="80"/>
      <c r="I182" s="80"/>
      <c r="J182" s="80"/>
      <c r="K182" s="80"/>
      <c r="L182" s="84"/>
    </row>
    <row r="183" spans="1:16" ht="15.75">
      <c r="G183" s="80"/>
      <c r="H183" s="80"/>
      <c r="I183" s="80"/>
      <c r="J183" s="80"/>
      <c r="K183" s="80"/>
      <c r="L183" s="84"/>
    </row>
    <row r="184" spans="1:16" ht="15.75">
      <c r="G184" s="83"/>
      <c r="H184" s="83"/>
      <c r="I184" s="83"/>
      <c r="J184" s="83"/>
      <c r="K184" s="80"/>
      <c r="L184" s="84"/>
    </row>
    <row r="185" spans="1:16" ht="15.75">
      <c r="G185" s="84"/>
      <c r="H185" s="84"/>
      <c r="I185" s="84"/>
      <c r="J185" s="84"/>
      <c r="K185" s="80"/>
      <c r="L185" s="84"/>
    </row>
    <row r="186" spans="1:16" ht="15.75">
      <c r="G186" s="80"/>
      <c r="H186" s="80"/>
      <c r="I186" s="80"/>
      <c r="J186" s="80"/>
      <c r="K186" s="80"/>
      <c r="L186" s="84"/>
    </row>
    <row r="187" spans="1:16" ht="15.75">
      <c r="G187" s="80"/>
      <c r="H187" s="80"/>
      <c r="I187" s="80"/>
      <c r="J187" s="80"/>
      <c r="K187" s="80"/>
      <c r="L187" s="84"/>
    </row>
    <row r="188" spans="1:16" ht="15.75">
      <c r="G188" s="83"/>
      <c r="H188" s="83"/>
      <c r="I188" s="83"/>
      <c r="J188" s="83"/>
      <c r="K188" s="80"/>
      <c r="L188" s="84"/>
    </row>
    <row r="189" spans="1:16" ht="15.75">
      <c r="G189" s="84"/>
      <c r="H189" s="84"/>
      <c r="I189" s="84"/>
      <c r="J189" s="84"/>
      <c r="K189" s="80"/>
      <c r="L189" s="84"/>
    </row>
    <row r="199" spans="2:16" s="87" customFormat="1">
      <c r="B199" s="86"/>
      <c r="L199" s="89"/>
      <c r="M199" s="89"/>
      <c r="N199" s="89"/>
      <c r="O199" s="90"/>
      <c r="P199" s="91"/>
    </row>
    <row r="200" spans="2:16" s="87" customFormat="1">
      <c r="B200" s="86"/>
      <c r="L200" s="89"/>
      <c r="M200" s="89"/>
      <c r="N200" s="89"/>
      <c r="O200" s="90"/>
      <c r="P200" s="91"/>
    </row>
    <row r="201" spans="2:16" s="87" customFormat="1">
      <c r="B201" s="86"/>
      <c r="L201" s="89"/>
      <c r="M201" s="89"/>
      <c r="N201" s="89"/>
      <c r="O201" s="90"/>
      <c r="P201" s="91"/>
    </row>
    <row r="202" spans="2:16" s="87" customFormat="1">
      <c r="B202" s="86"/>
      <c r="L202" s="89"/>
      <c r="M202" s="89"/>
      <c r="N202" s="89"/>
      <c r="O202" s="90"/>
      <c r="P202" s="91"/>
    </row>
    <row r="203" spans="2:16" s="87" customFormat="1">
      <c r="B203" s="86"/>
      <c r="L203" s="89"/>
      <c r="M203" s="89"/>
      <c r="N203" s="89"/>
      <c r="O203" s="90"/>
      <c r="P203" s="91"/>
    </row>
    <row r="204" spans="2:16" s="87" customFormat="1">
      <c r="B204" s="86"/>
      <c r="L204" s="89"/>
      <c r="M204" s="89"/>
      <c r="N204" s="89"/>
      <c r="O204" s="90"/>
      <c r="P204" s="91"/>
    </row>
    <row r="205" spans="2:16" s="87" customFormat="1">
      <c r="B205" s="86"/>
      <c r="L205" s="89"/>
      <c r="M205" s="89"/>
      <c r="N205" s="89"/>
      <c r="O205" s="90"/>
      <c r="P205" s="91"/>
    </row>
    <row r="206" spans="2:16" s="87" customFormat="1">
      <c r="B206" s="86"/>
      <c r="L206" s="89"/>
      <c r="M206" s="89"/>
      <c r="N206" s="89"/>
      <c r="O206" s="90"/>
      <c r="P206" s="91"/>
    </row>
    <row r="207" spans="2:16" s="87" customFormat="1">
      <c r="B207" s="86"/>
      <c r="L207" s="89"/>
      <c r="M207" s="89"/>
      <c r="N207" s="89"/>
      <c r="O207" s="90"/>
      <c r="P207" s="91"/>
    </row>
    <row r="208" spans="2:16" s="87" customFormat="1">
      <c r="B208" s="86"/>
      <c r="L208" s="89"/>
      <c r="M208" s="89"/>
      <c r="N208" s="89"/>
      <c r="O208" s="90"/>
      <c r="P208" s="91"/>
    </row>
    <row r="209" spans="2:16" s="87" customFormat="1">
      <c r="B209" s="86"/>
      <c r="L209" s="89"/>
      <c r="M209" s="89"/>
      <c r="N209" s="89"/>
      <c r="O209" s="90"/>
      <c r="P209" s="91"/>
    </row>
    <row r="210" spans="2:16" s="87" customFormat="1">
      <c r="B210" s="86"/>
      <c r="L210" s="89"/>
      <c r="M210" s="89"/>
      <c r="N210" s="89"/>
      <c r="O210" s="90"/>
      <c r="P210" s="91"/>
    </row>
    <row r="211" spans="2:16" s="87" customFormat="1">
      <c r="B211" s="86"/>
      <c r="L211" s="89"/>
      <c r="M211" s="89"/>
      <c r="N211" s="89"/>
      <c r="O211" s="90"/>
      <c r="P211" s="91"/>
    </row>
    <row r="212" spans="2:16" s="87" customFormat="1">
      <c r="B212" s="86"/>
      <c r="L212" s="89"/>
      <c r="M212" s="89"/>
      <c r="N212" s="89"/>
      <c r="O212" s="90"/>
      <c r="P212" s="91"/>
    </row>
    <row r="213" spans="2:16" s="87" customFormat="1">
      <c r="B213" s="86"/>
      <c r="L213" s="89"/>
      <c r="M213" s="89"/>
      <c r="N213" s="89"/>
      <c r="O213" s="90"/>
      <c r="P213" s="91"/>
    </row>
    <row r="214" spans="2:16" s="87" customFormat="1">
      <c r="B214" s="86"/>
      <c r="L214" s="89"/>
      <c r="M214" s="89"/>
      <c r="N214" s="89"/>
      <c r="O214" s="90"/>
      <c r="P214" s="91"/>
    </row>
    <row r="215" spans="2:16" s="87" customFormat="1">
      <c r="B215" s="86"/>
      <c r="L215" s="89"/>
      <c r="M215" s="89"/>
      <c r="N215" s="89"/>
      <c r="O215" s="90"/>
      <c r="P215" s="91"/>
    </row>
    <row r="216" spans="2:16" s="87" customFormat="1">
      <c r="B216" s="86"/>
      <c r="L216" s="89"/>
      <c r="M216" s="89"/>
      <c r="N216" s="89"/>
      <c r="O216" s="90"/>
      <c r="P216" s="91"/>
    </row>
    <row r="217" spans="2:16" s="87" customFormat="1">
      <c r="B217" s="86"/>
      <c r="L217" s="89"/>
      <c r="M217" s="89"/>
      <c r="N217" s="89"/>
      <c r="O217" s="90"/>
      <c r="P217" s="91"/>
    </row>
    <row r="218" spans="2:16" s="87" customFormat="1">
      <c r="B218" s="86"/>
      <c r="L218" s="89"/>
      <c r="M218" s="89"/>
      <c r="N218" s="89"/>
      <c r="O218" s="90"/>
      <c r="P218" s="91"/>
    </row>
    <row r="219" spans="2:16" s="87" customFormat="1">
      <c r="B219" s="86"/>
      <c r="L219" s="89"/>
      <c r="M219" s="89"/>
      <c r="N219" s="89"/>
      <c r="O219" s="90"/>
      <c r="P219" s="91"/>
    </row>
    <row r="220" spans="2:16" s="87" customFormat="1">
      <c r="B220" s="86"/>
      <c r="L220" s="89"/>
      <c r="M220" s="89"/>
      <c r="N220" s="89"/>
      <c r="O220" s="90"/>
      <c r="P220" s="91"/>
    </row>
  </sheetData>
  <sheetProtection sheet="1" objects="1" scenarios="1"/>
  <printOptions gridLines="1"/>
  <pageMargins left="0.7" right="0.7" top="0.75" bottom="0.75" header="0.3" footer="0.3"/>
  <pageSetup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32466-3D73-47B5-8D47-5AF80A41D52E}">
  <dimension ref="A1:V220"/>
  <sheetViews>
    <sheetView showGridLines="0" workbookViewId="0"/>
  </sheetViews>
  <sheetFormatPr defaultColWidth="9.140625" defaultRowHeight="12.75"/>
  <cols>
    <col min="1" max="1" width="8.140625" style="3" customWidth="1"/>
    <col min="2" max="2" width="8.5703125" style="2" customWidth="1"/>
    <col min="3" max="3" width="33.85546875" style="3" customWidth="1"/>
    <col min="4" max="4" width="6.140625" style="3" customWidth="1"/>
    <col min="5" max="5" width="3.85546875" style="3" customWidth="1"/>
    <col min="6" max="6" width="4" style="3" customWidth="1"/>
    <col min="7" max="8" width="10.85546875" style="3" customWidth="1"/>
    <col min="9" max="9" width="8.42578125" style="3" customWidth="1"/>
    <col min="10" max="10" width="10.85546875" style="3" customWidth="1"/>
    <col min="11" max="11" width="12.42578125" style="3" customWidth="1"/>
    <col min="12" max="12" width="12.5703125" style="4" customWidth="1"/>
    <col min="13" max="14" width="6.42578125" style="4" customWidth="1"/>
    <col min="15" max="15" width="10.42578125" style="5" customWidth="1"/>
    <col min="16" max="16" width="9.140625" style="6"/>
    <col min="17" max="16384" width="9.140625" style="3"/>
  </cols>
  <sheetData>
    <row r="1" spans="1:16" ht="15.75">
      <c r="A1" s="1" t="s">
        <v>0</v>
      </c>
    </row>
    <row r="2" spans="1:16">
      <c r="A2" s="7" t="s">
        <v>541</v>
      </c>
      <c r="B2" s="8"/>
      <c r="C2" s="9"/>
    </row>
    <row r="3" spans="1:16">
      <c r="A3" s="7" t="s">
        <v>1</v>
      </c>
      <c r="B3" s="8"/>
      <c r="C3" s="9"/>
    </row>
    <row r="4" spans="1:16" s="19" customFormat="1">
      <c r="A4" s="7"/>
      <c r="B4" s="13"/>
      <c r="C4" s="14"/>
      <c r="D4" s="3"/>
      <c r="E4" s="15"/>
      <c r="F4" s="16"/>
      <c r="G4" s="17"/>
      <c r="H4" s="17"/>
      <c r="I4" s="17"/>
      <c r="J4" s="18"/>
      <c r="L4" s="20"/>
      <c r="M4" s="20"/>
      <c r="N4" s="20"/>
      <c r="P4" s="21"/>
    </row>
    <row r="5" spans="1:16" s="19" customFormat="1">
      <c r="C5" s="11"/>
      <c r="G5" s="17"/>
      <c r="H5" s="17"/>
      <c r="I5" s="17"/>
      <c r="J5" s="18"/>
      <c r="L5" s="20"/>
      <c r="M5" s="20"/>
      <c r="N5" s="20"/>
      <c r="P5" s="21"/>
    </row>
    <row r="6" spans="1:16" s="19" customFormat="1" ht="54" thickBot="1">
      <c r="A6" s="22" t="s">
        <v>2</v>
      </c>
      <c r="B6" s="23" t="s">
        <v>3</v>
      </c>
      <c r="C6" s="24" t="s">
        <v>4</v>
      </c>
      <c r="D6" s="25" t="s">
        <v>5</v>
      </c>
      <c r="E6" s="23" t="s">
        <v>6</v>
      </c>
      <c r="F6" s="25" t="s">
        <v>7</v>
      </c>
      <c r="G6" s="26" t="s">
        <v>8</v>
      </c>
      <c r="H6" s="26" t="s">
        <v>9</v>
      </c>
      <c r="I6" s="26" t="s">
        <v>10</v>
      </c>
      <c r="J6" s="27" t="s">
        <v>11</v>
      </c>
      <c r="L6" s="20"/>
      <c r="M6" s="20"/>
      <c r="N6" s="20"/>
      <c r="P6" s="21"/>
    </row>
    <row r="7" spans="1:16" s="19" customFormat="1">
      <c r="A7" s="18"/>
      <c r="B7" s="28" t="s">
        <v>12</v>
      </c>
      <c r="C7" s="18"/>
      <c r="D7" s="29">
        <v>9</v>
      </c>
      <c r="E7" s="29" t="s">
        <v>13</v>
      </c>
      <c r="F7" s="17" t="s">
        <v>14</v>
      </c>
      <c r="G7" s="17">
        <f>'July 2018'!G7*1.025</f>
        <v>79420.663212617641</v>
      </c>
      <c r="H7" s="17">
        <f>'July 2018'!H7*1.025</f>
        <v>81803.283108996155</v>
      </c>
      <c r="I7" s="17">
        <f>'July 2018'!I7*1.025</f>
        <v>84257.381602266047</v>
      </c>
      <c r="J7" s="30">
        <f>'July 2018'!J7*1.025</f>
        <v>86785.10305033403</v>
      </c>
      <c r="L7" s="20"/>
      <c r="M7" s="20"/>
      <c r="N7" s="20"/>
      <c r="P7" s="21"/>
    </row>
    <row r="8" spans="1:16">
      <c r="A8" s="92"/>
      <c r="C8" s="31" t="s">
        <v>15</v>
      </c>
      <c r="D8" s="4"/>
      <c r="E8" s="4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6" ht="15.75">
      <c r="A9" s="34" t="s">
        <v>16</v>
      </c>
      <c r="C9" s="34" t="s">
        <v>17</v>
      </c>
      <c r="D9" s="4"/>
      <c r="E9" s="4"/>
      <c r="F9" s="32"/>
      <c r="G9" s="17">
        <v>79420.663212617641</v>
      </c>
      <c r="H9" s="17">
        <v>81803.283108996155</v>
      </c>
      <c r="I9" s="17">
        <v>84257.381602266047</v>
      </c>
      <c r="J9" s="30">
        <v>86785.10305033403</v>
      </c>
      <c r="K9" s="93"/>
      <c r="L9" s="32"/>
      <c r="M9" s="32"/>
      <c r="N9" s="32"/>
      <c r="O9" s="33"/>
    </row>
    <row r="10" spans="1:16">
      <c r="A10" s="34" t="s">
        <v>18</v>
      </c>
      <c r="C10" s="34" t="s">
        <v>19</v>
      </c>
      <c r="D10" s="4"/>
      <c r="E10" s="4"/>
      <c r="F10" s="32"/>
      <c r="G10" s="17">
        <v>79420.663212617641</v>
      </c>
      <c r="H10" s="17">
        <v>81803.283108996155</v>
      </c>
      <c r="I10" s="17">
        <v>84257.381602266047</v>
      </c>
      <c r="J10" s="30">
        <v>86785.10305033403</v>
      </c>
      <c r="K10" s="32"/>
      <c r="L10" s="32"/>
      <c r="M10" s="32"/>
      <c r="N10" s="32"/>
      <c r="O10" s="33"/>
    </row>
    <row r="11" spans="1:16">
      <c r="A11" s="34" t="s">
        <v>20</v>
      </c>
      <c r="C11" s="34" t="s">
        <v>230</v>
      </c>
      <c r="D11" s="4"/>
      <c r="E11" s="4"/>
      <c r="F11" s="32"/>
      <c r="G11" s="17">
        <v>79420.663212617641</v>
      </c>
      <c r="H11" s="17">
        <v>81803.283108996155</v>
      </c>
      <c r="I11" s="17">
        <v>84257.381602266047</v>
      </c>
      <c r="J11" s="30">
        <v>86785.10305033403</v>
      </c>
      <c r="K11" s="32"/>
      <c r="L11" s="32"/>
      <c r="M11" s="32"/>
      <c r="N11" s="32"/>
      <c r="O11" s="33"/>
    </row>
    <row r="12" spans="1:16">
      <c r="A12" s="34" t="s">
        <v>23</v>
      </c>
      <c r="C12" s="34" t="s">
        <v>24</v>
      </c>
      <c r="D12" s="4"/>
      <c r="E12" s="4"/>
      <c r="F12" s="32"/>
      <c r="G12" s="17">
        <v>79420.663212617641</v>
      </c>
      <c r="H12" s="17">
        <v>81803.283108996155</v>
      </c>
      <c r="I12" s="17">
        <v>84257.381602266047</v>
      </c>
      <c r="J12" s="30">
        <v>86785.10305033403</v>
      </c>
      <c r="K12" s="32"/>
      <c r="L12" s="32"/>
      <c r="M12" s="32"/>
      <c r="N12" s="32"/>
      <c r="O12" s="33"/>
    </row>
    <row r="13" spans="1:16">
      <c r="A13" s="34" t="s">
        <v>25</v>
      </c>
      <c r="C13" s="34" t="s">
        <v>26</v>
      </c>
      <c r="D13" s="4"/>
      <c r="E13" s="4"/>
      <c r="F13" s="32"/>
      <c r="G13" s="17">
        <v>79420.663212617641</v>
      </c>
      <c r="H13" s="17">
        <v>81803.283108996155</v>
      </c>
      <c r="I13" s="17">
        <v>84257.381602266047</v>
      </c>
      <c r="J13" s="30">
        <v>86785.10305033403</v>
      </c>
      <c r="K13" s="32"/>
      <c r="L13" s="32"/>
      <c r="M13" s="32"/>
      <c r="N13" s="32"/>
      <c r="O13" s="33"/>
    </row>
    <row r="14" spans="1:16">
      <c r="A14" s="34" t="s">
        <v>27</v>
      </c>
      <c r="C14" s="34" t="s">
        <v>28</v>
      </c>
      <c r="D14" s="4"/>
      <c r="E14" s="4"/>
      <c r="F14" s="32"/>
      <c r="G14" s="17">
        <v>79420.663212617641</v>
      </c>
      <c r="H14" s="17">
        <v>81803.283108996155</v>
      </c>
      <c r="I14" s="17">
        <v>84257.381602266047</v>
      </c>
      <c r="J14" s="30">
        <v>86785.10305033403</v>
      </c>
      <c r="K14" s="32"/>
      <c r="L14" s="32"/>
      <c r="M14" s="32"/>
      <c r="N14" s="32"/>
      <c r="O14" s="33"/>
    </row>
    <row r="15" spans="1:16">
      <c r="A15" s="34" t="s">
        <v>29</v>
      </c>
      <c r="C15" s="34" t="s">
        <v>30</v>
      </c>
      <c r="D15" s="4"/>
      <c r="E15" s="4"/>
      <c r="F15" s="32"/>
      <c r="G15" s="17">
        <v>79420.663212617641</v>
      </c>
      <c r="H15" s="17">
        <v>81803.283108996155</v>
      </c>
      <c r="I15" s="17">
        <v>84257.381602266047</v>
      </c>
      <c r="J15" s="30">
        <v>86785.10305033403</v>
      </c>
      <c r="K15" s="32"/>
      <c r="L15" s="32"/>
      <c r="M15" s="32"/>
      <c r="N15" s="32"/>
      <c r="O15" s="33"/>
    </row>
    <row r="16" spans="1:16">
      <c r="A16" s="34" t="s">
        <v>31</v>
      </c>
      <c r="C16" s="34" t="s">
        <v>32</v>
      </c>
      <c r="D16" s="4"/>
      <c r="E16" s="4"/>
      <c r="F16" s="32"/>
      <c r="G16" s="17">
        <v>79420.663212617641</v>
      </c>
      <c r="H16" s="17">
        <v>81803.283108996155</v>
      </c>
      <c r="I16" s="17">
        <v>84257.381602266047</v>
      </c>
      <c r="J16" s="30">
        <v>86785.10305033403</v>
      </c>
      <c r="K16" s="32"/>
      <c r="L16" s="32"/>
      <c r="M16" s="32"/>
      <c r="N16" s="32"/>
      <c r="O16" s="33"/>
    </row>
    <row r="17" spans="1:16">
      <c r="A17" s="34" t="s">
        <v>225</v>
      </c>
      <c r="C17" s="34" t="s">
        <v>33</v>
      </c>
      <c r="D17" s="4"/>
      <c r="E17" s="4"/>
      <c r="F17" s="32"/>
      <c r="G17" s="17">
        <v>79420.663212617641</v>
      </c>
      <c r="H17" s="17">
        <v>81803.283108996155</v>
      </c>
      <c r="I17" s="17">
        <v>84257.381602266047</v>
      </c>
      <c r="J17" s="30">
        <v>86785.10305033403</v>
      </c>
      <c r="K17" s="32"/>
      <c r="L17" s="32"/>
      <c r="M17" s="32"/>
      <c r="N17" s="32"/>
      <c r="O17" s="33"/>
    </row>
    <row r="18" spans="1:16">
      <c r="A18" s="34" t="s">
        <v>34</v>
      </c>
      <c r="C18" s="34" t="s">
        <v>35</v>
      </c>
      <c r="D18" s="4"/>
      <c r="E18" s="4"/>
      <c r="F18" s="32"/>
      <c r="G18" s="17">
        <v>79420.663212617641</v>
      </c>
      <c r="H18" s="17">
        <v>81803.283108996155</v>
      </c>
      <c r="I18" s="17">
        <v>84257.381602266047</v>
      </c>
      <c r="J18" s="30">
        <v>86785.10305033403</v>
      </c>
      <c r="K18" s="32"/>
      <c r="L18" s="32"/>
      <c r="M18" s="32"/>
      <c r="N18" s="32"/>
      <c r="O18" s="33"/>
    </row>
    <row r="19" spans="1:16">
      <c r="A19" s="34" t="s">
        <v>36</v>
      </c>
      <c r="C19" s="34" t="s">
        <v>37</v>
      </c>
      <c r="D19" s="4"/>
      <c r="E19" s="4"/>
      <c r="F19" s="32"/>
      <c r="G19" s="17">
        <v>79420.663212617641</v>
      </c>
      <c r="H19" s="17">
        <v>81803.283108996155</v>
      </c>
      <c r="I19" s="17">
        <v>84257.381602266047</v>
      </c>
      <c r="J19" s="30">
        <v>86785.10305033403</v>
      </c>
      <c r="K19" s="32"/>
      <c r="L19" s="32"/>
      <c r="M19" s="32"/>
      <c r="N19" s="32"/>
      <c r="O19" s="33"/>
    </row>
    <row r="20" spans="1:16">
      <c r="A20" s="34" t="s">
        <v>38</v>
      </c>
      <c r="C20" s="34" t="s">
        <v>39</v>
      </c>
      <c r="D20" s="4"/>
      <c r="E20" s="4"/>
      <c r="F20" s="32"/>
      <c r="G20" s="17">
        <v>79420.663212617641</v>
      </c>
      <c r="H20" s="17">
        <v>81803.283108996155</v>
      </c>
      <c r="I20" s="17">
        <v>84257.381602266047</v>
      </c>
      <c r="J20" s="30">
        <v>86785.10305033403</v>
      </c>
      <c r="K20" s="15"/>
      <c r="L20" s="32"/>
      <c r="M20" s="32"/>
      <c r="N20" s="32"/>
      <c r="O20" s="33"/>
    </row>
    <row r="21" spans="1:16" s="12" customFormat="1" ht="15" customHeight="1">
      <c r="A21" s="34" t="s">
        <v>40</v>
      </c>
      <c r="B21" s="2"/>
      <c r="C21" s="34" t="s">
        <v>41</v>
      </c>
      <c r="D21" s="4"/>
      <c r="E21" s="4"/>
      <c r="F21" s="32"/>
      <c r="G21" s="17">
        <v>79420.663212617641</v>
      </c>
      <c r="H21" s="17">
        <v>81803.283108996155</v>
      </c>
      <c r="I21" s="17">
        <v>84257.381602266047</v>
      </c>
      <c r="J21" s="30">
        <v>86785.10305033403</v>
      </c>
      <c r="K21" s="10"/>
      <c r="L21" s="10"/>
      <c r="M21" s="11"/>
      <c r="N21" s="10"/>
      <c r="O21" s="10"/>
      <c r="P21" s="6"/>
    </row>
    <row r="22" spans="1:16" s="19" customFormat="1">
      <c r="A22" s="34"/>
      <c r="B22" s="2"/>
      <c r="C22" s="34"/>
      <c r="D22" s="4"/>
      <c r="E22" s="15"/>
      <c r="F22" s="16"/>
      <c r="G22" s="17"/>
      <c r="H22" s="17"/>
      <c r="I22" s="17"/>
      <c r="L22" s="20"/>
      <c r="M22" s="20"/>
      <c r="N22" s="20"/>
      <c r="P22" s="21"/>
    </row>
    <row r="23" spans="1:16" s="19" customFormat="1">
      <c r="A23" s="94"/>
      <c r="B23" s="11"/>
      <c r="C23" s="11"/>
      <c r="G23" s="17"/>
      <c r="H23" s="17"/>
      <c r="I23" s="17"/>
      <c r="J23" s="18"/>
      <c r="L23" s="20"/>
      <c r="M23" s="20"/>
      <c r="N23" s="20"/>
      <c r="P23" s="21"/>
    </row>
    <row r="24" spans="1:16" s="19" customFormat="1" ht="54" thickBot="1">
      <c r="A24" s="22" t="s">
        <v>2</v>
      </c>
      <c r="B24" s="23" t="s">
        <v>3</v>
      </c>
      <c r="C24" s="24" t="s">
        <v>42</v>
      </c>
      <c r="D24" s="25" t="s">
        <v>5</v>
      </c>
      <c r="E24" s="23" t="s">
        <v>6</v>
      </c>
      <c r="F24" s="25" t="s">
        <v>7</v>
      </c>
      <c r="G24" s="26" t="s">
        <v>8</v>
      </c>
      <c r="H24" s="26" t="s">
        <v>9</v>
      </c>
      <c r="I24" s="26" t="s">
        <v>10</v>
      </c>
      <c r="J24" s="27" t="s">
        <v>11</v>
      </c>
      <c r="L24" s="20"/>
      <c r="M24" s="20"/>
      <c r="N24" s="20"/>
      <c r="P24" s="21"/>
    </row>
    <row r="25" spans="1:16" s="19" customFormat="1">
      <c r="A25" s="18"/>
      <c r="B25" s="28" t="s">
        <v>12</v>
      </c>
      <c r="C25" s="18"/>
      <c r="D25" s="29">
        <v>10</v>
      </c>
      <c r="E25" s="29" t="s">
        <v>13</v>
      </c>
      <c r="F25" s="17" t="s">
        <v>43</v>
      </c>
      <c r="G25" s="17">
        <f>'July 2018'!G25*1.025</f>
        <v>86059.855957102307</v>
      </c>
      <c r="H25" s="17">
        <f>'July 2018'!H25*1.025</f>
        <v>88641.651635815375</v>
      </c>
      <c r="I25" s="17">
        <f>'July 2018'!I25*1.025</f>
        <v>91300.901184889852</v>
      </c>
      <c r="J25" s="17">
        <f>'July 2018'!J25*1.025</f>
        <v>94039.928220436545</v>
      </c>
      <c r="L25" s="20"/>
      <c r="M25" s="20"/>
      <c r="N25" s="20"/>
      <c r="P25" s="21"/>
    </row>
    <row r="26" spans="1:16" s="19" customFormat="1">
      <c r="A26" s="3"/>
      <c r="B26" s="2"/>
      <c r="C26" s="31" t="s">
        <v>15</v>
      </c>
      <c r="D26" s="4"/>
      <c r="E26" s="4"/>
      <c r="F26" s="30"/>
      <c r="G26" s="30"/>
      <c r="H26" s="30"/>
      <c r="I26" s="30"/>
      <c r="J26" s="30"/>
      <c r="K26" s="30"/>
      <c r="L26" s="30"/>
      <c r="M26" s="30"/>
      <c r="N26" s="30"/>
      <c r="O26" s="33"/>
      <c r="P26" s="21"/>
    </row>
    <row r="27" spans="1:16" s="19" customFormat="1">
      <c r="A27" s="3" t="s">
        <v>44</v>
      </c>
      <c r="B27" s="2"/>
      <c r="C27" s="35" t="s">
        <v>45</v>
      </c>
      <c r="D27" s="34"/>
      <c r="E27" s="34"/>
      <c r="F27" s="32"/>
      <c r="G27" s="30">
        <v>86059.855957102307</v>
      </c>
      <c r="H27" s="30">
        <v>88641.651635815375</v>
      </c>
      <c r="I27" s="30">
        <v>91300.901184889852</v>
      </c>
      <c r="J27" s="30">
        <v>94039.928220436545</v>
      </c>
      <c r="K27" s="30"/>
      <c r="L27" s="30"/>
      <c r="M27" s="30"/>
      <c r="N27" s="30"/>
      <c r="O27" s="33"/>
      <c r="P27" s="21"/>
    </row>
    <row r="28" spans="1:16" s="19" customFormat="1">
      <c r="A28" s="3" t="s">
        <v>46</v>
      </c>
      <c r="B28" s="2"/>
      <c r="C28" s="35" t="s">
        <v>47</v>
      </c>
      <c r="D28" s="34"/>
      <c r="E28" s="34"/>
      <c r="F28" s="30"/>
      <c r="G28" s="30">
        <v>86059.855957102307</v>
      </c>
      <c r="H28" s="30">
        <v>88641.651635815375</v>
      </c>
      <c r="I28" s="30">
        <v>91300.901184889852</v>
      </c>
      <c r="J28" s="30">
        <v>94039.928220436545</v>
      </c>
      <c r="K28" s="30"/>
      <c r="L28" s="30"/>
      <c r="M28" s="30"/>
      <c r="N28" s="30"/>
      <c r="O28" s="33"/>
      <c r="P28" s="21"/>
    </row>
    <row r="29" spans="1:16" s="19" customFormat="1">
      <c r="A29" s="3" t="s">
        <v>246</v>
      </c>
      <c r="B29" s="2"/>
      <c r="C29" s="35" t="s">
        <v>234</v>
      </c>
      <c r="D29" s="34"/>
      <c r="E29" s="34"/>
      <c r="F29" s="30"/>
      <c r="G29" s="30">
        <v>86059.855957102307</v>
      </c>
      <c r="H29" s="30">
        <v>88641.651635815375</v>
      </c>
      <c r="I29" s="30">
        <v>91300.901184889852</v>
      </c>
      <c r="J29" s="30">
        <v>94039.928220436545</v>
      </c>
      <c r="K29" s="30"/>
      <c r="L29" s="30"/>
      <c r="M29" s="30"/>
      <c r="N29" s="30"/>
      <c r="O29" s="33"/>
      <c r="P29" s="21"/>
    </row>
    <row r="30" spans="1:16" s="19" customFormat="1">
      <c r="A30" s="34" t="s">
        <v>48</v>
      </c>
      <c r="B30" s="36"/>
      <c r="C30" s="34" t="s">
        <v>49</v>
      </c>
      <c r="D30" s="34"/>
      <c r="E30" s="34"/>
      <c r="F30" s="30"/>
      <c r="G30" s="30">
        <v>86059.855957102307</v>
      </c>
      <c r="H30" s="30">
        <v>88641.651635815375</v>
      </c>
      <c r="I30" s="30">
        <v>91300.901184889852</v>
      </c>
      <c r="J30" s="30">
        <v>94039.928220436545</v>
      </c>
      <c r="K30" s="30"/>
      <c r="L30" s="30"/>
      <c r="M30" s="30"/>
      <c r="N30" s="30"/>
      <c r="O30" s="33"/>
      <c r="P30" s="21"/>
    </row>
    <row r="31" spans="1:16" ht="13.5" customHeight="1">
      <c r="A31" s="34" t="s">
        <v>50</v>
      </c>
      <c r="B31" s="36"/>
      <c r="C31" s="34" t="s">
        <v>51</v>
      </c>
      <c r="D31" s="34"/>
      <c r="E31" s="34"/>
      <c r="F31" s="30"/>
      <c r="G31" s="32">
        <v>86059.855957102307</v>
      </c>
      <c r="H31" s="32">
        <v>88641.651635815375</v>
      </c>
      <c r="I31" s="32">
        <v>91300.901184889852</v>
      </c>
      <c r="J31" s="32">
        <v>94039.928220436545</v>
      </c>
      <c r="K31" s="32"/>
      <c r="L31" s="32"/>
      <c r="M31" s="32"/>
      <c r="N31" s="32"/>
      <c r="O31" s="33"/>
    </row>
    <row r="32" spans="1:16" ht="13.5" customHeight="1">
      <c r="A32" s="34" t="s">
        <v>52</v>
      </c>
      <c r="B32" s="36"/>
      <c r="C32" s="34" t="s">
        <v>53</v>
      </c>
      <c r="D32" s="34"/>
      <c r="E32" s="34"/>
      <c r="F32" s="32"/>
      <c r="G32" s="32">
        <v>86059.855957102307</v>
      </c>
      <c r="H32" s="32">
        <v>88641.651635815375</v>
      </c>
      <c r="I32" s="32">
        <v>91300.901184889852</v>
      </c>
      <c r="J32" s="32">
        <v>94039.928220436545</v>
      </c>
      <c r="K32" s="37"/>
      <c r="L32" s="95"/>
      <c r="M32" s="95"/>
      <c r="N32" s="95"/>
      <c r="O32" s="93"/>
      <c r="P32" s="96"/>
    </row>
    <row r="33" spans="1:15" ht="13.5" customHeight="1">
      <c r="A33" s="3" t="s">
        <v>54</v>
      </c>
      <c r="C33" s="35" t="s">
        <v>55</v>
      </c>
      <c r="D33" s="4"/>
      <c r="E33" s="4"/>
      <c r="F33" s="32"/>
      <c r="G33" s="32">
        <v>86059.855957102307</v>
      </c>
      <c r="H33" s="32">
        <v>88641.651635815375</v>
      </c>
      <c r="I33" s="32">
        <v>91300.901184889852</v>
      </c>
      <c r="J33" s="32">
        <v>94039.928220436545</v>
      </c>
      <c r="K33" s="32"/>
      <c r="L33" s="32"/>
      <c r="M33" s="32"/>
      <c r="N33" s="32"/>
      <c r="O33" s="97"/>
    </row>
    <row r="34" spans="1:15" ht="13.5" customHeight="1">
      <c r="A34" s="3" t="s">
        <v>56</v>
      </c>
      <c r="C34" s="35" t="s">
        <v>57</v>
      </c>
      <c r="D34" s="4"/>
      <c r="E34" s="4"/>
      <c r="F34" s="32"/>
      <c r="G34" s="32">
        <v>86059.855957102307</v>
      </c>
      <c r="H34" s="32">
        <v>88641.651635815375</v>
      </c>
      <c r="I34" s="32">
        <v>91300.901184889852</v>
      </c>
      <c r="J34" s="32">
        <v>94039.928220436545</v>
      </c>
      <c r="K34" s="32"/>
      <c r="L34" s="32"/>
      <c r="M34" s="32"/>
      <c r="N34" s="32"/>
      <c r="O34" s="98"/>
    </row>
    <row r="35" spans="1:15" ht="13.35" customHeight="1">
      <c r="A35" s="34" t="s">
        <v>58</v>
      </c>
      <c r="C35" s="34" t="s">
        <v>59</v>
      </c>
      <c r="D35" s="4"/>
      <c r="E35" s="4"/>
      <c r="F35" s="32"/>
      <c r="G35" s="32">
        <v>86059.855957102307</v>
      </c>
      <c r="H35" s="32">
        <v>88641.651635815375</v>
      </c>
      <c r="I35" s="32">
        <v>91300.901184889852</v>
      </c>
      <c r="J35" s="32">
        <v>94039.928220436545</v>
      </c>
      <c r="K35" s="32"/>
      <c r="L35" s="32"/>
      <c r="M35" s="32"/>
      <c r="N35" s="32"/>
      <c r="O35" s="93"/>
    </row>
    <row r="36" spans="1:15" ht="14.1" customHeight="1">
      <c r="A36" s="34" t="s">
        <v>60</v>
      </c>
      <c r="B36" s="36"/>
      <c r="C36" s="34" t="s">
        <v>61</v>
      </c>
      <c r="D36" s="20"/>
      <c r="E36" s="20"/>
      <c r="F36" s="30"/>
      <c r="G36" s="32">
        <v>86059.855957102307</v>
      </c>
      <c r="H36" s="32">
        <v>88641.651635815375</v>
      </c>
      <c r="I36" s="32">
        <v>91300.901184889852</v>
      </c>
      <c r="J36" s="32">
        <v>94039.928220436545</v>
      </c>
      <c r="K36" s="32"/>
      <c r="L36" s="32"/>
      <c r="M36" s="32"/>
      <c r="N36" s="32"/>
      <c r="O36" s="33"/>
    </row>
    <row r="37" spans="1:15" ht="13.5" customHeight="1">
      <c r="A37" s="3" t="s">
        <v>62</v>
      </c>
      <c r="C37" s="35" t="s">
        <v>63</v>
      </c>
      <c r="D37" s="4"/>
      <c r="E37" s="4"/>
      <c r="F37" s="32"/>
      <c r="G37" s="32">
        <v>86059.855957102307</v>
      </c>
      <c r="H37" s="32">
        <v>88641.651635815375</v>
      </c>
      <c r="I37" s="32">
        <v>91300.901184889852</v>
      </c>
      <c r="J37" s="32">
        <v>94039.928220436545</v>
      </c>
      <c r="K37" s="32"/>
      <c r="L37" s="32"/>
      <c r="M37" s="32"/>
      <c r="N37" s="32"/>
      <c r="O37" s="97"/>
    </row>
    <row r="38" spans="1:15" ht="13.5" customHeight="1">
      <c r="A38" s="34" t="s">
        <v>64</v>
      </c>
      <c r="B38" s="36"/>
      <c r="C38" s="34" t="s">
        <v>65</v>
      </c>
      <c r="D38" s="4"/>
      <c r="E38" s="4"/>
      <c r="F38" s="32"/>
      <c r="G38" s="32">
        <v>86059.855957102307</v>
      </c>
      <c r="H38" s="32">
        <v>88641.651635815375</v>
      </c>
      <c r="I38" s="32">
        <v>91300.901184889852</v>
      </c>
      <c r="J38" s="32">
        <v>94039.928220436545</v>
      </c>
      <c r="K38" s="32"/>
      <c r="L38" s="32"/>
      <c r="M38" s="32"/>
      <c r="N38" s="32"/>
      <c r="O38" s="97"/>
    </row>
    <row r="39" spans="1:15" ht="13.5" customHeight="1">
      <c r="A39" s="3" t="s">
        <v>66</v>
      </c>
      <c r="C39" s="35" t="s">
        <v>67</v>
      </c>
      <c r="D39" s="4"/>
      <c r="E39" s="4"/>
      <c r="F39" s="32"/>
      <c r="G39" s="32">
        <v>86059.855957102307</v>
      </c>
      <c r="H39" s="32">
        <v>88641.651635815375</v>
      </c>
      <c r="I39" s="32">
        <v>91300.901184889852</v>
      </c>
      <c r="J39" s="32">
        <v>94039.928220436545</v>
      </c>
      <c r="K39" s="32"/>
      <c r="L39" s="32"/>
      <c r="M39" s="32"/>
      <c r="N39" s="32"/>
      <c r="O39" s="99"/>
    </row>
    <row r="40" spans="1:15" ht="13.5" customHeight="1">
      <c r="A40" s="3" t="s">
        <v>224</v>
      </c>
      <c r="C40" s="35" t="s">
        <v>68</v>
      </c>
      <c r="D40" s="4"/>
      <c r="E40" s="4"/>
      <c r="F40" s="32"/>
      <c r="G40" s="32">
        <v>86059.855957102307</v>
      </c>
      <c r="H40" s="32">
        <v>88641.651635815375</v>
      </c>
      <c r="I40" s="32">
        <v>91300.901184889852</v>
      </c>
      <c r="J40" s="32">
        <v>94039.928220436545</v>
      </c>
      <c r="K40" s="32"/>
      <c r="L40" s="32"/>
      <c r="M40" s="32"/>
      <c r="N40" s="32"/>
      <c r="O40" s="99"/>
    </row>
    <row r="41" spans="1:15" ht="13.5" customHeight="1">
      <c r="A41" s="34" t="s">
        <v>69</v>
      </c>
      <c r="B41" s="36"/>
      <c r="C41" s="34" t="s">
        <v>70</v>
      </c>
      <c r="D41" s="20"/>
      <c r="E41" s="20"/>
      <c r="F41" s="30"/>
      <c r="G41" s="32">
        <v>86059.855957102307</v>
      </c>
      <c r="H41" s="32">
        <v>88641.651635815375</v>
      </c>
      <c r="I41" s="32">
        <v>91300.901184889852</v>
      </c>
      <c r="J41" s="32">
        <v>94039.928220436545</v>
      </c>
      <c r="K41" s="32"/>
      <c r="L41" s="32"/>
      <c r="M41" s="32"/>
      <c r="N41" s="32"/>
      <c r="O41" s="33"/>
    </row>
    <row r="42" spans="1:15" ht="13.5" customHeight="1">
      <c r="A42" s="3" t="s">
        <v>71</v>
      </c>
      <c r="C42" s="34" t="s">
        <v>72</v>
      </c>
      <c r="D42" s="4"/>
      <c r="E42" s="4"/>
      <c r="F42" s="32"/>
      <c r="G42" s="32">
        <v>86059.855957102307</v>
      </c>
      <c r="H42" s="32">
        <v>88641.651635815375</v>
      </c>
      <c r="I42" s="32">
        <v>91300.901184889852</v>
      </c>
      <c r="J42" s="32">
        <v>94039.928220436545</v>
      </c>
      <c r="K42" s="32"/>
      <c r="L42" s="32"/>
      <c r="M42" s="32"/>
      <c r="N42" s="32"/>
      <c r="O42" s="33"/>
    </row>
    <row r="43" spans="1:15" ht="13.5" customHeight="1">
      <c r="A43" s="3" t="s">
        <v>73</v>
      </c>
      <c r="C43" s="34" t="s">
        <v>74</v>
      </c>
      <c r="D43" s="4"/>
      <c r="E43" s="4"/>
      <c r="F43" s="32"/>
      <c r="G43" s="30">
        <v>86059.855957102307</v>
      </c>
      <c r="H43" s="32">
        <v>88641.651635815375</v>
      </c>
      <c r="I43" s="32">
        <v>91300.901184889852</v>
      </c>
      <c r="J43" s="32">
        <v>94039.928220436545</v>
      </c>
      <c r="K43" s="32"/>
      <c r="L43" s="32"/>
      <c r="M43" s="32"/>
      <c r="N43" s="32"/>
      <c r="O43" s="33"/>
    </row>
    <row r="44" spans="1:15" ht="13.5" customHeight="1">
      <c r="A44" s="3" t="s">
        <v>75</v>
      </c>
      <c r="C44" s="35" t="s">
        <v>76</v>
      </c>
      <c r="D44" s="20"/>
      <c r="E44" s="20"/>
      <c r="F44" s="30"/>
      <c r="G44" s="30">
        <v>86059.855957102307</v>
      </c>
      <c r="H44" s="32">
        <v>88641.651635815375</v>
      </c>
      <c r="I44" s="32">
        <v>91300.901184889852</v>
      </c>
      <c r="J44" s="32">
        <v>94039.928220436545</v>
      </c>
      <c r="K44" s="32"/>
      <c r="L44" s="32"/>
      <c r="M44" s="32"/>
      <c r="N44" s="32"/>
      <c r="O44" s="33"/>
    </row>
    <row r="45" spans="1:15" ht="17.100000000000001" customHeight="1">
      <c r="A45" s="3" t="s">
        <v>77</v>
      </c>
      <c r="C45" s="35" t="s">
        <v>78</v>
      </c>
      <c r="D45" s="20"/>
      <c r="E45" s="20"/>
      <c r="F45" s="30"/>
      <c r="G45" s="30">
        <v>86059.855957102307</v>
      </c>
      <c r="H45" s="32">
        <v>88641.651635815375</v>
      </c>
      <c r="I45" s="32">
        <v>91300.901184889852</v>
      </c>
      <c r="J45" s="32">
        <v>94039.928220436545</v>
      </c>
      <c r="K45" s="32"/>
      <c r="L45" s="32"/>
      <c r="M45" s="32"/>
      <c r="N45" s="32"/>
      <c r="O45" s="33"/>
    </row>
    <row r="46" spans="1:15" ht="13.5" customHeight="1">
      <c r="A46" s="3" t="s">
        <v>79</v>
      </c>
      <c r="C46" s="35" t="s">
        <v>80</v>
      </c>
      <c r="D46" s="20"/>
      <c r="E46" s="20"/>
      <c r="F46" s="30"/>
      <c r="G46" s="30">
        <v>86059.855957102307</v>
      </c>
      <c r="H46" s="32">
        <v>88641.651635815375</v>
      </c>
      <c r="I46" s="32">
        <v>91300.901184889852</v>
      </c>
      <c r="J46" s="32">
        <v>94039.928220436545</v>
      </c>
      <c r="K46" s="32"/>
      <c r="L46" s="32"/>
      <c r="M46" s="32"/>
      <c r="N46" s="32"/>
      <c r="O46" s="33"/>
    </row>
    <row r="47" spans="1:15" ht="13.5" customHeight="1">
      <c r="A47" s="3" t="s">
        <v>81</v>
      </c>
      <c r="C47" s="35" t="s">
        <v>82</v>
      </c>
      <c r="D47" s="20"/>
      <c r="E47" s="20"/>
      <c r="F47" s="30"/>
      <c r="G47" s="30">
        <v>86059.855957102307</v>
      </c>
      <c r="H47" s="32">
        <v>88641.651635815375</v>
      </c>
      <c r="I47" s="32">
        <v>91300.901184889852</v>
      </c>
      <c r="J47" s="32">
        <v>94039.928220436545</v>
      </c>
      <c r="K47" s="32"/>
      <c r="L47" s="32"/>
      <c r="M47" s="32"/>
      <c r="N47" s="32"/>
      <c r="O47" s="33"/>
    </row>
    <row r="48" spans="1:15" ht="13.5" customHeight="1">
      <c r="C48" s="35"/>
      <c r="D48" s="20"/>
      <c r="E48" s="20"/>
      <c r="F48" s="30"/>
      <c r="H48" s="32"/>
      <c r="I48" s="32"/>
      <c r="J48" s="32"/>
      <c r="K48" s="32"/>
      <c r="L48" s="32"/>
      <c r="M48" s="32"/>
      <c r="N48" s="32"/>
      <c r="O48" s="33"/>
    </row>
    <row r="49" spans="1:19" ht="13.5" customHeight="1">
      <c r="C49" s="35"/>
      <c r="D49" s="20"/>
      <c r="E49" s="20"/>
      <c r="F49" s="30"/>
      <c r="H49" s="32"/>
      <c r="I49" s="32"/>
      <c r="J49" s="32"/>
      <c r="K49" s="32"/>
      <c r="L49" s="32"/>
      <c r="M49" s="32"/>
      <c r="N49" s="32"/>
      <c r="O49" s="33"/>
    </row>
    <row r="50" spans="1:19" ht="13.5" customHeight="1">
      <c r="A50" s="35" t="s">
        <v>83</v>
      </c>
      <c r="C50" s="35"/>
      <c r="D50" s="20"/>
      <c r="E50" s="20"/>
      <c r="F50" s="30"/>
      <c r="H50" s="32"/>
      <c r="I50" s="32"/>
      <c r="J50" s="32"/>
      <c r="K50" s="32"/>
      <c r="L50" s="32"/>
      <c r="M50" s="32"/>
      <c r="N50" s="32"/>
      <c r="O50" s="33"/>
    </row>
    <row r="51" spans="1:19" ht="13.5" customHeight="1">
      <c r="A51" s="37"/>
      <c r="B51" s="34" t="s">
        <v>84</v>
      </c>
      <c r="C51" s="35"/>
      <c r="D51" s="36"/>
      <c r="F51" s="30"/>
      <c r="G51" s="38">
        <v>86.594572800000009</v>
      </c>
      <c r="H51" s="32" t="s">
        <v>85</v>
      </c>
      <c r="I51" s="32"/>
      <c r="J51" s="32"/>
      <c r="K51" s="32"/>
      <c r="L51" s="32"/>
      <c r="M51" s="32"/>
      <c r="N51" s="32"/>
      <c r="O51" s="33"/>
    </row>
    <row r="52" spans="1:19" ht="13.35" customHeight="1">
      <c r="B52" s="34" t="s">
        <v>86</v>
      </c>
      <c r="C52" s="35"/>
      <c r="D52" s="20"/>
      <c r="E52" s="20"/>
      <c r="F52" s="30"/>
      <c r="G52" s="38">
        <v>185.9236416</v>
      </c>
      <c r="H52" s="32" t="s">
        <v>85</v>
      </c>
      <c r="I52" s="32"/>
      <c r="J52" s="32"/>
      <c r="K52" s="32"/>
      <c r="L52" s="32"/>
      <c r="M52" s="32"/>
      <c r="N52" s="32"/>
      <c r="O52" s="33"/>
    </row>
    <row r="53" spans="1:19" s="12" customFormat="1" ht="17.100000000000001" customHeight="1">
      <c r="A53" s="3"/>
      <c r="B53" s="34" t="s">
        <v>87</v>
      </c>
      <c r="C53" s="35"/>
      <c r="D53" s="20"/>
      <c r="E53" s="20"/>
      <c r="F53" s="30"/>
      <c r="G53" s="38">
        <v>185.9236416</v>
      </c>
      <c r="H53" s="32" t="s">
        <v>85</v>
      </c>
      <c r="M53" s="11"/>
      <c r="N53" s="10"/>
      <c r="O53" s="10"/>
      <c r="P53" s="6"/>
    </row>
    <row r="54" spans="1:19" s="12" customFormat="1" ht="17.100000000000001" customHeight="1">
      <c r="A54" s="3"/>
      <c r="B54" s="34"/>
      <c r="C54" s="35"/>
      <c r="D54" s="20"/>
      <c r="E54" s="20"/>
      <c r="F54" s="30"/>
      <c r="G54" s="38"/>
      <c r="H54" s="32"/>
      <c r="M54" s="11"/>
      <c r="N54" s="10"/>
      <c r="O54" s="10"/>
      <c r="P54" s="6"/>
    </row>
    <row r="55" spans="1:19" s="12" customFormat="1" ht="17.100000000000001" customHeight="1">
      <c r="A55" s="3"/>
      <c r="B55" s="34"/>
      <c r="C55" s="35"/>
      <c r="D55" s="20"/>
      <c r="E55" s="20"/>
      <c r="F55" s="30"/>
      <c r="G55" s="38"/>
      <c r="H55" s="32"/>
      <c r="M55" s="11"/>
      <c r="N55" s="10"/>
      <c r="O55" s="10"/>
      <c r="P55" s="6"/>
    </row>
    <row r="56" spans="1:19" s="12" customFormat="1" ht="43.5" customHeight="1" thickBot="1">
      <c r="A56" s="22" t="s">
        <v>2</v>
      </c>
      <c r="B56" s="23" t="s">
        <v>3</v>
      </c>
      <c r="C56" s="24" t="s">
        <v>42</v>
      </c>
      <c r="D56" s="25" t="s">
        <v>5</v>
      </c>
      <c r="E56" s="23" t="s">
        <v>6</v>
      </c>
      <c r="F56" s="25" t="s">
        <v>7</v>
      </c>
      <c r="G56" s="26" t="s">
        <v>8</v>
      </c>
      <c r="H56" s="26" t="s">
        <v>9</v>
      </c>
      <c r="I56" s="26" t="s">
        <v>10</v>
      </c>
      <c r="J56" s="27" t="s">
        <v>11</v>
      </c>
      <c r="M56" s="11"/>
      <c r="N56" s="10"/>
      <c r="O56" s="10"/>
      <c r="P56" s="6"/>
    </row>
    <row r="57" spans="1:19" s="12" customFormat="1" ht="27.75" customHeight="1">
      <c r="B57" s="36" t="s">
        <v>12</v>
      </c>
      <c r="D57" s="34">
        <v>10</v>
      </c>
      <c r="E57" s="34" t="s">
        <v>13</v>
      </c>
      <c r="F57" s="17" t="s">
        <v>90</v>
      </c>
      <c r="G57" s="17">
        <f>'July 2018'!G56*1.025</f>
        <v>88993.330592648577</v>
      </c>
      <c r="H57" s="17">
        <f>'July 2018'!H56*1.025</f>
        <v>91663.130510428033</v>
      </c>
      <c r="I57" s="17">
        <f>'July 2018'!I56*1.025</f>
        <v>94413.024425740878</v>
      </c>
      <c r="J57" s="17">
        <f>'July 2018'!J56*1.025</f>
        <v>97245.415158513104</v>
      </c>
      <c r="M57" s="11"/>
      <c r="N57" s="10"/>
      <c r="O57" s="10"/>
      <c r="P57" s="6"/>
    </row>
    <row r="58" spans="1:19" s="12" customFormat="1" ht="12.75" customHeight="1">
      <c r="B58" s="36"/>
      <c r="C58" s="31" t="s">
        <v>15</v>
      </c>
      <c r="D58" s="34"/>
      <c r="E58" s="34"/>
      <c r="F58" s="17"/>
      <c r="G58" s="17">
        <v>88993.330592648577</v>
      </c>
      <c r="H58" s="17">
        <v>91663.130510428033</v>
      </c>
      <c r="I58" s="17">
        <v>94413.024425740878</v>
      </c>
      <c r="J58" s="17">
        <v>97245.415158513104</v>
      </c>
      <c r="M58" s="11"/>
      <c r="N58" s="10"/>
      <c r="O58" s="10"/>
      <c r="P58" s="6"/>
    </row>
    <row r="59" spans="1:19" s="12" customFormat="1" ht="28.5" customHeight="1">
      <c r="A59" s="34" t="s">
        <v>88</v>
      </c>
      <c r="B59" s="28"/>
      <c r="C59" s="100" t="s">
        <v>89</v>
      </c>
      <c r="D59" s="29"/>
      <c r="E59" s="29"/>
      <c r="F59" s="17"/>
      <c r="G59" s="17">
        <v>88993.330592648577</v>
      </c>
      <c r="H59" s="17">
        <v>91663.130510428033</v>
      </c>
      <c r="I59" s="17">
        <v>94413.024425740878</v>
      </c>
      <c r="J59" s="17">
        <v>97245.415158513104</v>
      </c>
      <c r="M59" s="11"/>
      <c r="N59" s="10"/>
      <c r="O59" s="10"/>
      <c r="P59" s="6"/>
    </row>
    <row r="60" spans="1:19" s="19" customFormat="1" ht="25.5">
      <c r="C60" s="100" t="s">
        <v>248</v>
      </c>
      <c r="G60" s="17">
        <v>88993.330592648577</v>
      </c>
      <c r="H60" s="17">
        <v>91663.130510428033</v>
      </c>
      <c r="I60" s="17">
        <v>94413.024425740878</v>
      </c>
      <c r="J60" s="18">
        <v>97245.415158513104</v>
      </c>
      <c r="L60" s="20"/>
      <c r="M60" s="20"/>
      <c r="N60" s="20"/>
      <c r="P60" s="21"/>
    </row>
    <row r="61" spans="1:19" s="19" customFormat="1">
      <c r="C61" s="100"/>
      <c r="G61" s="17"/>
      <c r="H61" s="17"/>
      <c r="I61" s="17"/>
      <c r="J61" s="18"/>
      <c r="L61" s="20"/>
      <c r="M61" s="20"/>
      <c r="N61" s="20"/>
      <c r="P61" s="21"/>
    </row>
    <row r="62" spans="1:19" s="19" customFormat="1" ht="54" thickBot="1">
      <c r="A62" s="22" t="s">
        <v>2</v>
      </c>
      <c r="B62" s="23" t="s">
        <v>3</v>
      </c>
      <c r="C62" s="24" t="s">
        <v>91</v>
      </c>
      <c r="D62" s="25" t="s">
        <v>5</v>
      </c>
      <c r="E62" s="23" t="s">
        <v>6</v>
      </c>
      <c r="F62" s="25" t="s">
        <v>7</v>
      </c>
      <c r="G62" s="26" t="s">
        <v>8</v>
      </c>
      <c r="H62" s="26" t="s">
        <v>9</v>
      </c>
      <c r="I62" s="26" t="s">
        <v>10</v>
      </c>
      <c r="J62" s="27" t="s">
        <v>11</v>
      </c>
      <c r="L62" s="20"/>
      <c r="M62" s="20"/>
      <c r="N62" s="20"/>
      <c r="P62" s="21"/>
    </row>
    <row r="63" spans="1:19" s="19" customFormat="1">
      <c r="A63" s="18"/>
      <c r="B63" s="28" t="s">
        <v>12</v>
      </c>
      <c r="C63" s="18"/>
      <c r="D63" s="29">
        <v>11</v>
      </c>
      <c r="E63" s="29" t="s">
        <v>13</v>
      </c>
      <c r="F63" s="17" t="s">
        <v>92</v>
      </c>
      <c r="G63" s="17">
        <f>'July 2018'!G62*1.025</f>
        <v>92701.38603400896</v>
      </c>
      <c r="H63" s="17">
        <f>'July 2018'!H62*1.025</f>
        <v>95482.427615029213</v>
      </c>
      <c r="I63" s="17">
        <f>'July 2018'!I62*1.025</f>
        <v>98346.900443480103</v>
      </c>
      <c r="J63" s="17">
        <f>'July 2018'!J62*1.025</f>
        <v>101297.30745678449</v>
      </c>
      <c r="L63" s="20"/>
      <c r="M63" s="20"/>
      <c r="N63" s="20"/>
      <c r="O63" s="101"/>
      <c r="P63" s="102"/>
      <c r="Q63" s="101"/>
      <c r="R63" s="101"/>
      <c r="S63" s="18"/>
    </row>
    <row r="64" spans="1:19" s="19" customFormat="1">
      <c r="A64" s="3"/>
      <c r="B64" s="2"/>
      <c r="C64" s="31" t="s">
        <v>15</v>
      </c>
      <c r="D64" s="4"/>
      <c r="E64" s="4"/>
      <c r="F64" s="30"/>
      <c r="G64" s="30">
        <v>92701.38603400896</v>
      </c>
      <c r="H64" s="30">
        <v>95482.427615029213</v>
      </c>
      <c r="I64" s="30">
        <v>98346.900443480103</v>
      </c>
      <c r="J64" s="30">
        <v>101297.30745678449</v>
      </c>
      <c r="K64" s="30"/>
      <c r="L64" s="30"/>
      <c r="M64" s="30"/>
      <c r="N64" s="30"/>
      <c r="O64" s="18"/>
      <c r="P64" s="21"/>
    </row>
    <row r="65" spans="1:16" s="19" customFormat="1">
      <c r="A65" s="3" t="s">
        <v>93</v>
      </c>
      <c r="B65" s="2"/>
      <c r="C65" s="35" t="s">
        <v>94</v>
      </c>
      <c r="D65" s="4"/>
      <c r="E65" s="4"/>
      <c r="F65" s="30"/>
      <c r="G65" s="30">
        <v>92701.38603400896</v>
      </c>
      <c r="H65" s="30">
        <v>95482.427615029213</v>
      </c>
      <c r="I65" s="30">
        <v>98346.900443480103</v>
      </c>
      <c r="J65" s="30">
        <v>101297.30745678449</v>
      </c>
      <c r="K65" s="30"/>
      <c r="L65" s="30"/>
      <c r="M65" s="30"/>
      <c r="N65" s="30"/>
      <c r="O65" s="18"/>
      <c r="P65" s="21"/>
    </row>
    <row r="66" spans="1:16" s="19" customFormat="1">
      <c r="A66" s="3" t="s">
        <v>97</v>
      </c>
      <c r="B66" s="35"/>
      <c r="C66" s="35" t="s">
        <v>228</v>
      </c>
      <c r="D66" s="4"/>
      <c r="E66" s="4"/>
      <c r="F66" s="30"/>
      <c r="G66" s="38">
        <v>92701.38603400896</v>
      </c>
      <c r="H66" s="38">
        <v>95482.427615029213</v>
      </c>
      <c r="I66" s="38">
        <v>98346.900443480103</v>
      </c>
      <c r="J66" s="38">
        <v>101297.30745678449</v>
      </c>
      <c r="K66" s="30"/>
      <c r="L66" s="30"/>
      <c r="M66" s="30"/>
      <c r="N66" s="30"/>
      <c r="O66" s="33"/>
      <c r="P66" s="21"/>
    </row>
    <row r="67" spans="1:16" s="19" customFormat="1">
      <c r="A67" s="3" t="s">
        <v>95</v>
      </c>
      <c r="B67" s="2"/>
      <c r="C67" s="35" t="s">
        <v>96</v>
      </c>
      <c r="D67" s="4"/>
      <c r="E67" s="4"/>
      <c r="F67" s="30"/>
      <c r="G67" s="30">
        <v>92701.38603400896</v>
      </c>
      <c r="H67" s="30">
        <v>95482.427615029213</v>
      </c>
      <c r="I67" s="30">
        <v>98346.900443480103</v>
      </c>
      <c r="J67" s="30">
        <v>101297.30745678449</v>
      </c>
      <c r="K67" s="30"/>
      <c r="L67" s="30"/>
      <c r="M67" s="30"/>
      <c r="N67" s="30"/>
      <c r="O67" s="33"/>
      <c r="P67" s="21"/>
    </row>
    <row r="68" spans="1:16" s="19" customFormat="1">
      <c r="A68" s="3" t="s">
        <v>98</v>
      </c>
      <c r="B68" s="2"/>
      <c r="C68" s="35" t="s">
        <v>99</v>
      </c>
      <c r="D68" s="4"/>
      <c r="E68" s="4"/>
      <c r="F68" s="30"/>
      <c r="G68" s="30">
        <v>92701.38603400896</v>
      </c>
      <c r="H68" s="30">
        <v>95482.427615029213</v>
      </c>
      <c r="I68" s="30">
        <v>98346.900443480103</v>
      </c>
      <c r="J68" s="30">
        <v>101297.30745678449</v>
      </c>
      <c r="K68" s="30"/>
      <c r="L68" s="30"/>
      <c r="M68" s="30"/>
      <c r="N68" s="30"/>
      <c r="O68" s="33"/>
      <c r="P68" s="21"/>
    </row>
    <row r="69" spans="1:16" s="19" customFormat="1">
      <c r="A69" s="3" t="s">
        <v>100</v>
      </c>
      <c r="B69" s="2"/>
      <c r="C69" s="35" t="s">
        <v>101</v>
      </c>
      <c r="D69" s="4"/>
      <c r="E69" s="4"/>
      <c r="F69" s="30"/>
      <c r="G69" s="30">
        <v>92701.38603400896</v>
      </c>
      <c r="H69" s="30">
        <v>95482.427615029213</v>
      </c>
      <c r="I69" s="30">
        <v>98346.900443480103</v>
      </c>
      <c r="J69" s="30">
        <v>101297.30745678449</v>
      </c>
      <c r="K69" s="30"/>
      <c r="L69" s="30"/>
      <c r="M69" s="30"/>
      <c r="N69" s="30"/>
      <c r="O69" s="33"/>
      <c r="P69" s="21"/>
    </row>
    <row r="70" spans="1:16" s="19" customFormat="1">
      <c r="A70" s="3" t="s">
        <v>102</v>
      </c>
      <c r="B70" s="2"/>
      <c r="C70" s="35" t="s">
        <v>103</v>
      </c>
      <c r="D70" s="4"/>
      <c r="E70" s="4"/>
      <c r="F70" s="30"/>
      <c r="G70" s="30">
        <v>92701.38603400896</v>
      </c>
      <c r="H70" s="30">
        <v>95482.427615029213</v>
      </c>
      <c r="I70" s="30">
        <v>98346.900443480103</v>
      </c>
      <c r="J70" s="30">
        <v>101297.30745678449</v>
      </c>
      <c r="K70" s="30"/>
      <c r="L70" s="30"/>
      <c r="M70" s="30"/>
      <c r="N70" s="30"/>
      <c r="O70" s="33"/>
      <c r="P70" s="21"/>
    </row>
    <row r="71" spans="1:16" s="19" customFormat="1">
      <c r="A71" s="3" t="s">
        <v>104</v>
      </c>
      <c r="B71" s="2"/>
      <c r="C71" s="35" t="s">
        <v>105</v>
      </c>
      <c r="D71" s="4"/>
      <c r="E71" s="4"/>
      <c r="F71" s="30"/>
      <c r="G71" s="30">
        <v>92701.38603400896</v>
      </c>
      <c r="H71" s="30">
        <v>95482.427615029213</v>
      </c>
      <c r="I71" s="30">
        <v>98346.900443480103</v>
      </c>
      <c r="J71" s="30">
        <v>101297.30745678449</v>
      </c>
      <c r="K71" s="30"/>
      <c r="L71" s="30"/>
      <c r="M71" s="30"/>
      <c r="N71" s="30"/>
      <c r="O71" s="33"/>
      <c r="P71" s="21"/>
    </row>
    <row r="72" spans="1:16" s="19" customFormat="1">
      <c r="A72" s="3" t="s">
        <v>106</v>
      </c>
      <c r="B72" s="2"/>
      <c r="C72" s="35" t="s">
        <v>107</v>
      </c>
      <c r="D72" s="4"/>
      <c r="E72" s="4"/>
      <c r="F72" s="30"/>
      <c r="G72" s="30">
        <v>92701.38603400896</v>
      </c>
      <c r="H72" s="30">
        <v>95482.427615029213</v>
      </c>
      <c r="I72" s="30">
        <v>98346.900443480103</v>
      </c>
      <c r="J72" s="30">
        <v>101297.30745678449</v>
      </c>
      <c r="K72" s="30"/>
      <c r="L72" s="30"/>
      <c r="M72" s="30"/>
      <c r="N72" s="30"/>
      <c r="O72" s="33"/>
      <c r="P72" s="21"/>
    </row>
    <row r="73" spans="1:16" s="19" customFormat="1">
      <c r="A73" s="3" t="s">
        <v>108</v>
      </c>
      <c r="B73" s="2"/>
      <c r="C73" s="35" t="s">
        <v>109</v>
      </c>
      <c r="D73" s="4"/>
      <c r="E73" s="4"/>
      <c r="F73" s="30"/>
      <c r="G73" s="30">
        <v>92701.38603400896</v>
      </c>
      <c r="H73" s="30">
        <v>95482.427615029213</v>
      </c>
      <c r="I73" s="30">
        <v>98346.900443480103</v>
      </c>
      <c r="J73" s="30">
        <v>101297.30745678449</v>
      </c>
      <c r="K73" s="30"/>
      <c r="L73" s="30"/>
      <c r="M73" s="30"/>
      <c r="N73" s="30"/>
      <c r="O73" s="33"/>
      <c r="P73" s="21"/>
    </row>
    <row r="74" spans="1:16" s="19" customFormat="1">
      <c r="A74" s="3" t="s">
        <v>110</v>
      </c>
      <c r="B74" s="2"/>
      <c r="C74" s="35" t="s">
        <v>111</v>
      </c>
      <c r="D74" s="4"/>
      <c r="E74" s="4"/>
      <c r="F74" s="30"/>
      <c r="G74" s="30">
        <v>92701.38603400896</v>
      </c>
      <c r="H74" s="30">
        <v>95482.427615029213</v>
      </c>
      <c r="I74" s="30">
        <v>98346.900443480103</v>
      </c>
      <c r="J74" s="30">
        <v>101297.30745678449</v>
      </c>
      <c r="K74" s="30"/>
      <c r="L74" s="30"/>
      <c r="M74" s="30"/>
      <c r="N74" s="30"/>
      <c r="O74" s="33"/>
      <c r="P74" s="21"/>
    </row>
    <row r="75" spans="1:16" s="19" customFormat="1" ht="24">
      <c r="A75" s="3" t="s">
        <v>112</v>
      </c>
      <c r="B75" s="3"/>
      <c r="C75" s="103" t="s">
        <v>113</v>
      </c>
      <c r="G75" s="17">
        <v>92701.38603400896</v>
      </c>
      <c r="H75" s="17">
        <v>95482.427615029213</v>
      </c>
      <c r="I75" s="17">
        <v>98346.900443480103</v>
      </c>
      <c r="J75" s="18">
        <v>101297.30745678449</v>
      </c>
      <c r="K75" s="15"/>
      <c r="L75" s="30"/>
      <c r="M75" s="30"/>
      <c r="N75" s="30"/>
      <c r="O75" s="33"/>
      <c r="P75" s="21"/>
    </row>
    <row r="76" spans="1:16" s="19" customFormat="1">
      <c r="A76" s="3" t="s">
        <v>114</v>
      </c>
      <c r="B76" s="35"/>
      <c r="C76" s="35" t="s">
        <v>115</v>
      </c>
      <c r="D76" s="35"/>
      <c r="E76" s="4"/>
      <c r="F76" s="30"/>
      <c r="G76" s="30">
        <v>92701.38603400896</v>
      </c>
      <c r="H76" s="30">
        <v>95482.427615029213</v>
      </c>
      <c r="I76" s="30">
        <v>98346.900443480103</v>
      </c>
      <c r="J76" s="30">
        <v>101297.30745678449</v>
      </c>
      <c r="K76" s="30"/>
      <c r="L76" s="30"/>
      <c r="M76" s="30"/>
      <c r="N76" s="30"/>
      <c r="O76" s="33"/>
      <c r="P76" s="21"/>
    </row>
    <row r="77" spans="1:16" s="19" customFormat="1">
      <c r="A77" s="3" t="s">
        <v>116</v>
      </c>
      <c r="B77" s="35"/>
      <c r="C77" s="35" t="s">
        <v>117</v>
      </c>
      <c r="D77" s="4"/>
      <c r="E77" s="4"/>
      <c r="F77" s="30"/>
      <c r="G77" s="30">
        <v>92701.38603400896</v>
      </c>
      <c r="H77" s="30">
        <v>95482.427615029213</v>
      </c>
      <c r="I77" s="30">
        <v>98346.900443480103</v>
      </c>
      <c r="J77" s="30">
        <v>101297.30745678449</v>
      </c>
      <c r="K77" s="30"/>
      <c r="L77" s="30"/>
      <c r="M77" s="30"/>
      <c r="N77" s="30"/>
      <c r="O77" s="33"/>
      <c r="P77" s="21"/>
    </row>
    <row r="78" spans="1:16" s="19" customFormat="1">
      <c r="A78" s="3" t="s">
        <v>118</v>
      </c>
      <c r="B78" s="2"/>
      <c r="C78" s="35" t="s">
        <v>119</v>
      </c>
      <c r="G78" s="19">
        <v>92701.38603400896</v>
      </c>
      <c r="H78" s="19">
        <v>95482.427615029213</v>
      </c>
      <c r="I78" s="19">
        <v>98346.900443480103</v>
      </c>
      <c r="J78" s="19">
        <v>101297.30745678449</v>
      </c>
      <c r="K78" s="30"/>
      <c r="L78" s="30"/>
      <c r="M78" s="30"/>
      <c r="N78" s="30"/>
      <c r="O78" s="33"/>
      <c r="P78" s="21"/>
    </row>
    <row r="79" spans="1:16" s="19" customFormat="1">
      <c r="A79" s="3" t="s">
        <v>120</v>
      </c>
      <c r="B79" s="2"/>
      <c r="C79" s="35" t="s">
        <v>229</v>
      </c>
      <c r="D79" s="4"/>
      <c r="E79" s="4"/>
      <c r="F79" s="30"/>
      <c r="G79" s="30">
        <v>92701.38603400896</v>
      </c>
      <c r="H79" s="30">
        <v>95482.427615029213</v>
      </c>
      <c r="I79" s="30">
        <v>98346.900443480103</v>
      </c>
      <c r="J79" s="30">
        <v>101297.30745678449</v>
      </c>
      <c r="K79" s="30"/>
      <c r="L79" s="30"/>
      <c r="M79" s="30"/>
      <c r="N79" s="30"/>
      <c r="O79" s="33"/>
      <c r="P79" s="21"/>
    </row>
    <row r="80" spans="1:16" s="19" customFormat="1">
      <c r="A80" s="3" t="s">
        <v>121</v>
      </c>
      <c r="B80" s="2"/>
      <c r="C80" s="35" t="s">
        <v>122</v>
      </c>
      <c r="D80" s="4"/>
      <c r="E80" s="4"/>
      <c r="F80" s="30"/>
      <c r="G80" s="30">
        <v>92701.38603400896</v>
      </c>
      <c r="H80" s="30">
        <v>95482.427615029213</v>
      </c>
      <c r="I80" s="30">
        <v>98346.900443480103</v>
      </c>
      <c r="J80" s="30">
        <v>101297.30745678449</v>
      </c>
      <c r="K80" s="30"/>
      <c r="L80" s="30"/>
      <c r="M80" s="30"/>
      <c r="N80" s="30"/>
      <c r="O80" s="33"/>
      <c r="P80" s="21"/>
    </row>
    <row r="81" spans="1:22" s="19" customFormat="1">
      <c r="A81" s="3" t="s">
        <v>125</v>
      </c>
      <c r="B81" s="35"/>
      <c r="C81" s="35" t="s">
        <v>126</v>
      </c>
      <c r="D81" s="30"/>
      <c r="E81" s="30"/>
      <c r="F81" s="30"/>
      <c r="G81" s="30">
        <v>92701.38603400896</v>
      </c>
      <c r="H81" s="30">
        <v>95482.427615029213</v>
      </c>
      <c r="I81" s="30">
        <v>98346.900443480103</v>
      </c>
      <c r="J81" s="30">
        <v>101297.30745678449</v>
      </c>
      <c r="K81" s="30"/>
      <c r="L81" s="30"/>
      <c r="M81" s="30"/>
      <c r="N81" s="30"/>
      <c r="O81" s="33"/>
      <c r="P81" s="21"/>
    </row>
    <row r="82" spans="1:22" s="19" customFormat="1">
      <c r="A82" s="3" t="s">
        <v>123</v>
      </c>
      <c r="B82" s="35"/>
      <c r="C82" s="35" t="s">
        <v>124</v>
      </c>
      <c r="D82" s="35"/>
      <c r="E82" s="4"/>
      <c r="F82" s="30"/>
      <c r="G82" s="30">
        <v>92701.38603400896</v>
      </c>
      <c r="H82" s="30">
        <v>95482.427615029213</v>
      </c>
      <c r="I82" s="30">
        <v>98346.900443480103</v>
      </c>
      <c r="J82" s="30">
        <v>101297.30745678449</v>
      </c>
      <c r="K82" s="30"/>
      <c r="L82" s="30"/>
      <c r="M82" s="30"/>
      <c r="N82" s="30"/>
      <c r="O82" s="33"/>
      <c r="P82" s="21"/>
    </row>
    <row r="83" spans="1:22" s="19" customFormat="1">
      <c r="A83" s="3" t="s">
        <v>127</v>
      </c>
      <c r="B83" s="2"/>
      <c r="C83" s="35" t="s">
        <v>128</v>
      </c>
      <c r="D83" s="4"/>
      <c r="E83" s="4"/>
      <c r="F83" s="30"/>
      <c r="G83" s="30">
        <v>92701.38603400896</v>
      </c>
      <c r="H83" s="30">
        <v>95482.427615029213</v>
      </c>
      <c r="I83" s="30">
        <v>98346.900443480103</v>
      </c>
      <c r="J83" s="30">
        <v>101297.30745678449</v>
      </c>
      <c r="K83" s="30"/>
      <c r="L83" s="30"/>
      <c r="M83" s="30"/>
      <c r="N83" s="30"/>
      <c r="O83" s="33"/>
      <c r="P83" s="21"/>
    </row>
    <row r="84" spans="1:22" s="19" customFormat="1">
      <c r="A84" s="3" t="s">
        <v>129</v>
      </c>
      <c r="B84" s="2"/>
      <c r="C84" s="35" t="s">
        <v>130</v>
      </c>
      <c r="D84" s="4"/>
      <c r="E84" s="4"/>
      <c r="F84" s="30"/>
      <c r="G84" s="30">
        <v>92701.38603400896</v>
      </c>
      <c r="H84" s="30">
        <v>95482.427615029213</v>
      </c>
      <c r="I84" s="30">
        <v>98346.900443480103</v>
      </c>
      <c r="J84" s="30">
        <v>101297.30745678449</v>
      </c>
      <c r="K84" s="30"/>
      <c r="L84" s="30"/>
      <c r="M84" s="30"/>
      <c r="N84" s="30"/>
      <c r="O84" s="33"/>
      <c r="P84" s="21"/>
    </row>
    <row r="85" spans="1:22" s="19" customFormat="1">
      <c r="A85" s="3" t="s">
        <v>131</v>
      </c>
      <c r="B85" s="2"/>
      <c r="C85" s="35" t="s">
        <v>132</v>
      </c>
      <c r="D85" s="35"/>
      <c r="E85" s="4"/>
      <c r="F85" s="30"/>
      <c r="G85" s="30">
        <v>92701.38603400896</v>
      </c>
      <c r="H85" s="30">
        <v>95482.427615029213</v>
      </c>
      <c r="I85" s="30">
        <v>98346.900443480103</v>
      </c>
      <c r="J85" s="30">
        <v>101297.30745678449</v>
      </c>
      <c r="K85" s="30"/>
      <c r="L85" s="30"/>
      <c r="M85" s="30"/>
      <c r="N85" s="30"/>
      <c r="O85" s="33"/>
      <c r="P85" s="21"/>
    </row>
    <row r="86" spans="1:22" s="19" customFormat="1">
      <c r="A86" s="3" t="s">
        <v>133</v>
      </c>
      <c r="B86" s="2"/>
      <c r="C86" s="35" t="s">
        <v>134</v>
      </c>
      <c r="D86" s="35"/>
      <c r="E86" s="4"/>
      <c r="F86" s="30"/>
      <c r="G86" s="30">
        <v>92701.38603400896</v>
      </c>
      <c r="H86" s="30">
        <v>95482.427615029213</v>
      </c>
      <c r="I86" s="30">
        <v>98346.900443480103</v>
      </c>
      <c r="J86" s="30">
        <v>101297.30745678449</v>
      </c>
      <c r="K86" s="30"/>
      <c r="L86" s="30"/>
      <c r="M86" s="30"/>
      <c r="N86" s="30"/>
      <c r="O86" s="33"/>
      <c r="P86" s="21"/>
    </row>
    <row r="87" spans="1:22" s="19" customFormat="1">
      <c r="A87" s="3" t="s">
        <v>135</v>
      </c>
      <c r="B87" s="2"/>
      <c r="C87" s="35" t="s">
        <v>136</v>
      </c>
      <c r="D87" s="4"/>
      <c r="E87" s="4"/>
      <c r="F87" s="30"/>
      <c r="G87" s="30">
        <v>92701.38603400896</v>
      </c>
      <c r="H87" s="30">
        <v>95482.427615029213</v>
      </c>
      <c r="I87" s="30">
        <v>98346.900443480103</v>
      </c>
      <c r="J87" s="30">
        <v>101297.30745678449</v>
      </c>
      <c r="K87" s="30"/>
      <c r="L87" s="30"/>
      <c r="M87" s="30"/>
      <c r="N87" s="30"/>
      <c r="O87" s="33"/>
      <c r="P87" s="21"/>
    </row>
    <row r="88" spans="1:22" s="19" customFormat="1">
      <c r="A88" s="3" t="s">
        <v>137</v>
      </c>
      <c r="B88" s="2"/>
      <c r="C88" s="35" t="s">
        <v>138</v>
      </c>
      <c r="D88" s="4"/>
      <c r="E88" s="4"/>
      <c r="F88" s="30"/>
      <c r="G88" s="30">
        <v>92701.38603400896</v>
      </c>
      <c r="H88" s="30">
        <v>95482.427615029213</v>
      </c>
      <c r="I88" s="30">
        <v>98346.900443480103</v>
      </c>
      <c r="J88" s="30">
        <v>101297.30745678449</v>
      </c>
      <c r="K88" s="30"/>
      <c r="L88" s="30"/>
      <c r="M88" s="30"/>
      <c r="N88" s="30"/>
      <c r="O88" s="33"/>
      <c r="P88" s="21"/>
    </row>
    <row r="89" spans="1:22" s="19" customFormat="1">
      <c r="A89" s="3" t="s">
        <v>139</v>
      </c>
      <c r="B89" s="2"/>
      <c r="C89" s="35" t="s">
        <v>140</v>
      </c>
      <c r="D89" s="4"/>
      <c r="E89" s="4"/>
      <c r="F89" s="30"/>
      <c r="G89" s="19">
        <v>92701.38603400896</v>
      </c>
      <c r="H89" s="19">
        <v>95482.427615029213</v>
      </c>
      <c r="I89" s="19">
        <v>98346.900443480103</v>
      </c>
      <c r="J89" s="19">
        <v>101297.30745678449</v>
      </c>
      <c r="K89" s="30"/>
      <c r="L89" s="30"/>
      <c r="M89" s="30"/>
      <c r="N89" s="30"/>
      <c r="O89" s="33"/>
      <c r="P89" s="21"/>
    </row>
    <row r="90" spans="1:22" s="19" customFormat="1">
      <c r="A90" s="3" t="s">
        <v>141</v>
      </c>
      <c r="B90" s="2"/>
      <c r="C90" s="35" t="s">
        <v>142</v>
      </c>
      <c r="D90" s="4"/>
      <c r="E90" s="4"/>
      <c r="F90" s="30"/>
      <c r="G90" s="19">
        <v>92701.38603400896</v>
      </c>
      <c r="H90" s="19">
        <v>95482.427615029213</v>
      </c>
      <c r="I90" s="19">
        <v>98346.900443480103</v>
      </c>
      <c r="J90" s="19">
        <v>101297.30745678449</v>
      </c>
      <c r="K90" s="30"/>
      <c r="L90" s="30"/>
      <c r="M90" s="30"/>
      <c r="N90" s="30"/>
      <c r="O90" s="33"/>
      <c r="P90" s="21"/>
    </row>
    <row r="91" spans="1:22" s="19" customFormat="1" ht="54" thickBot="1">
      <c r="A91" s="22" t="s">
        <v>2</v>
      </c>
      <c r="B91" s="23" t="s">
        <v>3</v>
      </c>
      <c r="C91" s="24" t="s">
        <v>143</v>
      </c>
      <c r="D91" s="25" t="s">
        <v>5</v>
      </c>
      <c r="E91" s="23" t="s">
        <v>6</v>
      </c>
      <c r="F91" s="25" t="s">
        <v>7</v>
      </c>
      <c r="G91" s="26" t="s">
        <v>8</v>
      </c>
      <c r="H91" s="26" t="s">
        <v>9</v>
      </c>
      <c r="I91" s="26" t="s">
        <v>10</v>
      </c>
      <c r="J91" s="27" t="s">
        <v>11</v>
      </c>
      <c r="K91" s="15"/>
      <c r="L91" s="30"/>
      <c r="M91" s="30"/>
      <c r="N91" s="30"/>
      <c r="O91" s="33"/>
      <c r="P91" s="21"/>
    </row>
    <row r="92" spans="1:22" s="19" customFormat="1">
      <c r="A92" s="18"/>
      <c r="B92" s="28" t="s">
        <v>12</v>
      </c>
      <c r="C92" s="18"/>
      <c r="D92" s="29">
        <v>12</v>
      </c>
      <c r="E92" s="29" t="s">
        <v>13</v>
      </c>
      <c r="F92" s="17" t="s">
        <v>144</v>
      </c>
      <c r="G92" s="17">
        <f>'July 2018'!G92*1.025</f>
        <v>99340.57877849364</v>
      </c>
      <c r="H92" s="17">
        <f>'July 2018'!H92*1.025</f>
        <v>102320.79614184846</v>
      </c>
      <c r="I92" s="17">
        <f>'July 2018'!I92*1.025</f>
        <v>105390.42002610392</v>
      </c>
      <c r="J92" s="17">
        <f>'July 2018'!J92*1.025</f>
        <v>108552.13262688703</v>
      </c>
      <c r="L92" s="20"/>
      <c r="M92" s="20"/>
      <c r="N92" s="20"/>
      <c r="P92" s="21"/>
    </row>
    <row r="93" spans="1:22" s="19" customFormat="1">
      <c r="A93" s="3"/>
      <c r="B93" s="2"/>
      <c r="C93" s="31" t="s">
        <v>15</v>
      </c>
      <c r="D93" s="4"/>
      <c r="E93" s="4"/>
      <c r="F93" s="30"/>
      <c r="G93" s="3">
        <v>99340.57877849364</v>
      </c>
      <c r="H93" s="3">
        <v>102320.79614184846</v>
      </c>
      <c r="I93" s="3">
        <v>105390.42002610392</v>
      </c>
      <c r="J93" s="19">
        <v>108552.13262688703</v>
      </c>
      <c r="L93" s="20"/>
      <c r="M93" s="20"/>
      <c r="N93" s="20"/>
      <c r="P93" s="21"/>
    </row>
    <row r="94" spans="1:22" s="19" customFormat="1">
      <c r="A94" s="3" t="s">
        <v>145</v>
      </c>
      <c r="B94" s="2"/>
      <c r="C94" s="35" t="s">
        <v>146</v>
      </c>
      <c r="D94" s="3"/>
      <c r="E94" s="3"/>
      <c r="F94" s="4"/>
      <c r="G94" s="3">
        <v>99340.57877849364</v>
      </c>
      <c r="H94" s="3">
        <v>102320.79614184846</v>
      </c>
      <c r="I94" s="3">
        <v>105390.42002610392</v>
      </c>
      <c r="J94" s="19">
        <v>108552.13262688703</v>
      </c>
      <c r="L94" s="20"/>
      <c r="M94" s="20"/>
      <c r="N94" s="20"/>
      <c r="P94" s="104"/>
      <c r="Q94" s="105"/>
      <c r="R94" s="105"/>
      <c r="S94" s="105"/>
      <c r="T94" s="105"/>
      <c r="U94" s="105"/>
      <c r="V94" s="105"/>
    </row>
    <row r="95" spans="1:22">
      <c r="A95" s="3" t="s">
        <v>147</v>
      </c>
      <c r="C95" s="35" t="s">
        <v>148</v>
      </c>
      <c r="G95" s="3">
        <v>99340.57877849364</v>
      </c>
      <c r="H95" s="3">
        <v>102320.79614184846</v>
      </c>
      <c r="I95" s="3">
        <v>105390.42002610392</v>
      </c>
      <c r="J95" s="3">
        <v>108552.13262688703</v>
      </c>
    </row>
    <row r="96" spans="1:22">
      <c r="A96" s="3" t="s">
        <v>149</v>
      </c>
      <c r="C96" s="3" t="s">
        <v>150</v>
      </c>
      <c r="G96" s="10">
        <v>99340.57877849364</v>
      </c>
      <c r="H96" s="10">
        <v>102320.79614184846</v>
      </c>
      <c r="I96" s="10">
        <v>105390.42002610392</v>
      </c>
      <c r="J96" s="3">
        <v>108552.13262688703</v>
      </c>
    </row>
    <row r="97" spans="1:16" s="19" customFormat="1">
      <c r="A97" s="3" t="s">
        <v>151</v>
      </c>
      <c r="B97" s="2"/>
      <c r="C97" s="35" t="s">
        <v>152</v>
      </c>
      <c r="D97" s="4"/>
      <c r="E97" s="4"/>
      <c r="F97" s="30"/>
      <c r="G97" s="19">
        <v>99340.57877849364</v>
      </c>
      <c r="H97" s="19">
        <v>102320.79614184846</v>
      </c>
      <c r="I97" s="19">
        <v>105390.42002610392</v>
      </c>
      <c r="J97" s="30">
        <v>108552.13262688703</v>
      </c>
      <c r="L97" s="30"/>
      <c r="M97" s="30"/>
      <c r="N97" s="30"/>
      <c r="O97" s="33"/>
      <c r="P97" s="21"/>
    </row>
    <row r="98" spans="1:16" s="12" customFormat="1" ht="39" customHeight="1">
      <c r="A98" s="7" t="s">
        <v>153</v>
      </c>
      <c r="B98" s="19"/>
      <c r="C98" s="11"/>
      <c r="D98" s="19"/>
      <c r="E98" s="19"/>
      <c r="F98" s="19"/>
      <c r="G98" s="17"/>
      <c r="H98" s="17"/>
      <c r="I98" s="17"/>
      <c r="J98" s="18"/>
      <c r="K98" s="10"/>
      <c r="L98" s="10"/>
      <c r="M98" s="11"/>
      <c r="N98" s="10"/>
      <c r="O98" s="10"/>
      <c r="P98" s="6"/>
    </row>
    <row r="99" spans="1:16" s="19" customFormat="1" ht="54" thickBot="1">
      <c r="A99" s="22" t="s">
        <v>2</v>
      </c>
      <c r="B99" s="23" t="s">
        <v>3</v>
      </c>
      <c r="C99" s="24" t="s">
        <v>154</v>
      </c>
      <c r="D99" s="25" t="s">
        <v>5</v>
      </c>
      <c r="E99" s="23" t="s">
        <v>6</v>
      </c>
      <c r="F99" s="25" t="s">
        <v>7</v>
      </c>
      <c r="G99" s="26" t="s">
        <v>8</v>
      </c>
      <c r="H99" s="26" t="s">
        <v>9</v>
      </c>
      <c r="I99" s="26" t="s">
        <v>10</v>
      </c>
      <c r="J99" s="27" t="s">
        <v>11</v>
      </c>
      <c r="L99" s="20"/>
      <c r="M99" s="20"/>
      <c r="N99" s="20"/>
      <c r="P99" s="21"/>
    </row>
    <row r="100" spans="1:16" s="19" customFormat="1">
      <c r="A100" s="18"/>
      <c r="B100" s="28" t="s">
        <v>155</v>
      </c>
      <c r="C100" s="18"/>
      <c r="D100" s="29">
        <v>7</v>
      </c>
      <c r="E100" s="29" t="s">
        <v>156</v>
      </c>
      <c r="F100" s="39" t="s">
        <v>157</v>
      </c>
      <c r="G100" s="172">
        <f>'July 2018'!G100*1.025</f>
        <v>31.076559062240605</v>
      </c>
      <c r="H100" s="172">
        <f>'July 2018'!H100*1.025</f>
        <v>32.008855834107827</v>
      </c>
      <c r="I100" s="172">
        <f>'July 2018'!I100*1.025</f>
        <v>32.969121509131057</v>
      </c>
      <c r="J100" s="172">
        <f>'July 2018'!J100*1.025</f>
        <v>33.95819515440499</v>
      </c>
      <c r="L100" s="20"/>
      <c r="M100" s="20"/>
      <c r="N100" s="20"/>
      <c r="P100" s="21"/>
    </row>
    <row r="101" spans="1:16" s="19" customFormat="1">
      <c r="A101" s="3"/>
      <c r="B101" s="2"/>
      <c r="C101" s="31" t="s">
        <v>15</v>
      </c>
      <c r="D101" s="4"/>
      <c r="E101" s="4"/>
      <c r="F101" s="40"/>
      <c r="G101" s="173">
        <v>31.076559062240605</v>
      </c>
      <c r="H101" s="173">
        <v>32.008855834107827</v>
      </c>
      <c r="I101" s="173">
        <v>32.969121509131057</v>
      </c>
      <c r="J101" s="173">
        <v>33.95819515440499</v>
      </c>
      <c r="L101" s="20"/>
      <c r="M101" s="20"/>
      <c r="N101" s="20"/>
      <c r="P101" s="21"/>
    </row>
    <row r="102" spans="1:16" s="19" customFormat="1">
      <c r="A102" s="3" t="s">
        <v>158</v>
      </c>
      <c r="B102" s="2"/>
      <c r="C102" s="35" t="s">
        <v>159</v>
      </c>
      <c r="D102" s="41"/>
      <c r="E102" s="41"/>
      <c r="F102" s="40"/>
      <c r="G102" s="173">
        <v>31.076559062240605</v>
      </c>
      <c r="H102" s="173">
        <v>32.008855834107827</v>
      </c>
      <c r="I102" s="173">
        <v>32.969121509131057</v>
      </c>
      <c r="J102" s="173">
        <v>33.95819515440499</v>
      </c>
      <c r="K102" s="40"/>
      <c r="L102" s="40"/>
      <c r="M102" s="40"/>
      <c r="N102" s="40"/>
      <c r="O102" s="5"/>
      <c r="P102" s="21"/>
    </row>
    <row r="103" spans="1:16" s="19" customFormat="1">
      <c r="A103" s="3" t="s">
        <v>160</v>
      </c>
      <c r="B103" s="2"/>
      <c r="C103" s="35" t="s">
        <v>161</v>
      </c>
      <c r="D103" s="4"/>
      <c r="E103" s="4"/>
      <c r="F103" s="40"/>
      <c r="G103" s="173">
        <v>31.076559062240605</v>
      </c>
      <c r="H103" s="173">
        <v>32.008855834107827</v>
      </c>
      <c r="I103" s="173">
        <v>32.969121509131057</v>
      </c>
      <c r="J103" s="173">
        <v>33.95819515440499</v>
      </c>
      <c r="K103" s="40"/>
      <c r="L103" s="40"/>
      <c r="M103" s="40"/>
      <c r="N103" s="40"/>
      <c r="O103" s="5"/>
      <c r="P103" s="21"/>
    </row>
    <row r="104" spans="1:16" s="19" customFormat="1">
      <c r="A104" s="3" t="s">
        <v>162</v>
      </c>
      <c r="B104" s="2"/>
      <c r="C104" s="35" t="s">
        <v>163</v>
      </c>
      <c r="D104" s="4"/>
      <c r="E104" s="4"/>
      <c r="F104" s="40"/>
      <c r="G104" s="173">
        <v>31.076559062240605</v>
      </c>
      <c r="H104" s="173">
        <v>32.008855834107827</v>
      </c>
      <c r="I104" s="173">
        <v>32.969121509131057</v>
      </c>
      <c r="J104" s="173">
        <v>33.95819515440499</v>
      </c>
      <c r="K104" s="40"/>
      <c r="L104" s="40"/>
      <c r="M104" s="40"/>
      <c r="N104" s="40"/>
      <c r="O104" s="5"/>
      <c r="P104" s="21"/>
    </row>
    <row r="105" spans="1:16" s="19" customFormat="1">
      <c r="A105" s="3" t="s">
        <v>164</v>
      </c>
      <c r="B105" s="42"/>
      <c r="C105" s="43" t="s">
        <v>165</v>
      </c>
      <c r="D105" s="4"/>
      <c r="E105" s="4"/>
      <c r="F105" s="40"/>
      <c r="G105" s="174">
        <v>31.076559062240605</v>
      </c>
      <c r="H105" s="174">
        <v>32.008855834107827</v>
      </c>
      <c r="I105" s="174">
        <v>32.969121509131057</v>
      </c>
      <c r="J105" s="174">
        <v>33.95819515440499</v>
      </c>
      <c r="K105" s="40"/>
      <c r="L105" s="40"/>
      <c r="M105" s="40"/>
      <c r="N105" s="40"/>
      <c r="O105" s="18"/>
      <c r="P105" s="21"/>
    </row>
    <row r="106" spans="1:16" s="19" customFormat="1">
      <c r="A106" s="3" t="s">
        <v>166</v>
      </c>
      <c r="B106" s="2"/>
      <c r="C106" s="35" t="s">
        <v>167</v>
      </c>
      <c r="D106" s="4"/>
      <c r="E106" s="4"/>
      <c r="F106" s="40"/>
      <c r="G106" s="174">
        <v>31.076559062240605</v>
      </c>
      <c r="H106" s="174">
        <v>32.008855834107827</v>
      </c>
      <c r="I106" s="174">
        <v>32.969121509131057</v>
      </c>
      <c r="J106" s="174">
        <v>33.95819515440499</v>
      </c>
      <c r="K106" s="40"/>
      <c r="L106" s="40"/>
      <c r="M106" s="40"/>
      <c r="N106" s="40"/>
      <c r="O106" s="18"/>
      <c r="P106" s="21"/>
    </row>
    <row r="107" spans="1:16" s="19" customFormat="1">
      <c r="A107" s="3"/>
      <c r="B107" s="2"/>
      <c r="C107" s="35"/>
      <c r="D107" s="4"/>
      <c r="E107" s="15"/>
      <c r="F107" s="16"/>
      <c r="G107" s="39"/>
      <c r="H107" s="39"/>
      <c r="I107" s="39"/>
      <c r="K107" s="15"/>
      <c r="L107" s="40"/>
      <c r="M107" s="40"/>
      <c r="N107" s="40"/>
      <c r="O107" s="18"/>
      <c r="P107" s="21"/>
    </row>
    <row r="108" spans="1:16" s="12" customFormat="1" ht="15" customHeight="1">
      <c r="A108" s="19"/>
      <c r="B108" s="19"/>
      <c r="C108" s="11"/>
      <c r="D108" s="19"/>
      <c r="E108" s="19"/>
      <c r="F108" s="19"/>
      <c r="G108" s="17"/>
      <c r="H108" s="17"/>
      <c r="I108" s="17"/>
      <c r="J108" s="18"/>
      <c r="K108" s="10"/>
      <c r="L108" s="10"/>
      <c r="M108" s="11"/>
      <c r="N108" s="10"/>
      <c r="O108" s="10"/>
      <c r="P108" s="6"/>
    </row>
    <row r="109" spans="1:16" s="19" customFormat="1" ht="54" thickBot="1">
      <c r="A109" s="22" t="s">
        <v>2</v>
      </c>
      <c r="B109" s="23" t="s">
        <v>3</v>
      </c>
      <c r="C109" s="24" t="s">
        <v>168</v>
      </c>
      <c r="D109" s="25" t="s">
        <v>5</v>
      </c>
      <c r="E109" s="23" t="s">
        <v>6</v>
      </c>
      <c r="F109" s="25" t="s">
        <v>7</v>
      </c>
      <c r="G109" s="26" t="s">
        <v>8</v>
      </c>
      <c r="H109" s="26" t="s">
        <v>9</v>
      </c>
      <c r="I109" s="26" t="s">
        <v>10</v>
      </c>
      <c r="J109" s="27" t="s">
        <v>11</v>
      </c>
      <c r="L109" s="20"/>
      <c r="M109" s="20"/>
      <c r="N109" s="20"/>
      <c r="P109" s="21"/>
    </row>
    <row r="110" spans="1:16" s="19" customFormat="1">
      <c r="A110" s="18"/>
      <c r="B110" s="28" t="s">
        <v>155</v>
      </c>
      <c r="C110" s="18"/>
      <c r="D110" s="29">
        <v>8</v>
      </c>
      <c r="E110" s="29" t="s">
        <v>156</v>
      </c>
      <c r="F110" s="39" t="s">
        <v>169</v>
      </c>
      <c r="G110" s="172">
        <f>'July 2018'!G110*1.025</f>
        <v>34.251144889037462</v>
      </c>
      <c r="H110" s="172">
        <f>'July 2018'!H110*1.025</f>
        <v>35.278679235708594</v>
      </c>
      <c r="I110" s="172">
        <f>'July 2018'!I110*1.025</f>
        <v>36.337039612779847</v>
      </c>
      <c r="J110" s="172">
        <f>'July 2018'!J110*1.025</f>
        <v>37.427150801163243</v>
      </c>
      <c r="L110" s="20"/>
      <c r="M110" s="20"/>
      <c r="N110" s="20"/>
      <c r="P110" s="21"/>
    </row>
    <row r="111" spans="1:16" s="19" customFormat="1">
      <c r="B111" s="44"/>
      <c r="C111" s="31" t="s">
        <v>15</v>
      </c>
      <c r="D111" s="20"/>
      <c r="E111" s="20"/>
      <c r="F111" s="40"/>
      <c r="G111" s="173">
        <v>34.251144889037462</v>
      </c>
      <c r="H111" s="173">
        <v>35.278679235708594</v>
      </c>
      <c r="I111" s="173">
        <v>36.337039612779847</v>
      </c>
      <c r="J111" s="173">
        <v>37.427150801163243</v>
      </c>
      <c r="L111" s="20"/>
      <c r="M111" s="20"/>
      <c r="N111" s="20"/>
      <c r="P111" s="21"/>
    </row>
    <row r="112" spans="1:16" s="19" customFormat="1">
      <c r="A112" s="3" t="s">
        <v>170</v>
      </c>
      <c r="B112" s="2"/>
      <c r="C112" s="35" t="s">
        <v>171</v>
      </c>
      <c r="D112" s="4"/>
      <c r="E112" s="4"/>
      <c r="F112" s="40"/>
      <c r="G112" s="173">
        <v>34.251144889037462</v>
      </c>
      <c r="H112" s="173">
        <v>35.278679235708594</v>
      </c>
      <c r="I112" s="173">
        <v>36.337039612779847</v>
      </c>
      <c r="J112" s="173">
        <v>37.427150801163243</v>
      </c>
      <c r="L112" s="20"/>
      <c r="M112" s="20"/>
      <c r="N112" s="20"/>
      <c r="P112" s="21"/>
    </row>
    <row r="113" spans="1:16" s="19" customFormat="1">
      <c r="A113" s="3" t="s">
        <v>172</v>
      </c>
      <c r="B113" s="2"/>
      <c r="C113" s="35" t="s">
        <v>173</v>
      </c>
      <c r="D113" s="4"/>
      <c r="E113" s="4"/>
      <c r="F113" s="40"/>
      <c r="G113" s="173">
        <v>34.251144889037462</v>
      </c>
      <c r="H113" s="173">
        <v>35.278679235708594</v>
      </c>
      <c r="I113" s="173">
        <v>36.337039612779847</v>
      </c>
      <c r="J113" s="173">
        <v>37.427150801163243</v>
      </c>
      <c r="K113" s="40"/>
      <c r="L113" s="40"/>
      <c r="M113" s="40"/>
      <c r="N113" s="40"/>
      <c r="O113" s="33"/>
      <c r="P113" s="21"/>
    </row>
    <row r="114" spans="1:16" s="19" customFormat="1">
      <c r="A114" s="3" t="s">
        <v>176</v>
      </c>
      <c r="B114" s="2"/>
      <c r="C114" s="35" t="s">
        <v>177</v>
      </c>
      <c r="D114" s="4"/>
      <c r="E114" s="4"/>
      <c r="F114" s="40"/>
      <c r="G114" s="173">
        <v>34.251144889037462</v>
      </c>
      <c r="H114" s="173">
        <v>35.278679235708594</v>
      </c>
      <c r="I114" s="173">
        <v>36.337039612779847</v>
      </c>
      <c r="J114" s="173">
        <v>37.427150801163243</v>
      </c>
      <c r="K114" s="40"/>
      <c r="L114" s="40"/>
      <c r="M114" s="40"/>
      <c r="N114" s="40"/>
      <c r="O114" s="33"/>
      <c r="P114" s="21"/>
    </row>
    <row r="115" spans="1:16" s="19" customFormat="1">
      <c r="A115" s="3" t="s">
        <v>178</v>
      </c>
      <c r="B115" s="2"/>
      <c r="C115" s="35" t="s">
        <v>179</v>
      </c>
      <c r="D115" s="4"/>
      <c r="E115" s="4"/>
      <c r="F115" s="40"/>
      <c r="G115" s="173">
        <v>34.251144889037462</v>
      </c>
      <c r="H115" s="173">
        <v>35.278679235708594</v>
      </c>
      <c r="I115" s="173">
        <v>36.337039612779847</v>
      </c>
      <c r="J115" s="173">
        <v>37.427150801163243</v>
      </c>
      <c r="K115" s="40"/>
      <c r="L115" s="40"/>
      <c r="M115" s="40"/>
      <c r="N115" s="40"/>
      <c r="O115" s="33"/>
      <c r="P115" s="21"/>
    </row>
    <row r="116" spans="1:16" s="19" customFormat="1">
      <c r="A116" s="3" t="s">
        <v>180</v>
      </c>
      <c r="B116" s="2"/>
      <c r="C116" s="35" t="s">
        <v>181</v>
      </c>
      <c r="D116" s="4"/>
      <c r="E116" s="4"/>
      <c r="F116" s="40"/>
      <c r="G116" s="174">
        <v>34.251144889037462</v>
      </c>
      <c r="H116" s="174">
        <v>35.278679235708594</v>
      </c>
      <c r="I116" s="174">
        <v>36.337039612779847</v>
      </c>
      <c r="J116" s="174">
        <v>37.427150801163243</v>
      </c>
      <c r="K116" s="40"/>
      <c r="L116" s="40"/>
      <c r="M116" s="40"/>
      <c r="N116" s="40"/>
      <c r="O116" s="33"/>
      <c r="P116" s="21"/>
    </row>
    <row r="117" spans="1:16" s="19" customFormat="1">
      <c r="A117" s="3" t="s">
        <v>182</v>
      </c>
      <c r="B117" s="2"/>
      <c r="C117" s="35" t="s">
        <v>183</v>
      </c>
      <c r="D117" s="4"/>
      <c r="E117" s="4"/>
      <c r="F117" s="40"/>
      <c r="G117" s="174">
        <v>34.251144889037462</v>
      </c>
      <c r="H117" s="174">
        <v>35.278679235708594</v>
      </c>
      <c r="I117" s="174">
        <v>36.337039612779847</v>
      </c>
      <c r="J117" s="174">
        <v>37.427150801163243</v>
      </c>
      <c r="K117" s="40"/>
      <c r="L117" s="40"/>
      <c r="M117" s="40"/>
      <c r="N117" s="40"/>
      <c r="O117" s="33"/>
      <c r="P117" s="21"/>
    </row>
    <row r="118" spans="1:16" s="19" customFormat="1">
      <c r="A118" s="3" t="s">
        <v>184</v>
      </c>
      <c r="B118" s="2"/>
      <c r="C118" s="35" t="s">
        <v>185</v>
      </c>
      <c r="D118" s="4"/>
      <c r="E118" s="15"/>
      <c r="F118" s="16"/>
      <c r="G118" s="174">
        <v>34.251144889037462</v>
      </c>
      <c r="H118" s="174">
        <v>35.278679235708594</v>
      </c>
      <c r="I118" s="174">
        <v>36.337039612779847</v>
      </c>
      <c r="J118" s="174">
        <v>37.427150801163243</v>
      </c>
      <c r="K118" s="15"/>
      <c r="L118" s="40"/>
      <c r="M118" s="40"/>
      <c r="N118" s="40"/>
      <c r="O118" s="33"/>
      <c r="P118" s="21"/>
    </row>
    <row r="119" spans="1:16" s="19" customFormat="1">
      <c r="A119" s="3" t="s">
        <v>186</v>
      </c>
      <c r="B119" s="2"/>
      <c r="C119" s="35" t="s">
        <v>187</v>
      </c>
      <c r="D119" s="4"/>
      <c r="E119" s="15"/>
      <c r="F119" s="16"/>
      <c r="G119" s="174">
        <v>34.251144889037462</v>
      </c>
      <c r="H119" s="174">
        <v>35.278679235708594</v>
      </c>
      <c r="I119" s="174">
        <v>36.337039612779847</v>
      </c>
      <c r="J119" s="174">
        <v>37.427150801163243</v>
      </c>
      <c r="K119" s="15"/>
      <c r="L119" s="40"/>
      <c r="M119" s="40"/>
      <c r="N119" s="40"/>
      <c r="O119" s="33"/>
      <c r="P119" s="21"/>
    </row>
    <row r="120" spans="1:16" s="19" customFormat="1">
      <c r="A120" s="3" t="s">
        <v>188</v>
      </c>
      <c r="B120" s="2"/>
      <c r="C120" s="35" t="s">
        <v>189</v>
      </c>
      <c r="D120" s="4"/>
      <c r="E120" s="15"/>
      <c r="F120" s="16"/>
      <c r="G120" s="175">
        <v>34.251144889037462</v>
      </c>
      <c r="H120" s="175">
        <v>35.278679235708594</v>
      </c>
      <c r="I120" s="175">
        <v>36.337039612779847</v>
      </c>
      <c r="J120" s="175">
        <v>37.427150801163243</v>
      </c>
      <c r="K120" s="15"/>
      <c r="L120" s="40"/>
      <c r="M120" s="40"/>
      <c r="N120" s="40"/>
      <c r="O120" s="33"/>
      <c r="P120" s="21"/>
    </row>
    <row r="121" spans="1:16" s="19" customFormat="1">
      <c r="A121" s="3"/>
      <c r="B121" s="2"/>
      <c r="C121" s="35"/>
      <c r="D121" s="4"/>
      <c r="E121" s="15"/>
      <c r="F121" s="16"/>
      <c r="G121" s="39"/>
      <c r="H121" s="39"/>
      <c r="I121" s="39"/>
      <c r="J121" s="18"/>
      <c r="K121" s="15"/>
      <c r="L121" s="40"/>
      <c r="M121" s="40"/>
      <c r="N121" s="40"/>
      <c r="O121" s="33"/>
      <c r="P121" s="21"/>
    </row>
    <row r="122" spans="1:16" s="12" customFormat="1" ht="14.1" customHeight="1">
      <c r="A122" s="19"/>
      <c r="B122" s="19"/>
      <c r="C122" s="11"/>
      <c r="D122" s="45"/>
      <c r="E122" s="11"/>
      <c r="F122" s="45"/>
      <c r="G122" s="17"/>
      <c r="H122" s="17"/>
      <c r="I122" s="17"/>
      <c r="J122" s="18"/>
      <c r="K122" s="10"/>
      <c r="L122" s="10"/>
      <c r="M122" s="11"/>
      <c r="N122" s="10"/>
      <c r="O122" s="10"/>
      <c r="P122" s="6"/>
    </row>
    <row r="123" spans="1:16" s="19" customFormat="1" ht="54" thickBot="1">
      <c r="A123" s="22" t="s">
        <v>2</v>
      </c>
      <c r="B123" s="23" t="s">
        <v>3</v>
      </c>
      <c r="C123" s="24" t="s">
        <v>190</v>
      </c>
      <c r="D123" s="25" t="s">
        <v>5</v>
      </c>
      <c r="E123" s="23" t="s">
        <v>6</v>
      </c>
      <c r="F123" s="25" t="s">
        <v>7</v>
      </c>
      <c r="G123" s="26" t="s">
        <v>8</v>
      </c>
      <c r="H123" s="26" t="s">
        <v>9</v>
      </c>
      <c r="I123" s="26" t="s">
        <v>10</v>
      </c>
      <c r="J123" s="27" t="s">
        <v>11</v>
      </c>
      <c r="L123" s="20"/>
      <c r="M123" s="20"/>
      <c r="N123" s="20"/>
      <c r="P123" s="21"/>
    </row>
    <row r="124" spans="1:16" s="19" customFormat="1">
      <c r="B124" s="28" t="s">
        <v>155</v>
      </c>
      <c r="D124" s="29">
        <v>9</v>
      </c>
      <c r="E124" s="29" t="s">
        <v>156</v>
      </c>
      <c r="F124" s="39" t="s">
        <v>193</v>
      </c>
      <c r="G124" s="39">
        <f>'July 2018'!G125*1.025</f>
        <v>37.992039616072482</v>
      </c>
      <c r="H124" s="39">
        <f>'July 2018'!H125*1.025</f>
        <v>39.131800804554651</v>
      </c>
      <c r="I124" s="39">
        <f>'July 2018'!I125*1.025</f>
        <v>40.305754828691292</v>
      </c>
      <c r="J124" s="39">
        <f>'July 2018'!J125*1.025</f>
        <v>41.514927473552035</v>
      </c>
      <c r="L124" s="20"/>
      <c r="M124" s="20"/>
      <c r="N124" s="20"/>
      <c r="P124" s="21"/>
    </row>
    <row r="125" spans="1:16" s="19" customFormat="1">
      <c r="B125" s="28"/>
      <c r="C125" s="31" t="s">
        <v>15</v>
      </c>
      <c r="D125" s="29"/>
      <c r="E125" s="29"/>
      <c r="F125" s="39"/>
      <c r="G125" s="39"/>
      <c r="H125" s="39"/>
      <c r="I125" s="39"/>
      <c r="J125" s="39"/>
      <c r="L125" s="20"/>
      <c r="M125" s="20"/>
      <c r="N125" s="20"/>
      <c r="P125" s="21"/>
    </row>
    <row r="126" spans="1:16">
      <c r="A126" s="3" t="s">
        <v>191</v>
      </c>
      <c r="B126" s="5"/>
      <c r="C126" s="43" t="s">
        <v>192</v>
      </c>
      <c r="D126" s="5"/>
      <c r="E126" s="5"/>
      <c r="F126" s="5"/>
      <c r="G126" s="176">
        <v>37.992039616072482</v>
      </c>
      <c r="H126" s="177">
        <v>39.131800804554651</v>
      </c>
      <c r="I126" s="177">
        <v>40.305754828691292</v>
      </c>
      <c r="J126" s="177">
        <v>41.514927473552035</v>
      </c>
      <c r="O126" s="3"/>
    </row>
    <row r="127" spans="1:16">
      <c r="A127" s="3" t="s">
        <v>266</v>
      </c>
      <c r="B127" s="5"/>
      <c r="C127" s="43" t="s">
        <v>267</v>
      </c>
      <c r="D127" s="5"/>
      <c r="E127" s="5"/>
      <c r="F127" s="5"/>
      <c r="G127" s="176">
        <v>37.992039616072482</v>
      </c>
      <c r="H127" s="177">
        <v>39.131800804554651</v>
      </c>
      <c r="I127" s="177">
        <v>40.305754828691292</v>
      </c>
      <c r="J127" s="177">
        <v>41.514927473552035</v>
      </c>
      <c r="O127" s="3"/>
    </row>
    <row r="128" spans="1:16">
      <c r="B128" s="5"/>
      <c r="C128" s="43"/>
      <c r="D128" s="5"/>
      <c r="E128" s="5"/>
      <c r="F128" s="5"/>
      <c r="G128" s="46"/>
      <c r="H128" s="5"/>
      <c r="I128" s="5"/>
      <c r="J128" s="5"/>
      <c r="O128" s="3"/>
    </row>
    <row r="129" spans="1:16" ht="68.099999999999994" customHeight="1" thickBot="1">
      <c r="A129" s="22" t="s">
        <v>2</v>
      </c>
      <c r="B129" s="23" t="s">
        <v>3</v>
      </c>
      <c r="C129" s="24" t="s">
        <v>194</v>
      </c>
      <c r="D129" s="25" t="s">
        <v>195</v>
      </c>
      <c r="E129" s="23" t="s">
        <v>6</v>
      </c>
      <c r="F129" s="25" t="s">
        <v>7</v>
      </c>
      <c r="G129" s="26" t="s">
        <v>8</v>
      </c>
      <c r="H129" s="10"/>
      <c r="I129" s="10"/>
      <c r="J129" s="10"/>
      <c r="K129" s="10"/>
      <c r="L129" s="10"/>
      <c r="M129" s="47"/>
      <c r="N129" s="47"/>
    </row>
    <row r="130" spans="1:16">
      <c r="A130" s="5"/>
      <c r="B130" s="28" t="s">
        <v>155</v>
      </c>
      <c r="C130" s="18"/>
      <c r="D130" s="29">
        <v>10</v>
      </c>
      <c r="E130" s="29" t="s">
        <v>156</v>
      </c>
      <c r="F130" s="17" t="s">
        <v>196</v>
      </c>
      <c r="G130" s="185">
        <v>51.002000000000002</v>
      </c>
      <c r="H130" s="39"/>
      <c r="I130" s="39"/>
      <c r="J130" s="39"/>
      <c r="K130" s="39"/>
      <c r="L130" s="39"/>
      <c r="M130" s="17"/>
      <c r="N130" s="30"/>
    </row>
    <row r="131" spans="1:16">
      <c r="A131" s="5"/>
      <c r="B131" s="28"/>
      <c r="C131" s="31" t="s">
        <v>15</v>
      </c>
      <c r="D131" s="29"/>
      <c r="E131" s="29"/>
      <c r="F131" s="17"/>
      <c r="G131" s="48"/>
      <c r="H131" s="48"/>
      <c r="I131" s="48"/>
      <c r="J131" s="48"/>
      <c r="K131" s="48"/>
      <c r="L131" s="48"/>
      <c r="M131" s="17"/>
      <c r="N131" s="30"/>
    </row>
    <row r="132" spans="1:16">
      <c r="A132" s="5" t="s">
        <v>197</v>
      </c>
      <c r="C132" s="35" t="s">
        <v>198</v>
      </c>
      <c r="D132" s="29"/>
      <c r="E132" s="29"/>
      <c r="F132" s="17"/>
      <c r="G132" s="39"/>
      <c r="H132" s="48"/>
      <c r="I132" s="48"/>
      <c r="J132" s="48"/>
      <c r="K132" s="48"/>
      <c r="L132" s="48"/>
      <c r="M132" s="17"/>
      <c r="N132" s="30"/>
    </row>
    <row r="133" spans="1:16">
      <c r="A133" s="5" t="s">
        <v>199</v>
      </c>
      <c r="C133" s="35" t="s">
        <v>200</v>
      </c>
      <c r="D133" s="29"/>
      <c r="E133" s="29"/>
      <c r="F133" s="17"/>
      <c r="G133" s="39"/>
      <c r="H133" s="48"/>
      <c r="I133" s="48"/>
      <c r="J133" s="48"/>
      <c r="K133" s="48"/>
      <c r="L133" s="48"/>
      <c r="M133" s="32"/>
      <c r="N133" s="32"/>
    </row>
    <row r="134" spans="1:16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</row>
    <row r="135" spans="1:16">
      <c r="A135" s="3" t="s">
        <v>201</v>
      </c>
      <c r="D135" s="4"/>
      <c r="E135" s="4"/>
      <c r="F135" s="32"/>
      <c r="G135" s="32"/>
      <c r="H135" s="32"/>
      <c r="I135" s="32"/>
      <c r="J135" s="32"/>
      <c r="K135" s="32"/>
      <c r="L135" s="32"/>
    </row>
    <row r="136" spans="1:16" s="49" customFormat="1">
      <c r="A136" s="50" t="s">
        <v>202</v>
      </c>
      <c r="B136" s="2"/>
      <c r="C136" s="3"/>
      <c r="D136" s="3"/>
      <c r="E136" s="3"/>
      <c r="F136" s="3"/>
      <c r="G136" s="32"/>
      <c r="H136" s="32"/>
      <c r="I136" s="32"/>
      <c r="J136" s="32"/>
      <c r="K136" s="32"/>
      <c r="L136" s="32"/>
    </row>
    <row r="137" spans="1:16" ht="13.5" customHeight="1">
      <c r="A137" s="50" t="s">
        <v>203</v>
      </c>
      <c r="C137" s="35"/>
      <c r="D137" s="4"/>
      <c r="E137" s="4"/>
      <c r="F137" s="32"/>
      <c r="G137" s="15"/>
      <c r="H137" s="15"/>
      <c r="I137" s="15"/>
      <c r="J137" s="15"/>
      <c r="K137" s="15"/>
      <c r="L137" s="32"/>
      <c r="M137" s="32"/>
      <c r="N137" s="32"/>
      <c r="O137" s="33"/>
    </row>
    <row r="138" spans="1:16" ht="13.5" customHeight="1">
      <c r="A138" s="50"/>
      <c r="C138" s="35"/>
      <c r="D138" s="4"/>
      <c r="E138" s="4"/>
      <c r="F138" s="32"/>
      <c r="G138" s="15"/>
      <c r="H138" s="15"/>
      <c r="I138" s="15"/>
      <c r="J138" s="15"/>
      <c r="K138" s="15"/>
      <c r="L138" s="32"/>
      <c r="M138" s="32"/>
      <c r="N138" s="32"/>
      <c r="O138" s="33"/>
    </row>
    <row r="139" spans="1:16" ht="13.5" customHeight="1">
      <c r="A139" s="50"/>
      <c r="C139" s="35"/>
      <c r="D139" s="4"/>
      <c r="E139" s="4"/>
      <c r="F139" s="32"/>
      <c r="G139" s="15"/>
      <c r="H139" s="15"/>
      <c r="I139" s="15"/>
      <c r="J139" s="15"/>
      <c r="K139" s="15"/>
      <c r="L139" s="32"/>
      <c r="M139" s="32"/>
      <c r="N139" s="32"/>
      <c r="O139" s="33"/>
    </row>
    <row r="140" spans="1:16" ht="13.5" customHeight="1">
      <c r="A140" s="50"/>
      <c r="C140" s="35"/>
      <c r="D140" s="4"/>
      <c r="E140" s="4"/>
      <c r="F140" s="32"/>
      <c r="G140" s="10"/>
      <c r="H140" s="10"/>
      <c r="I140" s="10"/>
      <c r="J140" s="10"/>
      <c r="K140" s="10"/>
      <c r="L140" s="10"/>
      <c r="M140" s="32"/>
      <c r="N140" s="32"/>
      <c r="O140" s="33"/>
    </row>
    <row r="141" spans="1:16" ht="65.099999999999994" customHeight="1" thickBot="1">
      <c r="A141" s="22" t="s">
        <v>2</v>
      </c>
      <c r="B141" s="23" t="s">
        <v>3</v>
      </c>
      <c r="C141" s="24" t="s">
        <v>204</v>
      </c>
      <c r="D141" s="25" t="s">
        <v>195</v>
      </c>
      <c r="E141" s="23" t="s">
        <v>6</v>
      </c>
      <c r="F141" s="25" t="s">
        <v>7</v>
      </c>
      <c r="G141" s="26" t="s">
        <v>8</v>
      </c>
      <c r="H141" s="26" t="s">
        <v>9</v>
      </c>
      <c r="I141" s="26" t="s">
        <v>10</v>
      </c>
      <c r="J141" s="27" t="s">
        <v>11</v>
      </c>
      <c r="K141" s="10"/>
      <c r="L141" s="10"/>
      <c r="M141" s="32"/>
      <c r="N141" s="32"/>
      <c r="O141" s="33"/>
    </row>
    <row r="142" spans="1:16" s="12" customFormat="1" ht="19.350000000000001" customHeight="1">
      <c r="A142" s="3" t="s">
        <v>205</v>
      </c>
      <c r="B142" s="28" t="s">
        <v>155</v>
      </c>
      <c r="C142" s="35" t="s">
        <v>206</v>
      </c>
      <c r="D142" s="29">
        <v>11</v>
      </c>
      <c r="E142" s="29" t="s">
        <v>156</v>
      </c>
      <c r="F142" s="17" t="s">
        <v>207</v>
      </c>
      <c r="G142" s="39">
        <f>'July 2018'!G142*1.025</f>
        <v>44.346242840608937</v>
      </c>
      <c r="H142" s="39">
        <f>'July 2018'!H142*1.025</f>
        <v>45.676630125827209</v>
      </c>
      <c r="I142" s="39">
        <f>'July 2018'!I142*1.025</f>
        <v>47.046929029602026</v>
      </c>
      <c r="J142" s="39">
        <f>'July 2018'!J142*1.025</f>
        <v>48.458336900490096</v>
      </c>
      <c r="K142" s="5"/>
      <c r="L142" s="47"/>
      <c r="M142" s="11"/>
      <c r="N142" s="10"/>
      <c r="O142" s="10"/>
      <c r="P142" s="6"/>
    </row>
    <row r="143" spans="1:16" s="12" customFormat="1" ht="19.350000000000001" customHeight="1">
      <c r="A143" s="3"/>
      <c r="B143" s="28"/>
      <c r="C143" s="35"/>
      <c r="D143" s="29"/>
      <c r="E143" s="29"/>
      <c r="F143" s="17"/>
      <c r="G143" s="39"/>
      <c r="H143" s="39"/>
      <c r="I143" s="39"/>
      <c r="J143" s="39"/>
      <c r="K143" s="5"/>
      <c r="L143" s="47"/>
      <c r="M143" s="11"/>
      <c r="N143" s="10"/>
      <c r="O143" s="10"/>
      <c r="P143" s="6"/>
    </row>
    <row r="144" spans="1:16" s="12" customFormat="1" ht="19.350000000000001" customHeight="1" thickBot="1">
      <c r="A144" s="51"/>
      <c r="B144" s="52"/>
      <c r="C144" s="53"/>
      <c r="D144" s="27"/>
      <c r="E144" s="27"/>
      <c r="F144" s="54"/>
      <c r="G144" s="55"/>
      <c r="H144" s="55"/>
      <c r="I144" s="55"/>
      <c r="J144" s="55"/>
      <c r="K144" s="5"/>
      <c r="L144" s="47"/>
      <c r="M144" s="11"/>
      <c r="N144" s="10"/>
      <c r="O144" s="10"/>
      <c r="P144" s="6"/>
    </row>
    <row r="145" spans="1:16" s="12" customFormat="1" ht="19.350000000000001" customHeight="1">
      <c r="A145" s="3"/>
      <c r="B145" s="3"/>
      <c r="C145" s="18" t="s">
        <v>208</v>
      </c>
      <c r="D145" s="3"/>
      <c r="E145" s="3"/>
      <c r="F145" s="3"/>
      <c r="G145" s="9"/>
      <c r="H145" s="3"/>
      <c r="I145" s="39"/>
      <c r="J145" s="39"/>
      <c r="K145" s="5"/>
      <c r="L145" s="47"/>
      <c r="M145" s="11"/>
      <c r="N145" s="10"/>
      <c r="O145" s="10"/>
      <c r="P145" s="6"/>
    </row>
    <row r="146" spans="1:16" s="12" customFormat="1" ht="19.350000000000001" customHeight="1">
      <c r="A146" s="56" t="s">
        <v>209</v>
      </c>
      <c r="B146" s="8"/>
      <c r="C146" s="14"/>
      <c r="D146" s="57"/>
      <c r="E146" s="57"/>
      <c r="F146" s="9"/>
      <c r="G146" s="9"/>
      <c r="H146" s="3"/>
      <c r="I146" s="39"/>
      <c r="J146" s="39"/>
      <c r="K146" s="5"/>
      <c r="L146" s="47"/>
      <c r="M146" s="11"/>
      <c r="N146" s="10"/>
      <c r="O146" s="10"/>
      <c r="P146" s="6"/>
    </row>
    <row r="147" spans="1:16" s="12" customFormat="1" ht="19.350000000000001" customHeight="1">
      <c r="A147" s="58"/>
      <c r="B147" s="59">
        <f>'July 2018'!B147*1.025</f>
        <v>16.941719285113273</v>
      </c>
      <c r="C147" s="14" t="s">
        <v>210</v>
      </c>
      <c r="D147" s="3"/>
      <c r="E147" s="57"/>
      <c r="F147" s="9"/>
      <c r="G147" s="9"/>
      <c r="H147" s="3"/>
      <c r="J147" s="39"/>
      <c r="K147" s="5"/>
      <c r="L147" s="47"/>
      <c r="M147" s="11"/>
      <c r="N147" s="10"/>
      <c r="O147" s="10"/>
      <c r="P147" s="6"/>
    </row>
    <row r="148" spans="1:16" s="12" customFormat="1" ht="19.350000000000001" customHeight="1">
      <c r="A148" s="58"/>
      <c r="B148" s="60">
        <f>'July 2018'!B148*1.025</f>
        <v>32.753151503507993</v>
      </c>
      <c r="C148" s="14" t="s">
        <v>211</v>
      </c>
      <c r="D148" s="3"/>
      <c r="E148" s="57"/>
      <c r="F148" s="9"/>
      <c r="G148" s="9"/>
      <c r="H148" s="3"/>
      <c r="I148" s="39"/>
      <c r="J148" s="39"/>
      <c r="K148" s="5"/>
      <c r="L148" s="47"/>
      <c r="M148" s="11"/>
      <c r="N148" s="10"/>
      <c r="O148" s="10"/>
      <c r="P148" s="6"/>
    </row>
    <row r="149" spans="1:16" s="12" customFormat="1" ht="19.350000000000001" customHeight="1">
      <c r="A149" s="58"/>
      <c r="B149" s="60">
        <f>'July 2018'!B149*1.025</f>
        <v>45.600704689499992</v>
      </c>
      <c r="C149" s="14" t="s">
        <v>212</v>
      </c>
      <c r="D149" s="3"/>
      <c r="E149" s="57"/>
      <c r="F149" s="9"/>
      <c r="G149" s="5"/>
      <c r="H149" s="5"/>
      <c r="I149" s="39"/>
      <c r="J149" s="39"/>
      <c r="K149" s="5"/>
      <c r="L149" s="47"/>
      <c r="M149" s="11"/>
      <c r="N149" s="10"/>
      <c r="O149" s="10"/>
      <c r="P149" s="6"/>
    </row>
    <row r="150" spans="1:16" s="12" customFormat="1" ht="19.350000000000001" customHeight="1">
      <c r="A150" s="58"/>
      <c r="B150" s="60">
        <f>'July 2018'!B150*1.025</f>
        <v>63.840986565299986</v>
      </c>
      <c r="C150" s="14" t="s">
        <v>213</v>
      </c>
      <c r="D150" s="3"/>
      <c r="E150" s="57"/>
      <c r="F150" s="9"/>
      <c r="G150" s="9"/>
      <c r="H150" s="3"/>
      <c r="I150" s="39"/>
      <c r="J150" s="39"/>
      <c r="K150" s="5"/>
      <c r="L150" s="47"/>
      <c r="M150" s="11"/>
      <c r="N150" s="10"/>
      <c r="O150" s="10"/>
      <c r="P150" s="6"/>
    </row>
    <row r="151" spans="1:16" s="12" customFormat="1" ht="19.350000000000001" customHeight="1">
      <c r="B151" s="5" t="s">
        <v>214</v>
      </c>
      <c r="C151" s="5"/>
      <c r="D151" s="5"/>
      <c r="E151" s="5"/>
      <c r="F151" s="5"/>
      <c r="G151" s="3"/>
      <c r="H151" s="3"/>
      <c r="I151" s="39"/>
      <c r="J151" s="39"/>
      <c r="K151" s="5"/>
      <c r="L151" s="47"/>
      <c r="M151" s="11"/>
      <c r="N151" s="10"/>
      <c r="O151" s="10"/>
      <c r="P151" s="6"/>
    </row>
    <row r="152" spans="1:16" s="12" customFormat="1" ht="19.350000000000001" customHeight="1">
      <c r="A152" s="58"/>
      <c r="B152" s="6"/>
      <c r="C152" s="3"/>
      <c r="D152" s="14"/>
      <c r="E152" s="57"/>
      <c r="F152" s="9"/>
      <c r="G152" s="5"/>
      <c r="H152" s="5"/>
      <c r="I152" s="39"/>
      <c r="J152" s="39"/>
      <c r="K152" s="5"/>
      <c r="L152" s="47"/>
      <c r="M152" s="11"/>
      <c r="N152" s="10"/>
      <c r="O152" s="10"/>
      <c r="P152" s="6"/>
    </row>
    <row r="153" spans="1:16" ht="13.5" thickBot="1">
      <c r="A153" s="61"/>
      <c r="B153" s="62"/>
      <c r="C153" s="51"/>
      <c r="D153" s="51"/>
      <c r="E153" s="51"/>
      <c r="F153" s="51"/>
      <c r="G153" s="51"/>
      <c r="H153" s="51"/>
      <c r="I153" s="51"/>
      <c r="J153" s="51"/>
      <c r="K153" s="5"/>
      <c r="L153" s="47"/>
      <c r="M153" s="9"/>
      <c r="N153" s="9"/>
    </row>
    <row r="154" spans="1:16">
      <c r="A154" s="5"/>
      <c r="B154" s="63"/>
      <c r="C154" s="18" t="s">
        <v>215</v>
      </c>
      <c r="D154" s="5"/>
      <c r="E154" s="5"/>
      <c r="F154" s="5"/>
      <c r="G154" s="46"/>
      <c r="H154" s="46"/>
      <c r="I154" s="46"/>
      <c r="J154" s="46"/>
      <c r="K154" s="5"/>
      <c r="L154" s="47"/>
      <c r="M154" s="46"/>
      <c r="N154" s="46"/>
    </row>
    <row r="155" spans="1:16">
      <c r="A155" s="56" t="s">
        <v>216</v>
      </c>
      <c r="B155" s="8"/>
      <c r="C155" s="14"/>
      <c r="D155" s="57"/>
      <c r="E155" s="57"/>
      <c r="F155" s="9"/>
      <c r="G155" s="46"/>
      <c r="H155" s="46"/>
      <c r="I155" s="46"/>
      <c r="J155" s="46"/>
      <c r="K155" s="5"/>
      <c r="L155" s="47"/>
      <c r="M155" s="46"/>
      <c r="N155" s="46"/>
    </row>
    <row r="156" spans="1:16">
      <c r="A156" s="64" t="s">
        <v>217</v>
      </c>
      <c r="B156" s="65"/>
      <c r="C156" s="66"/>
      <c r="D156" s="67"/>
      <c r="E156" s="67"/>
      <c r="F156" s="46"/>
      <c r="G156" s="46"/>
      <c r="H156" s="46"/>
      <c r="I156" s="46"/>
      <c r="J156" s="46"/>
      <c r="K156" s="5"/>
      <c r="M156" s="46"/>
      <c r="N156" s="46"/>
    </row>
    <row r="157" spans="1:16" ht="13.5" thickBot="1">
      <c r="A157" s="68" t="s">
        <v>218</v>
      </c>
      <c r="B157" s="69"/>
      <c r="C157" s="70"/>
      <c r="D157" s="71"/>
      <c r="E157" s="71"/>
      <c r="F157" s="72"/>
      <c r="G157" s="51"/>
      <c r="H157" s="51"/>
      <c r="I157" s="51"/>
      <c r="J157" s="51"/>
      <c r="K157" s="5"/>
      <c r="M157" s="46"/>
      <c r="N157" s="46"/>
    </row>
    <row r="158" spans="1:16">
      <c r="A158" s="64"/>
      <c r="B158" s="65"/>
      <c r="C158" s="66"/>
      <c r="D158" s="67"/>
      <c r="E158" s="67"/>
      <c r="F158" s="46"/>
      <c r="G158" s="9"/>
      <c r="H158" s="9"/>
      <c r="I158" s="9"/>
      <c r="J158" s="46"/>
      <c r="K158" s="5"/>
      <c r="M158" s="9"/>
      <c r="N158" s="9"/>
    </row>
    <row r="159" spans="1:16">
      <c r="A159" s="64"/>
      <c r="B159" s="65"/>
      <c r="C159" s="73" t="s">
        <v>219</v>
      </c>
      <c r="D159" s="67"/>
      <c r="E159" s="67"/>
      <c r="F159" s="46"/>
      <c r="G159" s="9"/>
      <c r="J159" s="46"/>
      <c r="K159" s="5"/>
      <c r="M159" s="9"/>
      <c r="N159" s="74"/>
      <c r="O159" s="74"/>
    </row>
    <row r="160" spans="1:16">
      <c r="A160" s="75" t="s">
        <v>252</v>
      </c>
      <c r="B160" s="8"/>
      <c r="C160" s="14"/>
      <c r="D160" s="57"/>
      <c r="E160" s="57"/>
      <c r="F160" s="9"/>
      <c r="G160" s="9"/>
      <c r="H160" s="9"/>
      <c r="I160" s="39"/>
      <c r="J160" s="9"/>
      <c r="M160" s="9"/>
      <c r="N160" s="74"/>
      <c r="O160" s="74"/>
    </row>
    <row r="161" spans="1:16">
      <c r="A161" s="75" t="s">
        <v>254</v>
      </c>
      <c r="B161" s="8"/>
      <c r="C161" s="14"/>
      <c r="D161" s="57"/>
      <c r="E161" s="57"/>
      <c r="F161" s="9"/>
      <c r="G161" s="9"/>
      <c r="H161" s="9"/>
      <c r="J161" s="39">
        <f>'July 2018'!J161*1.025</f>
        <v>1.4089675522499996</v>
      </c>
      <c r="K161" s="3" t="s">
        <v>220</v>
      </c>
      <c r="M161" s="9"/>
      <c r="N161" s="74"/>
      <c r="O161" s="74"/>
    </row>
    <row r="162" spans="1:16">
      <c r="A162" s="75"/>
      <c r="B162" s="8"/>
      <c r="C162" s="14"/>
      <c r="D162" s="57"/>
      <c r="E162" s="57"/>
      <c r="F162" s="9"/>
      <c r="G162" s="9"/>
      <c r="H162" s="9"/>
      <c r="I162" s="39"/>
      <c r="M162" s="9"/>
      <c r="N162" s="74"/>
      <c r="O162" s="74"/>
    </row>
    <row r="163" spans="1:16">
      <c r="A163" s="75" t="s">
        <v>239</v>
      </c>
      <c r="B163" s="8"/>
      <c r="C163" s="14"/>
      <c r="D163" s="57"/>
      <c r="E163" s="57"/>
      <c r="F163" s="9"/>
      <c r="G163" s="9"/>
      <c r="H163" s="9"/>
      <c r="I163" s="39"/>
      <c r="M163" s="9"/>
      <c r="N163" s="74"/>
      <c r="O163" s="74"/>
    </row>
    <row r="164" spans="1:16">
      <c r="A164" s="75" t="s">
        <v>221</v>
      </c>
      <c r="B164" s="8"/>
      <c r="C164" s="14"/>
      <c r="D164" s="57"/>
      <c r="E164" s="57"/>
      <c r="F164" s="9"/>
      <c r="G164" s="9"/>
      <c r="H164" s="9"/>
      <c r="J164" s="39">
        <f>'July 2018'!J164*1.025</f>
        <v>56.358702089999994</v>
      </c>
      <c r="K164" s="3" t="s">
        <v>222</v>
      </c>
      <c r="N164" s="76"/>
      <c r="O164" s="74"/>
    </row>
    <row r="165" spans="1:16" s="5" customFormat="1">
      <c r="A165" s="75"/>
      <c r="B165" s="8"/>
      <c r="C165" s="14"/>
      <c r="D165" s="57"/>
      <c r="E165" s="57"/>
      <c r="F165" s="9"/>
      <c r="G165" s="9"/>
      <c r="H165" s="9"/>
      <c r="I165" s="39"/>
      <c r="J165" s="3"/>
      <c r="L165" s="47"/>
      <c r="M165" s="4"/>
      <c r="N165" s="4"/>
      <c r="P165" s="77"/>
    </row>
    <row r="166" spans="1:16">
      <c r="A166" s="56" t="s">
        <v>240</v>
      </c>
      <c r="B166" s="8"/>
      <c r="C166" s="14"/>
      <c r="D166" s="57"/>
      <c r="E166" s="57"/>
      <c r="F166" s="9"/>
      <c r="I166" s="39"/>
      <c r="L166" s="47"/>
    </row>
    <row r="167" spans="1:16" s="5" customFormat="1">
      <c r="A167" s="75" t="s">
        <v>238</v>
      </c>
      <c r="B167" s="8"/>
      <c r="C167" s="14"/>
      <c r="D167" s="57"/>
      <c r="E167" s="57"/>
      <c r="F167" s="9"/>
      <c r="I167" s="39"/>
      <c r="J167" s="3"/>
      <c r="L167" s="47"/>
      <c r="M167" s="4"/>
      <c r="N167" s="4"/>
      <c r="P167" s="77"/>
    </row>
    <row r="168" spans="1:16" s="5" customFormat="1" ht="12.75" customHeight="1">
      <c r="A168" s="3" t="s">
        <v>236</v>
      </c>
      <c r="B168" s="2"/>
      <c r="C168" s="3"/>
      <c r="D168" s="3"/>
      <c r="E168" s="3"/>
      <c r="F168" s="3"/>
      <c r="J168" s="39">
        <f>'July 2018'!J168*1.025</f>
        <v>1.4089675522499996</v>
      </c>
      <c r="K168" s="3" t="s">
        <v>223</v>
      </c>
      <c r="L168" s="78"/>
      <c r="M168" s="78"/>
      <c r="N168" s="78"/>
      <c r="P168" s="77"/>
    </row>
    <row r="169" spans="1:16" s="4" customFormat="1">
      <c r="A169" s="3"/>
      <c r="B169" s="2"/>
      <c r="C169" s="3"/>
      <c r="D169" s="3"/>
      <c r="E169" s="3"/>
      <c r="F169" s="3"/>
      <c r="G169" s="78"/>
      <c r="H169" s="78"/>
      <c r="I169" s="78"/>
      <c r="J169" s="5"/>
      <c r="K169" s="78"/>
      <c r="O169" s="5"/>
      <c r="P169" s="6"/>
    </row>
    <row r="170" spans="1:16" s="4" customFormat="1">
      <c r="A170" s="56" t="s">
        <v>241</v>
      </c>
      <c r="B170" s="78"/>
      <c r="C170" s="78"/>
      <c r="D170" s="78"/>
      <c r="E170" s="78"/>
      <c r="F170" s="78"/>
      <c r="G170" s="3"/>
      <c r="H170" s="3"/>
      <c r="I170" s="3"/>
      <c r="J170" s="78"/>
      <c r="K170" s="78"/>
      <c r="O170" s="5"/>
      <c r="P170" s="6"/>
    </row>
    <row r="171" spans="1:16" s="4" customFormat="1">
      <c r="A171" s="108" t="s">
        <v>242</v>
      </c>
      <c r="B171" s="78"/>
      <c r="C171" s="78"/>
      <c r="D171" s="78"/>
      <c r="E171" s="78"/>
      <c r="F171" s="78"/>
      <c r="G171" s="3"/>
      <c r="H171" s="3"/>
      <c r="I171" s="3"/>
      <c r="J171" s="3"/>
      <c r="K171" s="78"/>
      <c r="O171" s="5"/>
      <c r="P171" s="6"/>
    </row>
    <row r="172" spans="1:16" s="4" customFormat="1">
      <c r="A172" s="109" t="s">
        <v>237</v>
      </c>
      <c r="B172" s="78"/>
      <c r="C172" s="78"/>
      <c r="D172" s="78"/>
      <c r="E172" s="78"/>
      <c r="F172" s="78"/>
      <c r="G172" s="3"/>
      <c r="H172" s="3"/>
      <c r="I172" s="3"/>
      <c r="J172" s="3"/>
      <c r="K172" s="78"/>
      <c r="O172" s="5"/>
      <c r="P172" s="6"/>
    </row>
    <row r="173" spans="1:16" s="4" customFormat="1">
      <c r="A173" s="78"/>
      <c r="B173" s="78"/>
      <c r="C173" s="78"/>
      <c r="D173" s="78"/>
      <c r="E173" s="78"/>
      <c r="F173" s="78"/>
      <c r="G173" s="3"/>
      <c r="H173" s="3"/>
      <c r="I173" s="3"/>
      <c r="J173" s="3"/>
      <c r="K173" s="78"/>
      <c r="O173" s="5"/>
      <c r="P173" s="6"/>
    </row>
    <row r="174" spans="1:16" s="4" customFormat="1" ht="15.75">
      <c r="A174" s="56" t="s">
        <v>243</v>
      </c>
      <c r="B174" s="78"/>
      <c r="C174" s="107"/>
      <c r="D174" s="78"/>
      <c r="E174" s="78"/>
      <c r="F174" s="78"/>
      <c r="G174" s="79"/>
      <c r="H174" s="80"/>
      <c r="I174" s="80"/>
      <c r="J174" s="80"/>
      <c r="K174" s="81"/>
      <c r="L174" s="82"/>
      <c r="O174" s="5"/>
      <c r="P174" s="6"/>
    </row>
    <row r="175" spans="1:16" s="4" customFormat="1" ht="15.75">
      <c r="A175" s="109" t="s">
        <v>244</v>
      </c>
      <c r="B175" s="78"/>
      <c r="C175" s="78"/>
      <c r="D175" s="78"/>
      <c r="E175" s="78"/>
      <c r="F175" s="78"/>
      <c r="G175" s="80"/>
      <c r="H175" s="80"/>
      <c r="I175" s="80"/>
      <c r="J175" s="80"/>
      <c r="K175" s="81"/>
      <c r="L175" s="82"/>
      <c r="O175" s="5"/>
      <c r="P175" s="6"/>
    </row>
    <row r="176" spans="1:16" s="4" customFormat="1" ht="15.75">
      <c r="A176" s="78"/>
      <c r="B176" s="78"/>
      <c r="C176" s="78"/>
      <c r="D176" s="78"/>
      <c r="E176" s="78"/>
      <c r="F176" s="78"/>
      <c r="G176" s="83"/>
      <c r="H176" s="83"/>
      <c r="I176" s="83"/>
      <c r="J176" s="83"/>
      <c r="K176" s="81"/>
      <c r="L176" s="82"/>
      <c r="O176" s="5"/>
      <c r="P176" s="6"/>
    </row>
    <row r="177" spans="1:16" s="4" customFormat="1" ht="15.75">
      <c r="A177" s="78"/>
      <c r="B177" s="78"/>
      <c r="C177" s="78"/>
      <c r="D177" s="78"/>
      <c r="E177" s="78"/>
      <c r="F177" s="78"/>
      <c r="G177" s="84"/>
      <c r="H177" s="84"/>
      <c r="I177" s="84"/>
      <c r="J177" s="84"/>
      <c r="K177" s="81"/>
      <c r="L177" s="84"/>
      <c r="O177" s="5"/>
      <c r="P177" s="85"/>
    </row>
    <row r="178" spans="1:16" ht="15.75">
      <c r="G178" s="80"/>
      <c r="H178" s="80"/>
      <c r="I178" s="80"/>
      <c r="J178" s="80"/>
      <c r="K178" s="80"/>
      <c r="L178" s="84"/>
    </row>
    <row r="179" spans="1:16" ht="15.75">
      <c r="G179" s="80"/>
      <c r="H179" s="80"/>
      <c r="I179" s="80"/>
      <c r="J179" s="80"/>
      <c r="K179" s="80"/>
      <c r="L179" s="84"/>
    </row>
    <row r="180" spans="1:16" s="87" customFormat="1" ht="15.75">
      <c r="B180" s="86"/>
      <c r="G180" s="83"/>
      <c r="H180" s="83"/>
      <c r="I180" s="83"/>
      <c r="J180" s="83"/>
      <c r="K180" s="88"/>
      <c r="L180" s="84"/>
      <c r="M180" s="89"/>
      <c r="N180" s="89"/>
      <c r="O180" s="90"/>
      <c r="P180" s="91"/>
    </row>
    <row r="181" spans="1:16" s="87" customFormat="1" ht="15.75">
      <c r="B181" s="86"/>
      <c r="G181" s="84"/>
      <c r="H181" s="84"/>
      <c r="I181" s="84"/>
      <c r="J181" s="84"/>
      <c r="K181" s="88"/>
      <c r="L181" s="84"/>
      <c r="M181" s="4"/>
      <c r="N181" s="89"/>
      <c r="O181" s="90"/>
      <c r="P181" s="91"/>
    </row>
    <row r="182" spans="1:16" ht="15.75">
      <c r="G182" s="80"/>
      <c r="H182" s="80"/>
      <c r="I182" s="80"/>
      <c r="J182" s="80"/>
      <c r="K182" s="80"/>
      <c r="L182" s="84"/>
    </row>
    <row r="183" spans="1:16" ht="15.75">
      <c r="G183" s="80"/>
      <c r="H183" s="80"/>
      <c r="I183" s="80"/>
      <c r="J183" s="80"/>
      <c r="K183" s="80"/>
      <c r="L183" s="84"/>
    </row>
    <row r="184" spans="1:16" ht="15.75">
      <c r="G184" s="83"/>
      <c r="H184" s="83"/>
      <c r="I184" s="83"/>
      <c r="J184" s="83"/>
      <c r="K184" s="80"/>
      <c r="L184" s="84"/>
    </row>
    <row r="185" spans="1:16" ht="15.75">
      <c r="G185" s="84"/>
      <c r="H185" s="84"/>
      <c r="I185" s="84"/>
      <c r="J185" s="84"/>
      <c r="K185" s="80"/>
      <c r="L185" s="84"/>
    </row>
    <row r="186" spans="1:16" ht="15.75">
      <c r="G186" s="80"/>
      <c r="H186" s="80"/>
      <c r="I186" s="80"/>
      <c r="J186" s="80"/>
      <c r="K186" s="80"/>
      <c r="L186" s="84"/>
    </row>
    <row r="187" spans="1:16" ht="15.75">
      <c r="G187" s="80"/>
      <c r="H187" s="80"/>
      <c r="I187" s="80"/>
      <c r="J187" s="80"/>
      <c r="K187" s="80"/>
      <c r="L187" s="84"/>
    </row>
    <row r="188" spans="1:16" ht="15.75">
      <c r="G188" s="83"/>
      <c r="H188" s="83"/>
      <c r="I188" s="83"/>
      <c r="J188" s="83"/>
      <c r="K188" s="80"/>
      <c r="L188" s="84"/>
    </row>
    <row r="189" spans="1:16" ht="15.75">
      <c r="G189" s="84"/>
      <c r="H189" s="84"/>
      <c r="I189" s="84"/>
      <c r="J189" s="84"/>
      <c r="K189" s="80"/>
      <c r="L189" s="84"/>
    </row>
    <row r="199" spans="2:16" s="87" customFormat="1">
      <c r="B199" s="86"/>
      <c r="L199" s="89"/>
      <c r="M199" s="89"/>
      <c r="N199" s="89"/>
      <c r="O199" s="90"/>
      <c r="P199" s="91"/>
    </row>
    <row r="200" spans="2:16" s="87" customFormat="1">
      <c r="B200" s="86"/>
      <c r="L200" s="89"/>
      <c r="M200" s="89"/>
      <c r="N200" s="89"/>
      <c r="O200" s="90"/>
      <c r="P200" s="91"/>
    </row>
    <row r="201" spans="2:16" s="87" customFormat="1">
      <c r="B201" s="86"/>
      <c r="L201" s="89"/>
      <c r="M201" s="89"/>
      <c r="N201" s="89"/>
      <c r="O201" s="90"/>
      <c r="P201" s="91"/>
    </row>
    <row r="202" spans="2:16" s="87" customFormat="1">
      <c r="B202" s="86"/>
      <c r="L202" s="89"/>
      <c r="M202" s="89"/>
      <c r="N202" s="89"/>
      <c r="O202" s="90"/>
      <c r="P202" s="91"/>
    </row>
    <row r="203" spans="2:16" s="87" customFormat="1">
      <c r="B203" s="86"/>
      <c r="L203" s="89"/>
      <c r="M203" s="89"/>
      <c r="N203" s="89"/>
      <c r="O203" s="90"/>
      <c r="P203" s="91"/>
    </row>
    <row r="204" spans="2:16" s="87" customFormat="1">
      <c r="B204" s="86"/>
      <c r="L204" s="89"/>
      <c r="M204" s="89"/>
      <c r="N204" s="89"/>
      <c r="O204" s="90"/>
      <c r="P204" s="91"/>
    </row>
    <row r="205" spans="2:16" s="87" customFormat="1">
      <c r="B205" s="86"/>
      <c r="L205" s="89"/>
      <c r="M205" s="89"/>
      <c r="N205" s="89"/>
      <c r="O205" s="90"/>
      <c r="P205" s="91"/>
    </row>
    <row r="206" spans="2:16" s="87" customFormat="1">
      <c r="B206" s="86"/>
      <c r="L206" s="89"/>
      <c r="M206" s="89"/>
      <c r="N206" s="89"/>
      <c r="O206" s="90"/>
      <c r="P206" s="91"/>
    </row>
    <row r="207" spans="2:16" s="87" customFormat="1">
      <c r="B207" s="86"/>
      <c r="L207" s="89"/>
      <c r="M207" s="89"/>
      <c r="N207" s="89"/>
      <c r="O207" s="90"/>
      <c r="P207" s="91"/>
    </row>
    <row r="208" spans="2:16" s="87" customFormat="1">
      <c r="B208" s="86"/>
      <c r="L208" s="89"/>
      <c r="M208" s="89"/>
      <c r="N208" s="89"/>
      <c r="O208" s="90"/>
      <c r="P208" s="91"/>
    </row>
    <row r="209" spans="2:16" s="87" customFormat="1">
      <c r="B209" s="86"/>
      <c r="L209" s="89"/>
      <c r="M209" s="89"/>
      <c r="N209" s="89"/>
      <c r="O209" s="90"/>
      <c r="P209" s="91"/>
    </row>
    <row r="210" spans="2:16" s="87" customFormat="1">
      <c r="B210" s="86"/>
      <c r="L210" s="89"/>
      <c r="M210" s="89"/>
      <c r="N210" s="89"/>
      <c r="O210" s="90"/>
      <c r="P210" s="91"/>
    </row>
    <row r="211" spans="2:16" s="87" customFormat="1">
      <c r="B211" s="86"/>
      <c r="L211" s="89"/>
      <c r="M211" s="89"/>
      <c r="N211" s="89"/>
      <c r="O211" s="90"/>
      <c r="P211" s="91"/>
    </row>
    <row r="212" spans="2:16" s="87" customFormat="1">
      <c r="B212" s="86"/>
      <c r="L212" s="89"/>
      <c r="M212" s="89"/>
      <c r="N212" s="89"/>
      <c r="O212" s="90"/>
      <c r="P212" s="91"/>
    </row>
    <row r="213" spans="2:16" s="87" customFormat="1">
      <c r="B213" s="86"/>
      <c r="L213" s="89"/>
      <c r="M213" s="89"/>
      <c r="N213" s="89"/>
      <c r="O213" s="90"/>
      <c r="P213" s="91"/>
    </row>
    <row r="214" spans="2:16" s="87" customFormat="1">
      <c r="B214" s="86"/>
      <c r="L214" s="89"/>
      <c r="M214" s="89"/>
      <c r="N214" s="89"/>
      <c r="O214" s="90"/>
      <c r="P214" s="91"/>
    </row>
    <row r="215" spans="2:16" s="87" customFormat="1">
      <c r="B215" s="86"/>
      <c r="L215" s="89"/>
      <c r="M215" s="89"/>
      <c r="N215" s="89"/>
      <c r="O215" s="90"/>
      <c r="P215" s="91"/>
    </row>
    <row r="216" spans="2:16" s="87" customFormat="1">
      <c r="B216" s="86"/>
      <c r="L216" s="89"/>
      <c r="M216" s="89"/>
      <c r="N216" s="89"/>
      <c r="O216" s="90"/>
      <c r="P216" s="91"/>
    </row>
    <row r="217" spans="2:16" s="87" customFormat="1">
      <c r="B217" s="86"/>
      <c r="L217" s="89"/>
      <c r="M217" s="89"/>
      <c r="N217" s="89"/>
      <c r="O217" s="90"/>
      <c r="P217" s="91"/>
    </row>
    <row r="218" spans="2:16" s="87" customFormat="1">
      <c r="B218" s="86"/>
      <c r="L218" s="89"/>
      <c r="M218" s="89"/>
      <c r="N218" s="89"/>
      <c r="O218" s="90"/>
      <c r="P218" s="91"/>
    </row>
    <row r="219" spans="2:16" s="87" customFormat="1">
      <c r="B219" s="86"/>
      <c r="L219" s="89"/>
      <c r="M219" s="89"/>
      <c r="N219" s="89"/>
      <c r="O219" s="90"/>
      <c r="P219" s="91"/>
    </row>
    <row r="220" spans="2:16" s="87" customFormat="1">
      <c r="B220" s="86"/>
      <c r="L220" s="89"/>
      <c r="M220" s="89"/>
      <c r="N220" s="89"/>
      <c r="O220" s="90"/>
      <c r="P220" s="91"/>
    </row>
  </sheetData>
  <sheetProtection sheet="1" objects="1" scenarios="1"/>
  <printOptions gridLines="1"/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187"/>
  <sheetViews>
    <sheetView showGridLines="0" topLeftCell="A127" workbookViewId="0">
      <selection activeCell="A127" sqref="A1:A1048576"/>
    </sheetView>
  </sheetViews>
  <sheetFormatPr defaultColWidth="9.140625" defaultRowHeight="12.75"/>
  <cols>
    <col min="1" max="1" width="8.140625" style="3" customWidth="1"/>
    <col min="2" max="3" width="8.5703125" style="2" customWidth="1"/>
    <col min="4" max="4" width="47.42578125" style="3" customWidth="1"/>
    <col min="5" max="5" width="6.140625" style="3" customWidth="1"/>
    <col min="6" max="6" width="3.85546875" style="3" customWidth="1"/>
    <col min="7" max="7" width="7.5703125" style="3" bestFit="1" customWidth="1"/>
    <col min="8" max="10" width="10.85546875" style="3" customWidth="1"/>
    <col min="11" max="11" width="9.85546875" style="3" customWidth="1"/>
    <col min="12" max="12" width="1.85546875" style="3" customWidth="1"/>
    <col min="13" max="16384" width="9.140625" style="3"/>
  </cols>
  <sheetData>
    <row r="1" spans="1:12" ht="15.75">
      <c r="A1" s="1" t="s">
        <v>0</v>
      </c>
    </row>
    <row r="2" spans="1:12">
      <c r="A2" s="7" t="s">
        <v>227</v>
      </c>
      <c r="B2" s="8"/>
      <c r="C2" s="8"/>
      <c r="D2" s="9"/>
    </row>
    <row r="3" spans="1:12">
      <c r="A3" s="7" t="s">
        <v>1</v>
      </c>
      <c r="B3" s="8"/>
      <c r="C3" s="8"/>
      <c r="D3" s="9"/>
    </row>
    <row r="5" spans="1:12" s="19" customFormat="1" ht="28.5" thickBot="1">
      <c r="A5" s="22" t="s">
        <v>2</v>
      </c>
      <c r="B5" s="23" t="s">
        <v>3</v>
      </c>
      <c r="C5" s="23" t="s">
        <v>519</v>
      </c>
      <c r="D5" s="24" t="s">
        <v>4</v>
      </c>
      <c r="E5" s="25" t="s">
        <v>5</v>
      </c>
      <c r="F5" s="23" t="s">
        <v>6</v>
      </c>
      <c r="G5" s="25" t="s">
        <v>7</v>
      </c>
      <c r="H5" s="26" t="s">
        <v>8</v>
      </c>
      <c r="I5" s="26" t="s">
        <v>9</v>
      </c>
      <c r="J5" s="26" t="s">
        <v>10</v>
      </c>
      <c r="K5" s="27" t="s">
        <v>11</v>
      </c>
    </row>
    <row r="6" spans="1:12">
      <c r="A6" s="92"/>
      <c r="D6" s="31" t="s">
        <v>15</v>
      </c>
      <c r="E6" s="4"/>
      <c r="F6" s="4"/>
      <c r="G6" s="32"/>
      <c r="H6" s="32"/>
      <c r="I6" s="32"/>
      <c r="J6" s="32"/>
      <c r="K6" s="32"/>
      <c r="L6" s="32"/>
    </row>
    <row r="7" spans="1:12">
      <c r="A7" s="34" t="s">
        <v>444</v>
      </c>
      <c r="B7" s="28" t="s">
        <v>12</v>
      </c>
      <c r="C7" s="2">
        <v>408</v>
      </c>
      <c r="D7" s="34" t="s">
        <v>529</v>
      </c>
      <c r="E7" s="29">
        <v>9</v>
      </c>
      <c r="F7" s="29" t="s">
        <v>13</v>
      </c>
      <c r="G7" s="17" t="s">
        <v>14</v>
      </c>
      <c r="H7" s="198">
        <v>79817.766528680717</v>
      </c>
      <c r="I7" s="197">
        <v>82212.299524541129</v>
      </c>
      <c r="J7" s="197">
        <v>84678.668510277363</v>
      </c>
      <c r="K7" s="197">
        <v>87219.028565585686</v>
      </c>
      <c r="L7" s="186"/>
    </row>
    <row r="8" spans="1:12">
      <c r="A8" s="34" t="s">
        <v>16</v>
      </c>
      <c r="B8" s="28" t="s">
        <v>12</v>
      </c>
      <c r="C8" s="2">
        <v>428</v>
      </c>
      <c r="D8" s="34" t="s">
        <v>17</v>
      </c>
      <c r="E8" s="29">
        <v>9</v>
      </c>
      <c r="F8" s="29" t="s">
        <v>13</v>
      </c>
      <c r="G8" s="17" t="s">
        <v>14</v>
      </c>
      <c r="H8" s="198">
        <v>79817.766528680717</v>
      </c>
      <c r="I8" s="197">
        <v>82212.299524541129</v>
      </c>
      <c r="J8" s="197">
        <v>84678.668510277363</v>
      </c>
      <c r="K8" s="197">
        <v>87219.028565585686</v>
      </c>
      <c r="L8" s="186"/>
    </row>
    <row r="9" spans="1:12">
      <c r="A9" s="34" t="s">
        <v>18</v>
      </c>
      <c r="B9" s="28" t="s">
        <v>12</v>
      </c>
      <c r="C9" s="2">
        <v>410</v>
      </c>
      <c r="D9" s="34" t="s">
        <v>19</v>
      </c>
      <c r="E9" s="29">
        <v>9</v>
      </c>
      <c r="F9" s="29" t="s">
        <v>13</v>
      </c>
      <c r="G9" s="17" t="s">
        <v>14</v>
      </c>
      <c r="H9" s="197">
        <v>79817.766528680717</v>
      </c>
      <c r="I9" s="197">
        <v>82212.299524541129</v>
      </c>
      <c r="J9" s="197">
        <v>84678.668510277363</v>
      </c>
      <c r="K9" s="197">
        <v>87219.028565585686</v>
      </c>
      <c r="L9" s="32"/>
    </row>
    <row r="10" spans="1:12">
      <c r="A10" s="34" t="s">
        <v>23</v>
      </c>
      <c r="B10" s="28" t="s">
        <v>12</v>
      </c>
      <c r="C10" s="2">
        <v>410</v>
      </c>
      <c r="D10" s="34" t="s">
        <v>24</v>
      </c>
      <c r="E10" s="29">
        <v>9</v>
      </c>
      <c r="F10" s="29" t="s">
        <v>13</v>
      </c>
      <c r="G10" s="17" t="s">
        <v>14</v>
      </c>
      <c r="H10" s="197">
        <v>79817.766528680717</v>
      </c>
      <c r="I10" s="197">
        <v>82212.299524541129</v>
      </c>
      <c r="J10" s="197">
        <v>84678.668510277363</v>
      </c>
      <c r="K10" s="197">
        <v>87219.028565585686</v>
      </c>
      <c r="L10" s="32"/>
    </row>
    <row r="11" spans="1:12">
      <c r="A11" s="34" t="s">
        <v>25</v>
      </c>
      <c r="B11" s="28" t="s">
        <v>12</v>
      </c>
      <c r="C11" s="2">
        <v>408</v>
      </c>
      <c r="D11" s="34" t="s">
        <v>26</v>
      </c>
      <c r="E11" s="29">
        <v>9</v>
      </c>
      <c r="F11" s="29" t="s">
        <v>13</v>
      </c>
      <c r="G11" s="17" t="s">
        <v>14</v>
      </c>
      <c r="H11" s="197">
        <v>79817.766528680717</v>
      </c>
      <c r="I11" s="197">
        <v>82212.299524541129</v>
      </c>
      <c r="J11" s="197">
        <v>84678.668510277363</v>
      </c>
      <c r="K11" s="197">
        <v>87219.028565585686</v>
      </c>
      <c r="L11" s="32"/>
    </row>
    <row r="12" spans="1:12">
      <c r="A12" s="34" t="s">
        <v>27</v>
      </c>
      <c r="B12" s="28" t="s">
        <v>12</v>
      </c>
      <c r="C12" s="2">
        <v>415</v>
      </c>
      <c r="D12" s="34" t="s">
        <v>28</v>
      </c>
      <c r="E12" s="29">
        <v>9</v>
      </c>
      <c r="F12" s="29" t="s">
        <v>13</v>
      </c>
      <c r="G12" s="17" t="s">
        <v>14</v>
      </c>
      <c r="H12" s="197">
        <v>79817.766528680717</v>
      </c>
      <c r="I12" s="197">
        <v>82212.299524541129</v>
      </c>
      <c r="J12" s="197">
        <v>84678.668510277363</v>
      </c>
      <c r="K12" s="197">
        <v>87219.028565585686</v>
      </c>
      <c r="L12" s="32"/>
    </row>
    <row r="13" spans="1:12">
      <c r="A13" s="34" t="s">
        <v>29</v>
      </c>
      <c r="B13" s="28" t="s">
        <v>12</v>
      </c>
      <c r="C13" s="2">
        <v>410</v>
      </c>
      <c r="D13" s="34" t="s">
        <v>30</v>
      </c>
      <c r="E13" s="29">
        <v>9</v>
      </c>
      <c r="F13" s="29" t="s">
        <v>13</v>
      </c>
      <c r="G13" s="17" t="s">
        <v>14</v>
      </c>
      <c r="H13" s="197">
        <v>79817.766528680717</v>
      </c>
      <c r="I13" s="197">
        <v>82212.299524541129</v>
      </c>
      <c r="J13" s="197">
        <v>84678.668510277363</v>
      </c>
      <c r="K13" s="197">
        <v>87219.028565585686</v>
      </c>
      <c r="L13" s="32"/>
    </row>
    <row r="14" spans="1:12">
      <c r="A14" s="34" t="s">
        <v>31</v>
      </c>
      <c r="B14" s="28" t="s">
        <v>12</v>
      </c>
      <c r="C14" s="2">
        <v>418</v>
      </c>
      <c r="D14" s="34" t="s">
        <v>32</v>
      </c>
      <c r="E14" s="29">
        <v>9</v>
      </c>
      <c r="F14" s="29" t="s">
        <v>13</v>
      </c>
      <c r="G14" s="17" t="s">
        <v>14</v>
      </c>
      <c r="H14" s="197">
        <v>79817.766528680717</v>
      </c>
      <c r="I14" s="197">
        <v>82212.299524541129</v>
      </c>
      <c r="J14" s="197">
        <v>84678.668510277363</v>
      </c>
      <c r="K14" s="197">
        <v>87219.028565585686</v>
      </c>
      <c r="L14" s="32"/>
    </row>
    <row r="15" spans="1:12">
      <c r="A15" s="34" t="s">
        <v>225</v>
      </c>
      <c r="B15" s="28" t="s">
        <v>12</v>
      </c>
      <c r="C15" s="2">
        <v>418</v>
      </c>
      <c r="D15" s="34" t="s">
        <v>33</v>
      </c>
      <c r="E15" s="29">
        <v>9</v>
      </c>
      <c r="F15" s="29" t="s">
        <v>13</v>
      </c>
      <c r="G15" s="17" t="s">
        <v>14</v>
      </c>
      <c r="H15" s="197">
        <v>79817.766528680717</v>
      </c>
      <c r="I15" s="197">
        <v>82212.299524541129</v>
      </c>
      <c r="J15" s="197">
        <v>84678.668510277363</v>
      </c>
      <c r="K15" s="197">
        <v>87219.028565585686</v>
      </c>
      <c r="L15" s="32"/>
    </row>
    <row r="16" spans="1:12">
      <c r="A16" s="34" t="s">
        <v>34</v>
      </c>
      <c r="B16" s="28" t="s">
        <v>12</v>
      </c>
      <c r="C16" s="2">
        <v>428</v>
      </c>
      <c r="D16" s="34" t="s">
        <v>35</v>
      </c>
      <c r="E16" s="29">
        <v>9</v>
      </c>
      <c r="F16" s="29" t="s">
        <v>13</v>
      </c>
      <c r="G16" s="17" t="s">
        <v>14</v>
      </c>
      <c r="H16" s="197">
        <v>79817.766528680717</v>
      </c>
      <c r="I16" s="197">
        <v>82212.299524541129</v>
      </c>
      <c r="J16" s="197">
        <v>84678.668510277363</v>
      </c>
      <c r="K16" s="197">
        <v>87219.028565585686</v>
      </c>
      <c r="L16" s="32"/>
    </row>
    <row r="17" spans="1:12">
      <c r="A17" s="34" t="s">
        <v>36</v>
      </c>
      <c r="B17" s="28" t="s">
        <v>12</v>
      </c>
      <c r="C17" s="2">
        <v>423</v>
      </c>
      <c r="D17" s="34" t="s">
        <v>37</v>
      </c>
      <c r="E17" s="29">
        <v>9</v>
      </c>
      <c r="F17" s="29" t="s">
        <v>13</v>
      </c>
      <c r="G17" s="17" t="s">
        <v>14</v>
      </c>
      <c r="H17" s="197">
        <v>79817.766528680717</v>
      </c>
      <c r="I17" s="197">
        <v>82212.299524541129</v>
      </c>
      <c r="J17" s="197">
        <v>84678.668510277363</v>
      </c>
      <c r="K17" s="197">
        <v>87219.028565585686</v>
      </c>
      <c r="L17" s="32"/>
    </row>
    <row r="18" spans="1:12">
      <c r="A18" s="34" t="s">
        <v>38</v>
      </c>
      <c r="B18" s="28" t="s">
        <v>12</v>
      </c>
      <c r="C18" s="2">
        <v>410</v>
      </c>
      <c r="D18" s="34" t="s">
        <v>39</v>
      </c>
      <c r="E18" s="29">
        <v>9</v>
      </c>
      <c r="F18" s="29" t="s">
        <v>13</v>
      </c>
      <c r="G18" s="17" t="s">
        <v>14</v>
      </c>
      <c r="H18" s="199">
        <v>79817.766528680717</v>
      </c>
      <c r="I18" s="199">
        <v>82212.299524541129</v>
      </c>
      <c r="J18" s="199">
        <v>84678.668510277363</v>
      </c>
      <c r="K18" s="199">
        <v>87219.028565585686</v>
      </c>
      <c r="L18" s="15"/>
    </row>
    <row r="19" spans="1:12" s="12" customFormat="1">
      <c r="A19" s="34" t="s">
        <v>40</v>
      </c>
      <c r="B19" s="28" t="s">
        <v>12</v>
      </c>
      <c r="C19" s="2">
        <v>410</v>
      </c>
      <c r="D19" s="34" t="s">
        <v>41</v>
      </c>
      <c r="E19" s="29">
        <v>9</v>
      </c>
      <c r="F19" s="29" t="s">
        <v>13</v>
      </c>
      <c r="G19" s="17" t="s">
        <v>14</v>
      </c>
      <c r="H19" s="200">
        <v>79817.766528680717</v>
      </c>
      <c r="I19" s="200">
        <v>82212.299524541129</v>
      </c>
      <c r="J19" s="200">
        <v>84678.668510277363</v>
      </c>
      <c r="K19" s="200">
        <v>87219.028565585686</v>
      </c>
      <c r="L19" s="10"/>
    </row>
    <row r="20" spans="1:12" s="19" customFormat="1">
      <c r="A20" s="34"/>
      <c r="B20" s="2"/>
      <c r="C20" s="2"/>
      <c r="D20" s="34"/>
      <c r="E20" s="4"/>
      <c r="F20" s="15"/>
      <c r="G20" s="16"/>
      <c r="H20" s="17"/>
      <c r="I20" s="17"/>
      <c r="J20" s="17"/>
    </row>
    <row r="21" spans="1:12" s="19" customFormat="1">
      <c r="A21" s="94"/>
      <c r="B21" s="11"/>
      <c r="C21" s="11"/>
      <c r="D21" s="11"/>
      <c r="H21" s="17"/>
      <c r="I21" s="17"/>
      <c r="J21" s="17"/>
      <c r="K21" s="18"/>
    </row>
    <row r="22" spans="1:12" s="19" customFormat="1" ht="28.5" thickBot="1">
      <c r="A22" s="22" t="s">
        <v>2</v>
      </c>
      <c r="B22" s="23" t="s">
        <v>3</v>
      </c>
      <c r="C22" s="23" t="s">
        <v>519</v>
      </c>
      <c r="D22" s="24" t="s">
        <v>42</v>
      </c>
      <c r="E22" s="25" t="s">
        <v>5</v>
      </c>
      <c r="F22" s="23" t="s">
        <v>6</v>
      </c>
      <c r="G22" s="25" t="s">
        <v>7</v>
      </c>
      <c r="H22" s="26" t="s">
        <v>8</v>
      </c>
      <c r="I22" s="26" t="s">
        <v>9</v>
      </c>
      <c r="J22" s="26" t="s">
        <v>10</v>
      </c>
      <c r="K22" s="27" t="s">
        <v>11</v>
      </c>
    </row>
    <row r="23" spans="1:12" s="19" customFormat="1">
      <c r="A23" s="3"/>
      <c r="B23" s="2"/>
      <c r="C23" s="2"/>
      <c r="D23" s="31" t="s">
        <v>15</v>
      </c>
      <c r="E23" s="4"/>
      <c r="F23" s="4"/>
      <c r="G23" s="30"/>
      <c r="H23" s="179"/>
      <c r="I23" s="179"/>
      <c r="J23" s="179"/>
      <c r="K23" s="179"/>
      <c r="L23" s="30"/>
    </row>
    <row r="24" spans="1:12" s="19" customFormat="1">
      <c r="A24" s="3" t="s">
        <v>44</v>
      </c>
      <c r="B24" s="28" t="s">
        <v>12</v>
      </c>
      <c r="C24" s="2">
        <v>453</v>
      </c>
      <c r="D24" s="35" t="s">
        <v>45</v>
      </c>
      <c r="E24" s="29">
        <v>10</v>
      </c>
      <c r="F24" s="29" t="s">
        <v>13</v>
      </c>
      <c r="G24" s="17" t="s">
        <v>43</v>
      </c>
      <c r="H24" s="196">
        <v>86490.155236887804</v>
      </c>
      <c r="I24" s="196">
        <v>89084.85989399445</v>
      </c>
      <c r="J24" s="196">
        <v>91757.405690814296</v>
      </c>
      <c r="K24" s="196">
        <v>94510.127861538713</v>
      </c>
      <c r="L24" s="30"/>
    </row>
    <row r="25" spans="1:12" s="19" customFormat="1">
      <c r="A25" s="3" t="s">
        <v>46</v>
      </c>
      <c r="B25" s="28" t="s">
        <v>12</v>
      </c>
      <c r="C25" s="2">
        <v>480</v>
      </c>
      <c r="D25" s="35" t="s">
        <v>47</v>
      </c>
      <c r="E25" s="29">
        <v>10</v>
      </c>
      <c r="F25" s="29" t="s">
        <v>13</v>
      </c>
      <c r="G25" s="17" t="s">
        <v>43</v>
      </c>
      <c r="H25" s="196">
        <v>86490.155236887804</v>
      </c>
      <c r="I25" s="196">
        <v>89084.85989399445</v>
      </c>
      <c r="J25" s="196">
        <v>91757.405690814296</v>
      </c>
      <c r="K25" s="196">
        <v>94510.127861538713</v>
      </c>
      <c r="L25" s="30"/>
    </row>
    <row r="26" spans="1:12" s="19" customFormat="1">
      <c r="A26" s="34" t="s">
        <v>48</v>
      </c>
      <c r="B26" s="28" t="s">
        <v>12</v>
      </c>
      <c r="C26" s="2">
        <v>465</v>
      </c>
      <c r="D26" s="34" t="s">
        <v>49</v>
      </c>
      <c r="E26" s="29">
        <v>10</v>
      </c>
      <c r="F26" s="29" t="s">
        <v>13</v>
      </c>
      <c r="G26" s="17" t="s">
        <v>43</v>
      </c>
      <c r="H26" s="196">
        <v>86490.155236887804</v>
      </c>
      <c r="I26" s="196">
        <v>89084.85989399445</v>
      </c>
      <c r="J26" s="196">
        <v>91757.405690814296</v>
      </c>
      <c r="K26" s="196">
        <v>94510.127861538713</v>
      </c>
      <c r="L26" s="30"/>
    </row>
    <row r="27" spans="1:12">
      <c r="A27" s="34" t="s">
        <v>437</v>
      </c>
      <c r="B27" s="28" t="s">
        <v>12</v>
      </c>
      <c r="C27" s="2">
        <v>493</v>
      </c>
      <c r="D27" s="34" t="s">
        <v>526</v>
      </c>
      <c r="E27" s="29">
        <v>10</v>
      </c>
      <c r="F27" s="29" t="s">
        <v>13</v>
      </c>
      <c r="G27" s="17" t="s">
        <v>43</v>
      </c>
      <c r="H27" s="197">
        <v>86490.155236887804</v>
      </c>
      <c r="I27" s="197">
        <v>89084.85989399445</v>
      </c>
      <c r="J27" s="197">
        <v>91757.405690814296</v>
      </c>
      <c r="K27" s="197">
        <v>94510.127861538713</v>
      </c>
      <c r="L27" s="32"/>
    </row>
    <row r="28" spans="1:12">
      <c r="A28" s="34" t="s">
        <v>50</v>
      </c>
      <c r="B28" s="28" t="s">
        <v>12</v>
      </c>
      <c r="C28" s="2">
        <v>468</v>
      </c>
      <c r="D28" s="34" t="s">
        <v>51</v>
      </c>
      <c r="E28" s="29">
        <v>10</v>
      </c>
      <c r="F28" s="29" t="s">
        <v>13</v>
      </c>
      <c r="G28" s="17" t="s">
        <v>43</v>
      </c>
      <c r="H28" s="197">
        <v>86490.155236887804</v>
      </c>
      <c r="I28" s="197">
        <v>89084.85989399445</v>
      </c>
      <c r="J28" s="197">
        <v>91757.405690814296</v>
      </c>
      <c r="K28" s="197">
        <v>94510.127861538713</v>
      </c>
      <c r="L28" s="32"/>
    </row>
    <row r="29" spans="1:12" ht="15.75">
      <c r="A29" s="34" t="s">
        <v>52</v>
      </c>
      <c r="B29" s="28" t="s">
        <v>12</v>
      </c>
      <c r="C29" s="2">
        <v>460</v>
      </c>
      <c r="D29" s="34" t="s">
        <v>53</v>
      </c>
      <c r="E29" s="29">
        <v>10</v>
      </c>
      <c r="F29" s="29" t="s">
        <v>13</v>
      </c>
      <c r="G29" s="17" t="s">
        <v>43</v>
      </c>
      <c r="H29" s="197">
        <v>86490.155236887804</v>
      </c>
      <c r="I29" s="197">
        <v>89084.85989399445</v>
      </c>
      <c r="J29" s="197">
        <v>91757.405690814296</v>
      </c>
      <c r="K29" s="197">
        <v>94510.127861538713</v>
      </c>
      <c r="L29" s="187"/>
    </row>
    <row r="30" spans="1:12">
      <c r="A30" s="3" t="s">
        <v>56</v>
      </c>
      <c r="B30" s="28" t="s">
        <v>12</v>
      </c>
      <c r="C30" s="2">
        <v>488</v>
      </c>
      <c r="D30" s="35" t="s">
        <v>57</v>
      </c>
      <c r="E30" s="29">
        <v>10</v>
      </c>
      <c r="F30" s="29" t="s">
        <v>13</v>
      </c>
      <c r="G30" s="17" t="s">
        <v>43</v>
      </c>
      <c r="H30" s="197">
        <v>86490.155236887804</v>
      </c>
      <c r="I30" s="197">
        <v>89084.85989399445</v>
      </c>
      <c r="J30" s="197">
        <v>91757.405690814296</v>
      </c>
      <c r="K30" s="197">
        <v>94510.127861538713</v>
      </c>
      <c r="L30" s="32"/>
    </row>
    <row r="31" spans="1:12">
      <c r="A31" s="34" t="s">
        <v>394</v>
      </c>
      <c r="B31" s="28" t="s">
        <v>12</v>
      </c>
      <c r="C31" s="2">
        <v>475</v>
      </c>
      <c r="D31" s="34" t="s">
        <v>522</v>
      </c>
      <c r="E31" s="29">
        <v>10</v>
      </c>
      <c r="F31" s="29" t="s">
        <v>13</v>
      </c>
      <c r="G31" s="17" t="s">
        <v>43</v>
      </c>
      <c r="H31" s="197">
        <v>86490.155236887804</v>
      </c>
      <c r="I31" s="197">
        <v>89084.85989399445</v>
      </c>
      <c r="J31" s="197">
        <v>91757.405690814296</v>
      </c>
      <c r="K31" s="197">
        <v>94510.127861538713</v>
      </c>
      <c r="L31" s="32"/>
    </row>
    <row r="32" spans="1:12">
      <c r="A32" s="34" t="s">
        <v>58</v>
      </c>
      <c r="B32" s="28" t="s">
        <v>12</v>
      </c>
      <c r="C32" s="2">
        <v>455</v>
      </c>
      <c r="D32" s="34" t="s">
        <v>59</v>
      </c>
      <c r="E32" s="29">
        <v>10</v>
      </c>
      <c r="F32" s="29" t="s">
        <v>13</v>
      </c>
      <c r="G32" s="17" t="s">
        <v>43</v>
      </c>
      <c r="H32" s="197">
        <v>86490.155236887804</v>
      </c>
      <c r="I32" s="197">
        <v>89084.85989399445</v>
      </c>
      <c r="J32" s="197">
        <v>91757.405690814296</v>
      </c>
      <c r="K32" s="197">
        <v>94510.127861538713</v>
      </c>
      <c r="L32" s="32"/>
    </row>
    <row r="33" spans="1:12">
      <c r="A33" s="34" t="s">
        <v>60</v>
      </c>
      <c r="B33" s="28" t="s">
        <v>12</v>
      </c>
      <c r="C33" s="2">
        <v>460</v>
      </c>
      <c r="D33" s="34" t="s">
        <v>61</v>
      </c>
      <c r="E33" s="29">
        <v>10</v>
      </c>
      <c r="F33" s="29" t="s">
        <v>13</v>
      </c>
      <c r="G33" s="17" t="s">
        <v>43</v>
      </c>
      <c r="H33" s="197">
        <v>86490.155236887804</v>
      </c>
      <c r="I33" s="197">
        <v>89084.85989399445</v>
      </c>
      <c r="J33" s="197">
        <v>91757.405690814296</v>
      </c>
      <c r="K33" s="197">
        <v>94510.127861538713</v>
      </c>
      <c r="L33" s="32"/>
    </row>
    <row r="34" spans="1:12">
      <c r="A34" s="3" t="s">
        <v>62</v>
      </c>
      <c r="B34" s="28" t="s">
        <v>12</v>
      </c>
      <c r="C34" s="2">
        <v>453</v>
      </c>
      <c r="D34" s="35" t="s">
        <v>63</v>
      </c>
      <c r="E34" s="29">
        <v>10</v>
      </c>
      <c r="F34" s="29" t="s">
        <v>13</v>
      </c>
      <c r="G34" s="17" t="s">
        <v>43</v>
      </c>
      <c r="H34" s="197">
        <v>86490.155236887804</v>
      </c>
      <c r="I34" s="197">
        <v>89084.85989399445</v>
      </c>
      <c r="J34" s="197">
        <v>91757.405690814296</v>
      </c>
      <c r="K34" s="197">
        <v>94510.127861538713</v>
      </c>
      <c r="L34" s="32"/>
    </row>
    <row r="35" spans="1:12">
      <c r="A35" s="34" t="s">
        <v>64</v>
      </c>
      <c r="B35" s="28" t="s">
        <v>12</v>
      </c>
      <c r="C35" s="2">
        <v>490</v>
      </c>
      <c r="D35" s="34" t="s">
        <v>65</v>
      </c>
      <c r="E35" s="29">
        <v>10</v>
      </c>
      <c r="F35" s="29" t="s">
        <v>13</v>
      </c>
      <c r="G35" s="17" t="s">
        <v>43</v>
      </c>
      <c r="H35" s="197">
        <v>86490.155236887804</v>
      </c>
      <c r="I35" s="197">
        <v>89084.85989399445</v>
      </c>
      <c r="J35" s="197">
        <v>91757.405690814296</v>
      </c>
      <c r="K35" s="197">
        <v>94510.127861538713</v>
      </c>
      <c r="L35" s="32"/>
    </row>
    <row r="36" spans="1:12">
      <c r="A36" s="3" t="s">
        <v>66</v>
      </c>
      <c r="B36" s="28" t="s">
        <v>12</v>
      </c>
      <c r="C36" s="2">
        <v>455</v>
      </c>
      <c r="D36" s="35" t="s">
        <v>67</v>
      </c>
      <c r="E36" s="29">
        <v>10</v>
      </c>
      <c r="F36" s="29" t="s">
        <v>13</v>
      </c>
      <c r="G36" s="17" t="s">
        <v>43</v>
      </c>
      <c r="H36" s="197">
        <v>86490.155236887804</v>
      </c>
      <c r="I36" s="197">
        <v>89084.85989399445</v>
      </c>
      <c r="J36" s="197">
        <v>91757.405690814296</v>
      </c>
      <c r="K36" s="197">
        <v>94510.127861538713</v>
      </c>
      <c r="L36" s="32"/>
    </row>
    <row r="37" spans="1:12">
      <c r="A37" s="3" t="s">
        <v>224</v>
      </c>
      <c r="B37" s="28" t="s">
        <v>12</v>
      </c>
      <c r="C37" s="2">
        <v>478</v>
      </c>
      <c r="D37" s="35" t="s">
        <v>68</v>
      </c>
      <c r="E37" s="29">
        <v>10</v>
      </c>
      <c r="F37" s="29" t="s">
        <v>13</v>
      </c>
      <c r="G37" s="17" t="s">
        <v>43</v>
      </c>
      <c r="H37" s="197">
        <v>86490.155236887804</v>
      </c>
      <c r="I37" s="197">
        <v>89084.85989399445</v>
      </c>
      <c r="J37" s="197">
        <v>91757.405690814296</v>
      </c>
      <c r="K37" s="197">
        <v>94510.127861538713</v>
      </c>
      <c r="L37" s="32"/>
    </row>
    <row r="38" spans="1:12">
      <c r="A38" s="34" t="s">
        <v>69</v>
      </c>
      <c r="B38" s="28" t="s">
        <v>12</v>
      </c>
      <c r="C38" s="2">
        <v>478</v>
      </c>
      <c r="D38" s="34" t="s">
        <v>70</v>
      </c>
      <c r="E38" s="29">
        <v>10</v>
      </c>
      <c r="F38" s="29" t="s">
        <v>13</v>
      </c>
      <c r="G38" s="17" t="s">
        <v>43</v>
      </c>
      <c r="H38" s="197">
        <v>86490.155236887804</v>
      </c>
      <c r="I38" s="197">
        <v>89084.85989399445</v>
      </c>
      <c r="J38" s="197">
        <v>91757.405690814296</v>
      </c>
      <c r="K38" s="197">
        <v>94510.127861538713</v>
      </c>
      <c r="L38" s="32"/>
    </row>
    <row r="39" spans="1:12">
      <c r="A39" s="3" t="s">
        <v>71</v>
      </c>
      <c r="B39" s="28" t="s">
        <v>12</v>
      </c>
      <c r="C39" s="2">
        <v>455</v>
      </c>
      <c r="D39" s="34" t="s">
        <v>72</v>
      </c>
      <c r="E39" s="29">
        <v>10</v>
      </c>
      <c r="F39" s="29" t="s">
        <v>13</v>
      </c>
      <c r="G39" s="17" t="s">
        <v>43</v>
      </c>
      <c r="H39" s="196">
        <v>86490.155236887804</v>
      </c>
      <c r="I39" s="197">
        <v>89084.85989399445</v>
      </c>
      <c r="J39" s="197">
        <v>91757.405690814296</v>
      </c>
      <c r="K39" s="197">
        <v>94510.127861538713</v>
      </c>
      <c r="L39" s="32"/>
    </row>
    <row r="40" spans="1:12">
      <c r="A40" s="3" t="s">
        <v>73</v>
      </c>
      <c r="B40" s="28" t="s">
        <v>12</v>
      </c>
      <c r="C40" s="2">
        <v>493</v>
      </c>
      <c r="D40" s="34" t="s">
        <v>74</v>
      </c>
      <c r="E40" s="29">
        <v>10</v>
      </c>
      <c r="F40" s="29" t="s">
        <v>13</v>
      </c>
      <c r="G40" s="17" t="s">
        <v>43</v>
      </c>
      <c r="H40" s="196">
        <v>86490.155236887804</v>
      </c>
      <c r="I40" s="197">
        <v>89084.85989399445</v>
      </c>
      <c r="J40" s="197">
        <v>91757.405690814296</v>
      </c>
      <c r="K40" s="197">
        <v>94510.127861538713</v>
      </c>
      <c r="L40" s="32"/>
    </row>
    <row r="41" spans="1:12">
      <c r="A41" s="3" t="s">
        <v>75</v>
      </c>
      <c r="B41" s="28" t="s">
        <v>12</v>
      </c>
      <c r="C41" s="2">
        <v>473</v>
      </c>
      <c r="D41" s="35" t="s">
        <v>76</v>
      </c>
      <c r="E41" s="29">
        <v>10</v>
      </c>
      <c r="F41" s="29" t="s">
        <v>13</v>
      </c>
      <c r="G41" s="17" t="s">
        <v>43</v>
      </c>
      <c r="H41" s="196">
        <v>86490.155236887804</v>
      </c>
      <c r="I41" s="197">
        <v>89084.85989399445</v>
      </c>
      <c r="J41" s="197">
        <v>91757.405690814296</v>
      </c>
      <c r="K41" s="197">
        <v>94510.127861538713</v>
      </c>
      <c r="L41" s="32"/>
    </row>
    <row r="42" spans="1:12">
      <c r="A42" s="3" t="s">
        <v>77</v>
      </c>
      <c r="B42" s="28" t="s">
        <v>12</v>
      </c>
      <c r="C42" s="2">
        <v>493</v>
      </c>
      <c r="D42" s="35" t="s">
        <v>78</v>
      </c>
      <c r="E42" s="29">
        <v>10</v>
      </c>
      <c r="F42" s="29" t="s">
        <v>13</v>
      </c>
      <c r="G42" s="17" t="s">
        <v>43</v>
      </c>
      <c r="H42" s="196">
        <v>86490.155236887804</v>
      </c>
      <c r="I42" s="197">
        <v>89084.85989399445</v>
      </c>
      <c r="J42" s="197">
        <v>91757.405690814296</v>
      </c>
      <c r="K42" s="197">
        <v>94510.127861538713</v>
      </c>
      <c r="L42" s="32"/>
    </row>
    <row r="43" spans="1:12">
      <c r="A43" s="3" t="s">
        <v>435</v>
      </c>
      <c r="B43" s="28" t="s">
        <v>12</v>
      </c>
      <c r="C43" s="2">
        <v>453</v>
      </c>
      <c r="D43" s="35" t="s">
        <v>530</v>
      </c>
      <c r="E43" s="29">
        <v>10</v>
      </c>
      <c r="F43" s="29" t="s">
        <v>13</v>
      </c>
      <c r="G43" s="17" t="s">
        <v>43</v>
      </c>
      <c r="H43" s="196">
        <v>86490.155236887804</v>
      </c>
      <c r="I43" s="197">
        <v>89084.85989399445</v>
      </c>
      <c r="J43" s="197">
        <v>91757.405690814296</v>
      </c>
      <c r="K43" s="197">
        <v>94510.127861538713</v>
      </c>
      <c r="L43" s="32"/>
    </row>
    <row r="44" spans="1:12">
      <c r="A44" s="3" t="s">
        <v>79</v>
      </c>
      <c r="B44" s="28" t="s">
        <v>12</v>
      </c>
      <c r="C44" s="2">
        <v>455</v>
      </c>
      <c r="D44" s="35" t="s">
        <v>80</v>
      </c>
      <c r="E44" s="29">
        <v>10</v>
      </c>
      <c r="F44" s="29" t="s">
        <v>13</v>
      </c>
      <c r="G44" s="17" t="s">
        <v>43</v>
      </c>
      <c r="H44" s="196">
        <v>86490.155236887804</v>
      </c>
      <c r="I44" s="197">
        <v>89084.85989399445</v>
      </c>
      <c r="J44" s="197">
        <v>91757.405690814296</v>
      </c>
      <c r="K44" s="197">
        <v>94510.127861538713</v>
      </c>
      <c r="L44" s="32"/>
    </row>
    <row r="45" spans="1:12">
      <c r="A45" s="3" t="s">
        <v>282</v>
      </c>
      <c r="B45" s="28" t="s">
        <v>12</v>
      </c>
      <c r="C45" s="2">
        <v>453</v>
      </c>
      <c r="D45" s="35" t="s">
        <v>532</v>
      </c>
      <c r="E45" s="29">
        <v>10</v>
      </c>
      <c r="F45" s="29" t="s">
        <v>13</v>
      </c>
      <c r="G45" s="17" t="s">
        <v>43</v>
      </c>
      <c r="H45" s="196">
        <v>86490.155236887804</v>
      </c>
      <c r="I45" s="197">
        <v>89084.85989399445</v>
      </c>
      <c r="J45" s="197">
        <v>91757.405690814296</v>
      </c>
      <c r="K45" s="197">
        <v>94510.127861538713</v>
      </c>
      <c r="L45" s="32"/>
    </row>
    <row r="46" spans="1:12">
      <c r="A46" s="3" t="s">
        <v>81</v>
      </c>
      <c r="B46" s="28" t="s">
        <v>12</v>
      </c>
      <c r="C46" s="2">
        <v>460</v>
      </c>
      <c r="D46" s="35" t="s">
        <v>82</v>
      </c>
      <c r="E46" s="29">
        <v>10</v>
      </c>
      <c r="F46" s="29" t="s">
        <v>13</v>
      </c>
      <c r="G46" s="17" t="s">
        <v>43</v>
      </c>
      <c r="H46" s="196">
        <v>86490.155236887804</v>
      </c>
      <c r="I46" s="197">
        <v>89084.85989399445</v>
      </c>
      <c r="J46" s="197">
        <v>91757.405690814296</v>
      </c>
      <c r="K46" s="197">
        <v>94510.127861538713</v>
      </c>
      <c r="L46" s="32"/>
    </row>
    <row r="47" spans="1:12">
      <c r="D47" s="35"/>
      <c r="E47" s="20"/>
      <c r="F47" s="20"/>
      <c r="G47" s="30"/>
      <c r="I47" s="32"/>
      <c r="J47" s="32"/>
      <c r="K47" s="32"/>
      <c r="L47" s="32"/>
    </row>
    <row r="48" spans="1:12">
      <c r="D48" s="35"/>
      <c r="E48" s="20"/>
      <c r="F48" s="20"/>
      <c r="G48" s="30"/>
      <c r="I48" s="32"/>
      <c r="J48" s="32"/>
      <c r="K48" s="32"/>
      <c r="L48" s="32"/>
    </row>
    <row r="49" spans="1:12">
      <c r="A49" s="35" t="s">
        <v>83</v>
      </c>
      <c r="D49" s="35"/>
      <c r="E49" s="20"/>
      <c r="F49" s="20"/>
      <c r="G49" s="30"/>
      <c r="I49" s="32"/>
      <c r="J49" s="32"/>
      <c r="K49" s="32"/>
      <c r="L49" s="32"/>
    </row>
    <row r="50" spans="1:12" ht="15.75">
      <c r="A50" s="187"/>
      <c r="B50" s="34" t="s">
        <v>84</v>
      </c>
      <c r="C50" s="34"/>
      <c r="D50" s="35"/>
      <c r="E50" s="36"/>
      <c r="G50" s="30"/>
      <c r="H50" s="38">
        <f>'February 2019'!G49</f>
        <v>86.594572800000009</v>
      </c>
      <c r="I50" s="32" t="s">
        <v>85</v>
      </c>
      <c r="J50" s="32"/>
      <c r="K50" s="32"/>
      <c r="L50" s="32"/>
    </row>
    <row r="51" spans="1:12">
      <c r="B51" s="34" t="s">
        <v>86</v>
      </c>
      <c r="C51" s="34"/>
      <c r="D51" s="35"/>
      <c r="E51" s="20"/>
      <c r="F51" s="20"/>
      <c r="G51" s="30"/>
      <c r="H51" s="38">
        <f>'February 2019'!G50</f>
        <v>185.9236416</v>
      </c>
      <c r="I51" s="32" t="s">
        <v>85</v>
      </c>
      <c r="J51" s="32"/>
      <c r="K51" s="32"/>
      <c r="L51" s="32"/>
    </row>
    <row r="52" spans="1:12" s="12" customFormat="1">
      <c r="A52" s="3"/>
      <c r="B52" s="34" t="s">
        <v>87</v>
      </c>
      <c r="C52" s="34"/>
      <c r="D52" s="35"/>
      <c r="E52" s="20"/>
      <c r="F52" s="20"/>
      <c r="G52" s="30"/>
      <c r="H52" s="38">
        <f>'February 2019'!G51</f>
        <v>185.9236416</v>
      </c>
      <c r="I52" s="32" t="s">
        <v>85</v>
      </c>
    </row>
    <row r="53" spans="1:12" s="12" customFormat="1">
      <c r="A53" s="3"/>
      <c r="B53" s="34"/>
      <c r="C53" s="34"/>
      <c r="D53" s="35"/>
      <c r="E53" s="20"/>
      <c r="F53" s="20"/>
      <c r="G53" s="30"/>
      <c r="H53" s="38"/>
      <c r="I53" s="32"/>
    </row>
    <row r="54" spans="1:12" s="12" customFormat="1">
      <c r="A54" s="3"/>
      <c r="B54" s="34"/>
      <c r="C54" s="34"/>
      <c r="D54" s="35"/>
      <c r="E54" s="20"/>
      <c r="F54" s="20"/>
      <c r="G54" s="30"/>
      <c r="H54" s="38"/>
      <c r="I54" s="32"/>
    </row>
    <row r="55" spans="1:12" s="12" customFormat="1" ht="28.5" thickBot="1">
      <c r="A55" s="22" t="s">
        <v>2</v>
      </c>
      <c r="B55" s="23" t="s">
        <v>3</v>
      </c>
      <c r="C55" s="23" t="s">
        <v>519</v>
      </c>
      <c r="D55" s="24" t="s">
        <v>42</v>
      </c>
      <c r="E55" s="25" t="s">
        <v>5</v>
      </c>
      <c r="F55" s="23" t="s">
        <v>6</v>
      </c>
      <c r="G55" s="25" t="s">
        <v>7</v>
      </c>
      <c r="H55" s="26" t="s">
        <v>8</v>
      </c>
      <c r="I55" s="26" t="s">
        <v>9</v>
      </c>
      <c r="J55" s="26" t="s">
        <v>10</v>
      </c>
      <c r="K55" s="27" t="s">
        <v>11</v>
      </c>
    </row>
    <row r="56" spans="1:12" s="12" customFormat="1">
      <c r="B56" s="36"/>
      <c r="C56" s="36"/>
      <c r="D56" s="31" t="s">
        <v>15</v>
      </c>
      <c r="E56" s="34"/>
      <c r="F56" s="34"/>
      <c r="G56" s="17"/>
      <c r="H56" s="180"/>
      <c r="I56" s="180"/>
      <c r="J56" s="180"/>
      <c r="K56" s="180"/>
    </row>
    <row r="57" spans="1:12" s="19" customFormat="1">
      <c r="A57" s="3" t="s">
        <v>255</v>
      </c>
      <c r="B57" s="36" t="s">
        <v>12</v>
      </c>
      <c r="C57" s="20">
        <v>493</v>
      </c>
      <c r="D57" s="100" t="s">
        <v>248</v>
      </c>
      <c r="E57" s="34">
        <v>10</v>
      </c>
      <c r="F57" s="34" t="s">
        <v>13</v>
      </c>
      <c r="G57" s="17" t="s">
        <v>90</v>
      </c>
      <c r="H57" s="201">
        <v>89438.297245611815</v>
      </c>
      <c r="I57" s="201">
        <v>92121.446162980166</v>
      </c>
      <c r="J57" s="201">
        <v>94885.089547869575</v>
      </c>
      <c r="K57" s="202">
        <v>97731.642234305662</v>
      </c>
    </row>
    <row r="58" spans="1:12" s="19" customFormat="1">
      <c r="A58" s="3"/>
      <c r="D58" s="100"/>
      <c r="H58" s="180"/>
      <c r="I58" s="180"/>
      <c r="J58" s="180"/>
      <c r="K58" s="181"/>
    </row>
    <row r="59" spans="1:12" s="19" customFormat="1">
      <c r="D59" s="100"/>
      <c r="H59" s="17"/>
      <c r="I59" s="17"/>
      <c r="J59" s="17"/>
      <c r="K59" s="18"/>
    </row>
    <row r="60" spans="1:12" s="19" customFormat="1" ht="28.5" thickBot="1">
      <c r="A60" s="22" t="s">
        <v>2</v>
      </c>
      <c r="B60" s="23" t="s">
        <v>3</v>
      </c>
      <c r="C60" s="23" t="s">
        <v>519</v>
      </c>
      <c r="D60" s="24" t="s">
        <v>91</v>
      </c>
      <c r="E60" s="25" t="s">
        <v>5</v>
      </c>
      <c r="F60" s="23" t="s">
        <v>6</v>
      </c>
      <c r="G60" s="25" t="s">
        <v>7</v>
      </c>
      <c r="H60" s="26" t="s">
        <v>8</v>
      </c>
      <c r="I60" s="26" t="s">
        <v>9</v>
      </c>
      <c r="J60" s="26" t="s">
        <v>10</v>
      </c>
      <c r="K60" s="27" t="s">
        <v>11</v>
      </c>
    </row>
    <row r="61" spans="1:12" s="19" customFormat="1">
      <c r="A61" s="3"/>
      <c r="B61" s="2"/>
      <c r="C61" s="2"/>
      <c r="D61" s="31" t="s">
        <v>15</v>
      </c>
      <c r="E61" s="29">
        <v>11</v>
      </c>
      <c r="F61" s="29" t="s">
        <v>13</v>
      </c>
      <c r="G61" s="17" t="s">
        <v>92</v>
      </c>
      <c r="H61" s="30"/>
      <c r="I61" s="30"/>
      <c r="J61" s="30"/>
      <c r="K61" s="30"/>
      <c r="L61" s="30"/>
    </row>
    <row r="62" spans="1:12" s="19" customFormat="1">
      <c r="A62" s="3" t="s">
        <v>93</v>
      </c>
      <c r="B62" s="28" t="s">
        <v>12</v>
      </c>
      <c r="C62" s="2">
        <v>506</v>
      </c>
      <c r="D62" s="35" t="s">
        <v>94</v>
      </c>
      <c r="E62" s="29">
        <v>11</v>
      </c>
      <c r="F62" s="29" t="s">
        <v>13</v>
      </c>
      <c r="G62" s="17" t="s">
        <v>92</v>
      </c>
      <c r="H62" s="196">
        <f>'February 2019'!G61*1.005</f>
        <v>93164.892964178987</v>
      </c>
      <c r="I62" s="196">
        <f>'February 2019'!H61*1.005</f>
        <v>95959.839753104345</v>
      </c>
      <c r="J62" s="196">
        <f>'February 2019'!I61*1.005</f>
        <v>98838.634945697486</v>
      </c>
      <c r="K62" s="196">
        <f>'February 2019'!J61*1.005</f>
        <v>101803.7939940684</v>
      </c>
      <c r="L62" s="30"/>
    </row>
    <row r="63" spans="1:12" s="19" customFormat="1">
      <c r="A63" s="3" t="s">
        <v>97</v>
      </c>
      <c r="B63" s="28" t="s">
        <v>12</v>
      </c>
      <c r="C63" s="2">
        <v>528</v>
      </c>
      <c r="D63" s="35" t="s">
        <v>228</v>
      </c>
      <c r="E63" s="29">
        <v>11</v>
      </c>
      <c r="F63" s="29" t="s">
        <v>13</v>
      </c>
      <c r="G63" s="17" t="s">
        <v>92</v>
      </c>
      <c r="H63" s="203">
        <f>'February 2019'!G62*1.005</f>
        <v>93164.892964178987</v>
      </c>
      <c r="I63" s="203">
        <f>'February 2019'!H62*1.005</f>
        <v>95959.839753104345</v>
      </c>
      <c r="J63" s="203">
        <f>'February 2019'!I62*1.005</f>
        <v>98838.634945697486</v>
      </c>
      <c r="K63" s="203">
        <f>'February 2019'!J62*1.005</f>
        <v>101803.7939940684</v>
      </c>
      <c r="L63" s="30"/>
    </row>
    <row r="64" spans="1:12" s="19" customFormat="1">
      <c r="A64" s="3" t="s">
        <v>95</v>
      </c>
      <c r="B64" s="28" t="s">
        <v>12</v>
      </c>
      <c r="C64" s="2">
        <v>515</v>
      </c>
      <c r="D64" s="35" t="s">
        <v>96</v>
      </c>
      <c r="E64" s="29">
        <v>11</v>
      </c>
      <c r="F64" s="29" t="s">
        <v>13</v>
      </c>
      <c r="G64" s="17" t="s">
        <v>92</v>
      </c>
      <c r="H64" s="196">
        <f>'February 2019'!G63*1.005</f>
        <v>93164.892964178987</v>
      </c>
      <c r="I64" s="196">
        <f>'February 2019'!H63*1.005</f>
        <v>95959.839753104345</v>
      </c>
      <c r="J64" s="196">
        <f>'February 2019'!I63*1.005</f>
        <v>98838.634945697486</v>
      </c>
      <c r="K64" s="196">
        <f>'February 2019'!J63*1.005</f>
        <v>101803.7939940684</v>
      </c>
      <c r="L64" s="30"/>
    </row>
    <row r="65" spans="1:12" s="19" customFormat="1">
      <c r="A65" s="3" t="s">
        <v>246</v>
      </c>
      <c r="B65" s="28" t="s">
        <v>12</v>
      </c>
      <c r="C65" s="2">
        <v>498</v>
      </c>
      <c r="D65" s="35" t="s">
        <v>234</v>
      </c>
      <c r="E65" s="29">
        <v>11</v>
      </c>
      <c r="F65" s="29" t="s">
        <v>13</v>
      </c>
      <c r="G65" s="17" t="s">
        <v>92</v>
      </c>
      <c r="H65" s="196">
        <f>'February 2019'!G64*1.005</f>
        <v>93164.892964178987</v>
      </c>
      <c r="I65" s="196">
        <f>'February 2019'!H64*1.005</f>
        <v>95959.839753104345</v>
      </c>
      <c r="J65" s="196">
        <f>'February 2019'!I64*1.005</f>
        <v>98838.634945697486</v>
      </c>
      <c r="K65" s="196">
        <f>'February 2019'!J64*1.005</f>
        <v>101803.7939940684</v>
      </c>
      <c r="L65" s="30"/>
    </row>
    <row r="66" spans="1:12" s="19" customFormat="1">
      <c r="A66" s="3" t="s">
        <v>98</v>
      </c>
      <c r="B66" s="28" t="s">
        <v>12</v>
      </c>
      <c r="C66" s="2">
        <v>503</v>
      </c>
      <c r="D66" s="35" t="s">
        <v>99</v>
      </c>
      <c r="E66" s="29">
        <v>11</v>
      </c>
      <c r="F66" s="29" t="s">
        <v>13</v>
      </c>
      <c r="G66" s="17" t="s">
        <v>92</v>
      </c>
      <c r="H66" s="196">
        <f>'February 2019'!G65*1.005</f>
        <v>93164.892964178987</v>
      </c>
      <c r="I66" s="196">
        <f>'February 2019'!H65*1.005</f>
        <v>95959.839753104345</v>
      </c>
      <c r="J66" s="196">
        <f>'February 2019'!I65*1.005</f>
        <v>98838.634945697486</v>
      </c>
      <c r="K66" s="196">
        <f>'February 2019'!J65*1.005</f>
        <v>101803.7939940684</v>
      </c>
      <c r="L66" s="30"/>
    </row>
    <row r="67" spans="1:12" s="19" customFormat="1">
      <c r="A67" s="3" t="s">
        <v>88</v>
      </c>
      <c r="B67" s="28" t="s">
        <v>12</v>
      </c>
      <c r="C67" s="2">
        <v>498</v>
      </c>
      <c r="D67" s="35" t="s">
        <v>265</v>
      </c>
      <c r="E67" s="29">
        <v>11</v>
      </c>
      <c r="F67" s="29" t="s">
        <v>13</v>
      </c>
      <c r="G67" s="17" t="s">
        <v>92</v>
      </c>
      <c r="H67" s="196">
        <f>'February 2019'!G66*1.005</f>
        <v>93164.892964178987</v>
      </c>
      <c r="I67" s="196">
        <f>'February 2019'!H66*1.005</f>
        <v>95959.839753104345</v>
      </c>
      <c r="J67" s="196">
        <f>'February 2019'!I66*1.005</f>
        <v>98838.634945697486</v>
      </c>
      <c r="K67" s="196">
        <f>'February 2019'!J66*1.005</f>
        <v>101803.7939940684</v>
      </c>
      <c r="L67" s="30"/>
    </row>
    <row r="68" spans="1:12" s="19" customFormat="1">
      <c r="A68" s="3" t="s">
        <v>100</v>
      </c>
      <c r="B68" s="28" t="s">
        <v>12</v>
      </c>
      <c r="C68" s="2">
        <v>520</v>
      </c>
      <c r="D68" s="35" t="s">
        <v>101</v>
      </c>
      <c r="E68" s="29">
        <v>11</v>
      </c>
      <c r="F68" s="29" t="s">
        <v>13</v>
      </c>
      <c r="G68" s="17" t="s">
        <v>92</v>
      </c>
      <c r="H68" s="196">
        <f>'February 2019'!G67*1.005</f>
        <v>93164.892964178987</v>
      </c>
      <c r="I68" s="196">
        <f>'February 2019'!H67*1.005</f>
        <v>95959.839753104345</v>
      </c>
      <c r="J68" s="196">
        <f>'February 2019'!I67*1.005</f>
        <v>98838.634945697486</v>
      </c>
      <c r="K68" s="196">
        <f>'February 2019'!J67*1.005</f>
        <v>101803.7939940684</v>
      </c>
      <c r="L68" s="30"/>
    </row>
    <row r="69" spans="1:12" s="19" customFormat="1">
      <c r="A69" s="3" t="s">
        <v>102</v>
      </c>
      <c r="B69" s="28" t="s">
        <v>12</v>
      </c>
      <c r="C69" s="2">
        <v>520</v>
      </c>
      <c r="D69" s="35" t="s">
        <v>103</v>
      </c>
      <c r="E69" s="29">
        <v>11</v>
      </c>
      <c r="F69" s="29" t="s">
        <v>13</v>
      </c>
      <c r="G69" s="17" t="s">
        <v>92</v>
      </c>
      <c r="H69" s="196">
        <f>'February 2019'!G68*1.005</f>
        <v>93164.892964178987</v>
      </c>
      <c r="I69" s="196">
        <f>'February 2019'!H68*1.005</f>
        <v>95959.839753104345</v>
      </c>
      <c r="J69" s="196">
        <f>'February 2019'!I68*1.005</f>
        <v>98838.634945697486</v>
      </c>
      <c r="K69" s="196">
        <f>'February 2019'!J68*1.005</f>
        <v>101803.7939940684</v>
      </c>
      <c r="L69" s="30"/>
    </row>
    <row r="70" spans="1:12" s="19" customFormat="1">
      <c r="A70" s="3" t="s">
        <v>104</v>
      </c>
      <c r="B70" s="28" t="s">
        <v>12</v>
      </c>
      <c r="C70" s="2">
        <v>510</v>
      </c>
      <c r="D70" s="35" t="s">
        <v>105</v>
      </c>
      <c r="E70" s="29">
        <v>11</v>
      </c>
      <c r="F70" s="29" t="s">
        <v>13</v>
      </c>
      <c r="G70" s="17" t="s">
        <v>92</v>
      </c>
      <c r="H70" s="196">
        <f>'February 2019'!G69*1.005</f>
        <v>93164.892964178987</v>
      </c>
      <c r="I70" s="196">
        <f>'February 2019'!H69*1.005</f>
        <v>95959.839753104345</v>
      </c>
      <c r="J70" s="196">
        <f>'February 2019'!I69*1.005</f>
        <v>98838.634945697486</v>
      </c>
      <c r="K70" s="196">
        <f>'February 2019'!J69*1.005</f>
        <v>101803.7939940684</v>
      </c>
      <c r="L70" s="30"/>
    </row>
    <row r="71" spans="1:12" s="19" customFormat="1">
      <c r="A71" s="3" t="s">
        <v>106</v>
      </c>
      <c r="B71" s="28" t="s">
        <v>12</v>
      </c>
      <c r="C71" s="2">
        <v>520</v>
      </c>
      <c r="D71" s="35" t="s">
        <v>107</v>
      </c>
      <c r="E71" s="29">
        <v>11</v>
      </c>
      <c r="F71" s="29" t="s">
        <v>13</v>
      </c>
      <c r="G71" s="17" t="s">
        <v>92</v>
      </c>
      <c r="H71" s="196">
        <f>'February 2019'!G70*1.005</f>
        <v>93164.892964178987</v>
      </c>
      <c r="I71" s="196">
        <f>'February 2019'!H70*1.005</f>
        <v>95959.839753104345</v>
      </c>
      <c r="J71" s="196">
        <f>'February 2019'!I70*1.005</f>
        <v>98838.634945697486</v>
      </c>
      <c r="K71" s="196">
        <f>'February 2019'!J70*1.005</f>
        <v>101803.7939940684</v>
      </c>
      <c r="L71" s="30"/>
    </row>
    <row r="72" spans="1:12" s="19" customFormat="1">
      <c r="A72" s="3" t="s">
        <v>108</v>
      </c>
      <c r="B72" s="28" t="s">
        <v>12</v>
      </c>
      <c r="C72" s="2">
        <v>505</v>
      </c>
      <c r="D72" s="35" t="s">
        <v>109</v>
      </c>
      <c r="E72" s="29">
        <v>11</v>
      </c>
      <c r="F72" s="29" t="s">
        <v>13</v>
      </c>
      <c r="G72" s="17" t="s">
        <v>92</v>
      </c>
      <c r="H72" s="196">
        <f>'February 2019'!G71*1.005</f>
        <v>93164.892964178987</v>
      </c>
      <c r="I72" s="196">
        <f>'February 2019'!H71*1.005</f>
        <v>95959.839753104345</v>
      </c>
      <c r="J72" s="196">
        <f>'February 2019'!I71*1.005</f>
        <v>98838.634945697486</v>
      </c>
      <c r="K72" s="196">
        <f>'February 2019'!J71*1.005</f>
        <v>101803.7939940684</v>
      </c>
      <c r="L72" s="30"/>
    </row>
    <row r="73" spans="1:12" s="19" customFormat="1">
      <c r="A73" s="3" t="s">
        <v>110</v>
      </c>
      <c r="B73" s="28" t="s">
        <v>12</v>
      </c>
      <c r="C73" s="2">
        <v>520</v>
      </c>
      <c r="D73" s="35" t="s">
        <v>111</v>
      </c>
      <c r="E73" s="29">
        <v>11</v>
      </c>
      <c r="F73" s="29" t="s">
        <v>13</v>
      </c>
      <c r="G73" s="17" t="s">
        <v>92</v>
      </c>
      <c r="H73" s="196">
        <f>'February 2019'!G72*1.005</f>
        <v>93164.892964178987</v>
      </c>
      <c r="I73" s="196">
        <f>'February 2019'!H72*1.005</f>
        <v>95959.839753104345</v>
      </c>
      <c r="J73" s="196">
        <f>'February 2019'!I72*1.005</f>
        <v>98838.634945697486</v>
      </c>
      <c r="K73" s="196">
        <f>'February 2019'!J72*1.005</f>
        <v>101803.7939940684</v>
      </c>
      <c r="L73" s="30"/>
    </row>
    <row r="74" spans="1:12" s="19" customFormat="1">
      <c r="A74" s="111" t="s">
        <v>112</v>
      </c>
      <c r="B74" s="28" t="s">
        <v>12</v>
      </c>
      <c r="C74" s="2">
        <v>510</v>
      </c>
      <c r="D74" s="112" t="s">
        <v>113</v>
      </c>
      <c r="E74" s="29">
        <v>11</v>
      </c>
      <c r="F74" s="29" t="s">
        <v>13</v>
      </c>
      <c r="G74" s="17" t="s">
        <v>92</v>
      </c>
      <c r="H74" s="201">
        <f>'February 2019'!G73*1.005</f>
        <v>93164.892964178987</v>
      </c>
      <c r="I74" s="201">
        <f>'February 2019'!H73*1.005</f>
        <v>95959.839753104345</v>
      </c>
      <c r="J74" s="201">
        <f>'February 2019'!I73*1.005</f>
        <v>98838.634945697486</v>
      </c>
      <c r="K74" s="201">
        <f>'February 2019'!J73*1.005</f>
        <v>101803.7939940684</v>
      </c>
      <c r="L74" s="15"/>
    </row>
    <row r="75" spans="1:12" s="19" customFormat="1">
      <c r="A75" s="3" t="s">
        <v>114</v>
      </c>
      <c r="B75" s="28" t="s">
        <v>12</v>
      </c>
      <c r="C75" s="2">
        <v>523</v>
      </c>
      <c r="D75" s="35" t="s">
        <v>115</v>
      </c>
      <c r="E75" s="29">
        <v>11</v>
      </c>
      <c r="F75" s="29" t="s">
        <v>13</v>
      </c>
      <c r="G75" s="17" t="s">
        <v>92</v>
      </c>
      <c r="H75" s="196">
        <f>'February 2019'!G74*1.005</f>
        <v>93164.892964178987</v>
      </c>
      <c r="I75" s="196">
        <f>'February 2019'!H74*1.005</f>
        <v>95959.839753104345</v>
      </c>
      <c r="J75" s="196">
        <f>'February 2019'!I74*1.005</f>
        <v>98838.634945697486</v>
      </c>
      <c r="K75" s="196">
        <f>'February 2019'!J74*1.005</f>
        <v>101803.7939940684</v>
      </c>
      <c r="L75" s="30"/>
    </row>
    <row r="76" spans="1:12" s="19" customFormat="1">
      <c r="A76" s="3" t="s">
        <v>116</v>
      </c>
      <c r="B76" s="28" t="s">
        <v>12</v>
      </c>
      <c r="C76" s="2">
        <v>508</v>
      </c>
      <c r="D76" s="35" t="s">
        <v>117</v>
      </c>
      <c r="E76" s="29">
        <v>11</v>
      </c>
      <c r="F76" s="29" t="s">
        <v>13</v>
      </c>
      <c r="G76" s="17" t="s">
        <v>92</v>
      </c>
      <c r="H76" s="196">
        <f>'February 2019'!G75*1.005</f>
        <v>93164.892964178987</v>
      </c>
      <c r="I76" s="196">
        <f>'February 2019'!H75*1.005</f>
        <v>95959.839753104345</v>
      </c>
      <c r="J76" s="196">
        <f>'February 2019'!I75*1.005</f>
        <v>98838.634945697486</v>
      </c>
      <c r="K76" s="196">
        <f>'February 2019'!J75*1.005</f>
        <v>101803.7939940684</v>
      </c>
      <c r="L76" s="30"/>
    </row>
    <row r="77" spans="1:12" s="19" customFormat="1">
      <c r="A77" s="3" t="s">
        <v>118</v>
      </c>
      <c r="B77" s="28" t="s">
        <v>12</v>
      </c>
      <c r="C77" s="2">
        <v>513</v>
      </c>
      <c r="D77" s="35" t="s">
        <v>119</v>
      </c>
      <c r="E77" s="29">
        <v>11</v>
      </c>
      <c r="F77" s="29" t="s">
        <v>13</v>
      </c>
      <c r="G77" s="17" t="s">
        <v>92</v>
      </c>
      <c r="H77" s="196">
        <f>'February 2019'!G76*1.005</f>
        <v>93164.892964178987</v>
      </c>
      <c r="I77" s="196">
        <f>'February 2019'!H76*1.005</f>
        <v>95959.839753104345</v>
      </c>
      <c r="J77" s="196">
        <f>'February 2019'!I76*1.005</f>
        <v>98838.634945697486</v>
      </c>
      <c r="K77" s="196">
        <f>'February 2019'!J76*1.005</f>
        <v>101803.7939940684</v>
      </c>
      <c r="L77" s="30"/>
    </row>
    <row r="78" spans="1:12" s="19" customFormat="1">
      <c r="A78" s="3" t="s">
        <v>120</v>
      </c>
      <c r="B78" s="28" t="s">
        <v>12</v>
      </c>
      <c r="C78" s="2">
        <v>503</v>
      </c>
      <c r="D78" s="35" t="s">
        <v>229</v>
      </c>
      <c r="E78" s="29">
        <v>11</v>
      </c>
      <c r="F78" s="29" t="s">
        <v>13</v>
      </c>
      <c r="G78" s="17" t="s">
        <v>92</v>
      </c>
      <c r="H78" s="196">
        <f>'February 2019'!G77*1.005</f>
        <v>93164.892964178987</v>
      </c>
      <c r="I78" s="196">
        <f>'February 2019'!H77*1.005</f>
        <v>95959.839753104345</v>
      </c>
      <c r="J78" s="196">
        <f>'February 2019'!I77*1.005</f>
        <v>98838.634945697486</v>
      </c>
      <c r="K78" s="196">
        <f>'February 2019'!J77*1.005</f>
        <v>101803.7939940684</v>
      </c>
      <c r="L78" s="30"/>
    </row>
    <row r="79" spans="1:12" s="19" customFormat="1">
      <c r="A79" s="3" t="s">
        <v>123</v>
      </c>
      <c r="B79" s="28" t="s">
        <v>12</v>
      </c>
      <c r="C79" s="2">
        <v>528</v>
      </c>
      <c r="D79" s="35" t="s">
        <v>124</v>
      </c>
      <c r="E79" s="29">
        <v>11</v>
      </c>
      <c r="F79" s="29" t="s">
        <v>13</v>
      </c>
      <c r="G79" s="17" t="s">
        <v>92</v>
      </c>
      <c r="H79" s="196">
        <f>'February 2019'!G78*1.005</f>
        <v>93164.892964178987</v>
      </c>
      <c r="I79" s="196">
        <f>'February 2019'!H78*1.005</f>
        <v>95959.839753104345</v>
      </c>
      <c r="J79" s="196">
        <f>'February 2019'!I78*1.005</f>
        <v>98838.634945697486</v>
      </c>
      <c r="K79" s="196">
        <f>'February 2019'!J78*1.005</f>
        <v>101803.7939940684</v>
      </c>
      <c r="L79" s="30"/>
    </row>
    <row r="80" spans="1:12" s="19" customFormat="1">
      <c r="A80" s="3" t="s">
        <v>127</v>
      </c>
      <c r="B80" s="28" t="s">
        <v>12</v>
      </c>
      <c r="C80" s="2">
        <v>500</v>
      </c>
      <c r="D80" s="35" t="s">
        <v>128</v>
      </c>
      <c r="E80" s="29">
        <v>11</v>
      </c>
      <c r="F80" s="29" t="s">
        <v>13</v>
      </c>
      <c r="G80" s="17" t="s">
        <v>92</v>
      </c>
      <c r="H80" s="196">
        <f>'February 2019'!G79*1.005</f>
        <v>93164.892964178987</v>
      </c>
      <c r="I80" s="196">
        <f>'February 2019'!H79*1.005</f>
        <v>95959.839753104345</v>
      </c>
      <c r="J80" s="196">
        <f>'February 2019'!I79*1.005</f>
        <v>98838.634945697486</v>
      </c>
      <c r="K80" s="196">
        <f>'February 2019'!J79*1.005</f>
        <v>101803.7939940684</v>
      </c>
      <c r="L80" s="30"/>
    </row>
    <row r="81" spans="1:14" s="19" customFormat="1">
      <c r="A81" s="3" t="s">
        <v>129</v>
      </c>
      <c r="B81" s="28" t="s">
        <v>12</v>
      </c>
      <c r="C81" s="2">
        <v>511</v>
      </c>
      <c r="D81" s="35" t="s">
        <v>130</v>
      </c>
      <c r="E81" s="29">
        <v>11</v>
      </c>
      <c r="F81" s="29" t="s">
        <v>13</v>
      </c>
      <c r="G81" s="17" t="s">
        <v>92</v>
      </c>
      <c r="H81" s="196">
        <f>'February 2019'!G80*1.005</f>
        <v>93164.892964178987</v>
      </c>
      <c r="I81" s="196">
        <f>'February 2019'!H80*1.005</f>
        <v>95959.839753104345</v>
      </c>
      <c r="J81" s="196">
        <f>'February 2019'!I80*1.005</f>
        <v>98838.634945697486</v>
      </c>
      <c r="K81" s="196">
        <f>'February 2019'!J80*1.005</f>
        <v>101803.7939940684</v>
      </c>
      <c r="L81" s="30"/>
    </row>
    <row r="82" spans="1:14" s="19" customFormat="1">
      <c r="A82" s="3" t="s">
        <v>131</v>
      </c>
      <c r="B82" s="28" t="s">
        <v>12</v>
      </c>
      <c r="C82" s="2">
        <v>535</v>
      </c>
      <c r="D82" s="35" t="s">
        <v>132</v>
      </c>
      <c r="E82" s="29">
        <v>11</v>
      </c>
      <c r="F82" s="29" t="s">
        <v>13</v>
      </c>
      <c r="G82" s="17" t="s">
        <v>92</v>
      </c>
      <c r="H82" s="196">
        <f>'February 2019'!G81*1.005</f>
        <v>93164.892964178987</v>
      </c>
      <c r="I82" s="196">
        <f>'February 2019'!H81*1.005</f>
        <v>95959.839753104345</v>
      </c>
      <c r="J82" s="196">
        <f>'February 2019'!I81*1.005</f>
        <v>98838.634945697486</v>
      </c>
      <c r="K82" s="196">
        <f>'February 2019'!J81*1.005</f>
        <v>101803.7939940684</v>
      </c>
      <c r="L82" s="30"/>
    </row>
    <row r="83" spans="1:14" s="19" customFormat="1">
      <c r="A83" s="3" t="s">
        <v>133</v>
      </c>
      <c r="B83" s="28" t="s">
        <v>12</v>
      </c>
      <c r="C83" s="2">
        <v>503</v>
      </c>
      <c r="D83" s="35" t="s">
        <v>134</v>
      </c>
      <c r="E83" s="29">
        <v>11</v>
      </c>
      <c r="F83" s="29" t="s">
        <v>13</v>
      </c>
      <c r="G83" s="17" t="s">
        <v>92</v>
      </c>
      <c r="H83" s="196">
        <f>'February 2019'!G82*1.005</f>
        <v>93164.892964178987</v>
      </c>
      <c r="I83" s="196">
        <f>'February 2019'!H82*1.005</f>
        <v>95959.839753104345</v>
      </c>
      <c r="J83" s="196">
        <f>'February 2019'!I82*1.005</f>
        <v>98838.634945697486</v>
      </c>
      <c r="K83" s="196">
        <f>'February 2019'!J82*1.005</f>
        <v>101803.7939940684</v>
      </c>
      <c r="L83" s="30"/>
    </row>
    <row r="84" spans="1:14" s="19" customFormat="1">
      <c r="A84" s="3" t="s">
        <v>135</v>
      </c>
      <c r="B84" s="28" t="s">
        <v>12</v>
      </c>
      <c r="C84" s="2">
        <v>500</v>
      </c>
      <c r="D84" s="35" t="s">
        <v>136</v>
      </c>
      <c r="E84" s="29">
        <v>11</v>
      </c>
      <c r="F84" s="29" t="s">
        <v>13</v>
      </c>
      <c r="G84" s="17" t="s">
        <v>92</v>
      </c>
      <c r="H84" s="196">
        <f>'February 2019'!G83*1.005</f>
        <v>93164.892964178987</v>
      </c>
      <c r="I84" s="196">
        <f>'February 2019'!H83*1.005</f>
        <v>95959.839753104345</v>
      </c>
      <c r="J84" s="196">
        <f>'February 2019'!I83*1.005</f>
        <v>98838.634945697486</v>
      </c>
      <c r="K84" s="196">
        <f>'February 2019'!J83*1.005</f>
        <v>101803.7939940684</v>
      </c>
      <c r="L84" s="30"/>
    </row>
    <row r="85" spans="1:14" s="19" customFormat="1">
      <c r="A85" s="3" t="s">
        <v>137</v>
      </c>
      <c r="B85" s="28" t="s">
        <v>12</v>
      </c>
      <c r="C85" s="2">
        <v>513</v>
      </c>
      <c r="D85" s="35" t="s">
        <v>138</v>
      </c>
      <c r="E85" s="29">
        <v>11</v>
      </c>
      <c r="F85" s="29" t="s">
        <v>13</v>
      </c>
      <c r="G85" s="17" t="s">
        <v>92</v>
      </c>
      <c r="H85" s="196">
        <f>'February 2019'!G84*1.005</f>
        <v>93164.892964178987</v>
      </c>
      <c r="I85" s="196">
        <f>'February 2019'!H84*1.005</f>
        <v>95959.839753104345</v>
      </c>
      <c r="J85" s="196">
        <f>'February 2019'!I84*1.005</f>
        <v>98838.634945697486</v>
      </c>
      <c r="K85" s="196">
        <f>'February 2019'!J84*1.005</f>
        <v>101803.7939940684</v>
      </c>
      <c r="L85" s="30"/>
    </row>
    <row r="86" spans="1:14" s="19" customFormat="1">
      <c r="A86" s="3" t="s">
        <v>139</v>
      </c>
      <c r="B86" s="28" t="s">
        <v>12</v>
      </c>
      <c r="C86" s="2">
        <v>505</v>
      </c>
      <c r="D86" s="35" t="s">
        <v>140</v>
      </c>
      <c r="E86" s="29">
        <v>11</v>
      </c>
      <c r="F86" s="29" t="s">
        <v>13</v>
      </c>
      <c r="G86" s="17" t="s">
        <v>92</v>
      </c>
      <c r="H86" s="196">
        <f>'February 2019'!G85*1.005</f>
        <v>93164.892964178987</v>
      </c>
      <c r="I86" s="196">
        <f>'February 2019'!H85*1.005</f>
        <v>95959.839753104345</v>
      </c>
      <c r="J86" s="196">
        <f>'February 2019'!I85*1.005</f>
        <v>98838.634945697486</v>
      </c>
      <c r="K86" s="196">
        <f>'February 2019'!J85*1.005</f>
        <v>101803.7939940684</v>
      </c>
      <c r="L86" s="30"/>
    </row>
    <row r="87" spans="1:14" s="19" customFormat="1">
      <c r="A87" s="3" t="s">
        <v>141</v>
      </c>
      <c r="B87" s="28" t="s">
        <v>12</v>
      </c>
      <c r="C87" s="2">
        <v>498</v>
      </c>
      <c r="D87" s="35" t="s">
        <v>142</v>
      </c>
      <c r="E87" s="29">
        <v>11</v>
      </c>
      <c r="F87" s="29" t="s">
        <v>13</v>
      </c>
      <c r="G87" s="17" t="s">
        <v>92</v>
      </c>
      <c r="H87" s="196">
        <f>'February 2019'!G86*1.005</f>
        <v>93164.892964178987</v>
      </c>
      <c r="I87" s="196">
        <f>'February 2019'!H86*1.005</f>
        <v>95959.839753104345</v>
      </c>
      <c r="J87" s="196">
        <f>'February 2019'!I86*1.005</f>
        <v>98838.634945697486</v>
      </c>
      <c r="K87" s="196">
        <f>'February 2019'!J86*1.005</f>
        <v>101803.7939940684</v>
      </c>
      <c r="L87" s="30"/>
    </row>
    <row r="88" spans="1:14" s="19" customFormat="1">
      <c r="A88" s="3"/>
      <c r="B88" s="2"/>
      <c r="C88" s="2"/>
      <c r="D88" s="35"/>
      <c r="E88" s="4"/>
      <c r="F88" s="4"/>
      <c r="G88" s="30"/>
      <c r="H88" s="179"/>
      <c r="I88" s="179"/>
      <c r="J88" s="179"/>
      <c r="K88" s="179"/>
      <c r="L88" s="30"/>
    </row>
    <row r="89" spans="1:14" s="19" customFormat="1">
      <c r="A89" s="3"/>
      <c r="B89" s="2"/>
      <c r="C89" s="2"/>
      <c r="D89" s="35"/>
      <c r="E89" s="4"/>
      <c r="F89" s="4"/>
      <c r="G89" s="30"/>
      <c r="H89" s="179"/>
      <c r="I89" s="179"/>
      <c r="J89" s="179"/>
      <c r="K89" s="179"/>
      <c r="L89" s="30"/>
    </row>
    <row r="90" spans="1:14" s="19" customFormat="1" ht="28.5" thickBot="1">
      <c r="A90" s="22" t="s">
        <v>2</v>
      </c>
      <c r="B90" s="23" t="s">
        <v>3</v>
      </c>
      <c r="C90" s="23" t="s">
        <v>519</v>
      </c>
      <c r="D90" s="24" t="s">
        <v>143</v>
      </c>
      <c r="E90" s="25" t="s">
        <v>5</v>
      </c>
      <c r="F90" s="23" t="s">
        <v>6</v>
      </c>
      <c r="G90" s="25" t="s">
        <v>7</v>
      </c>
      <c r="H90" s="26" t="s">
        <v>8</v>
      </c>
      <c r="I90" s="26" t="s">
        <v>9</v>
      </c>
      <c r="J90" s="26" t="s">
        <v>10</v>
      </c>
      <c r="K90" s="27" t="s">
        <v>11</v>
      </c>
      <c r="L90" s="15"/>
    </row>
    <row r="91" spans="1:14" s="19" customFormat="1">
      <c r="A91" s="3"/>
      <c r="B91" s="2"/>
      <c r="C91" s="2"/>
      <c r="D91" s="31" t="s">
        <v>15</v>
      </c>
      <c r="E91" s="4"/>
      <c r="F91" s="4"/>
      <c r="G91" s="30"/>
      <c r="H91" s="178"/>
      <c r="I91" s="178"/>
      <c r="J91" s="178"/>
      <c r="K91" s="178"/>
    </row>
    <row r="92" spans="1:14" s="19" customFormat="1">
      <c r="A92" s="3" t="s">
        <v>145</v>
      </c>
      <c r="B92" s="28" t="s">
        <v>12</v>
      </c>
      <c r="C92" s="2">
        <v>550</v>
      </c>
      <c r="D92" s="35" t="s">
        <v>146</v>
      </c>
      <c r="E92" s="29">
        <v>12</v>
      </c>
      <c r="F92" s="29" t="s">
        <v>13</v>
      </c>
      <c r="G92" s="17" t="s">
        <v>144</v>
      </c>
      <c r="H92" s="197">
        <v>99837.281672386103</v>
      </c>
      <c r="I92" s="197">
        <v>102832.40012255769</v>
      </c>
      <c r="J92" s="197">
        <v>105917.37212623443</v>
      </c>
      <c r="K92" s="197">
        <v>109094.89329002146</v>
      </c>
      <c r="M92" s="105"/>
      <c r="N92" s="105"/>
    </row>
    <row r="93" spans="1:14">
      <c r="A93" s="3" t="s">
        <v>147</v>
      </c>
      <c r="B93" s="28" t="s">
        <v>12</v>
      </c>
      <c r="C93" s="2">
        <v>543</v>
      </c>
      <c r="D93" s="35" t="s">
        <v>148</v>
      </c>
      <c r="E93" s="29">
        <v>12</v>
      </c>
      <c r="F93" s="29" t="s">
        <v>13</v>
      </c>
      <c r="G93" s="17" t="s">
        <v>144</v>
      </c>
      <c r="H93" s="197">
        <v>99837.281672386103</v>
      </c>
      <c r="I93" s="197">
        <v>102832.40012255769</v>
      </c>
      <c r="J93" s="197">
        <v>105917.37212623443</v>
      </c>
      <c r="K93" s="197">
        <v>109094.89329002146</v>
      </c>
    </row>
    <row r="94" spans="1:14">
      <c r="A94" s="3" t="s">
        <v>149</v>
      </c>
      <c r="B94" s="28" t="s">
        <v>12</v>
      </c>
      <c r="C94" s="2">
        <v>548</v>
      </c>
      <c r="D94" s="3" t="s">
        <v>150</v>
      </c>
      <c r="E94" s="29">
        <v>12</v>
      </c>
      <c r="F94" s="29" t="s">
        <v>13</v>
      </c>
      <c r="G94" s="17" t="s">
        <v>144</v>
      </c>
      <c r="H94" s="200">
        <v>99837.281672386103</v>
      </c>
      <c r="I94" s="200">
        <v>102832.40012255769</v>
      </c>
      <c r="J94" s="200">
        <v>105917.37212623443</v>
      </c>
      <c r="K94" s="200">
        <v>109094.89329002146</v>
      </c>
    </row>
    <row r="95" spans="1:14" s="19" customFormat="1">
      <c r="A95" s="3" t="s">
        <v>121</v>
      </c>
      <c r="B95" s="28" t="s">
        <v>12</v>
      </c>
      <c r="C95" s="2">
        <v>545</v>
      </c>
      <c r="D95" s="35" t="s">
        <v>122</v>
      </c>
      <c r="E95" s="29">
        <v>12</v>
      </c>
      <c r="F95" s="29" t="s">
        <v>13</v>
      </c>
      <c r="G95" s="17" t="s">
        <v>144</v>
      </c>
      <c r="H95" s="196">
        <v>99837.281672386103</v>
      </c>
      <c r="I95" s="196">
        <v>102832.40012255769</v>
      </c>
      <c r="J95" s="196">
        <v>105917.37212623443</v>
      </c>
      <c r="K95" s="196">
        <v>109094.89329002146</v>
      </c>
      <c r="L95" s="30"/>
    </row>
    <row r="96" spans="1:14" s="19" customFormat="1">
      <c r="A96" s="3" t="s">
        <v>387</v>
      </c>
      <c r="B96" s="28" t="s">
        <v>12</v>
      </c>
      <c r="C96" s="2">
        <v>548</v>
      </c>
      <c r="D96" s="35" t="s">
        <v>524</v>
      </c>
      <c r="E96" s="29">
        <v>12</v>
      </c>
      <c r="F96" s="29" t="s">
        <v>13</v>
      </c>
      <c r="G96" s="17" t="s">
        <v>144</v>
      </c>
      <c r="H96" s="196">
        <v>99837.281672386103</v>
      </c>
      <c r="I96" s="196">
        <v>102832.40012255769</v>
      </c>
      <c r="J96" s="196">
        <v>105917.37212623443</v>
      </c>
      <c r="K96" s="196">
        <v>109094.89329002146</v>
      </c>
      <c r="L96" s="30"/>
    </row>
    <row r="97" spans="1:12" s="19" customFormat="1">
      <c r="A97" s="3" t="s">
        <v>151</v>
      </c>
      <c r="B97" s="28" t="s">
        <v>12</v>
      </c>
      <c r="C97" s="2">
        <v>568</v>
      </c>
      <c r="D97" s="35" t="s">
        <v>152</v>
      </c>
      <c r="E97" s="29">
        <v>12</v>
      </c>
      <c r="F97" s="29" t="s">
        <v>13</v>
      </c>
      <c r="G97" s="17" t="s">
        <v>144</v>
      </c>
      <c r="H97" s="196">
        <v>99837.281672386103</v>
      </c>
      <c r="I97" s="196">
        <v>102832.40012255769</v>
      </c>
      <c r="J97" s="196">
        <v>105917.37212623443</v>
      </c>
      <c r="K97" s="196">
        <v>109094.89329002146</v>
      </c>
      <c r="L97" s="30"/>
    </row>
    <row r="98" spans="1:12" s="19" customFormat="1">
      <c r="A98" s="3"/>
      <c r="B98" s="2"/>
      <c r="C98" s="2"/>
      <c r="D98" s="35"/>
      <c r="E98" s="4"/>
      <c r="F98" s="4"/>
      <c r="G98" s="30"/>
      <c r="H98" s="179"/>
      <c r="I98" s="179"/>
      <c r="J98" s="179"/>
      <c r="K98" s="179"/>
      <c r="L98" s="30"/>
    </row>
    <row r="99" spans="1:12" s="19" customFormat="1">
      <c r="A99" s="3"/>
      <c r="B99" s="2"/>
      <c r="C99" s="2"/>
      <c r="D99" s="35"/>
      <c r="E99" s="4"/>
      <c r="F99" s="4"/>
      <c r="G99" s="30"/>
      <c r="H99" s="179"/>
      <c r="I99" s="179"/>
      <c r="J99" s="179"/>
      <c r="K99" s="179"/>
      <c r="L99" s="30"/>
    </row>
    <row r="100" spans="1:12" s="12" customFormat="1">
      <c r="A100" s="7" t="s">
        <v>153</v>
      </c>
      <c r="B100" s="19"/>
      <c r="C100" s="19"/>
      <c r="D100" s="11"/>
      <c r="E100" s="19"/>
      <c r="F100" s="19"/>
      <c r="G100" s="19"/>
      <c r="H100" s="17"/>
      <c r="I100" s="17"/>
      <c r="J100" s="17"/>
      <c r="K100" s="18"/>
      <c r="L100" s="10"/>
    </row>
    <row r="101" spans="1:12" s="19" customFormat="1" ht="28.5" thickBot="1">
      <c r="A101" s="22" t="s">
        <v>2</v>
      </c>
      <c r="B101" s="23" t="s">
        <v>3</v>
      </c>
      <c r="C101" s="23" t="s">
        <v>519</v>
      </c>
      <c r="D101" s="24" t="s">
        <v>154</v>
      </c>
      <c r="E101" s="25" t="s">
        <v>5</v>
      </c>
      <c r="F101" s="23" t="s">
        <v>6</v>
      </c>
      <c r="G101" s="25" t="s">
        <v>7</v>
      </c>
      <c r="H101" s="26" t="s">
        <v>8</v>
      </c>
      <c r="I101" s="26" t="s">
        <v>9</v>
      </c>
      <c r="J101" s="26" t="s">
        <v>10</v>
      </c>
      <c r="K101" s="27" t="s">
        <v>11</v>
      </c>
    </row>
    <row r="102" spans="1:12" s="19" customFormat="1">
      <c r="A102" s="3"/>
      <c r="B102" s="2"/>
      <c r="C102" s="2"/>
      <c r="D102" s="31" t="s">
        <v>15</v>
      </c>
      <c r="E102" s="4"/>
      <c r="F102" s="4"/>
      <c r="G102" s="40"/>
      <c r="H102" s="172"/>
      <c r="I102" s="172"/>
      <c r="J102" s="172"/>
      <c r="K102" s="172"/>
    </row>
    <row r="103" spans="1:12">
      <c r="A103" s="34" t="s">
        <v>521</v>
      </c>
      <c r="B103" s="28" t="s">
        <v>155</v>
      </c>
      <c r="C103" s="2">
        <v>338</v>
      </c>
      <c r="D103" s="34" t="s">
        <v>323</v>
      </c>
      <c r="E103" s="29">
        <v>7</v>
      </c>
      <c r="F103" s="29" t="s">
        <v>156</v>
      </c>
      <c r="G103" s="39" t="s">
        <v>157</v>
      </c>
      <c r="H103" s="204">
        <f>'February 2019'!G96</f>
        <v>31.076559062240605</v>
      </c>
      <c r="I103" s="204">
        <f>'February 2019'!H96</f>
        <v>32.008855834107827</v>
      </c>
      <c r="J103" s="204">
        <f>'February 2019'!I96</f>
        <v>32.969121509131057</v>
      </c>
      <c r="K103" s="204">
        <f>'February 2019'!J96</f>
        <v>33.95819515440499</v>
      </c>
      <c r="L103" s="186"/>
    </row>
    <row r="104" spans="1:12" s="19" customFormat="1">
      <c r="A104" s="3" t="s">
        <v>158</v>
      </c>
      <c r="B104" s="28" t="s">
        <v>155</v>
      </c>
      <c r="C104" s="2">
        <v>333</v>
      </c>
      <c r="D104" s="35" t="s">
        <v>159</v>
      </c>
      <c r="E104" s="29">
        <v>7</v>
      </c>
      <c r="F104" s="29" t="s">
        <v>156</v>
      </c>
      <c r="G104" s="39" t="s">
        <v>157</v>
      </c>
      <c r="H104" s="204">
        <f>'February 2019'!G96</f>
        <v>31.076559062240605</v>
      </c>
      <c r="I104" s="204">
        <f>'February 2019'!H96</f>
        <v>32.008855834107827</v>
      </c>
      <c r="J104" s="204">
        <f>'February 2019'!I96</f>
        <v>32.969121509131057</v>
      </c>
      <c r="K104" s="204">
        <f>'February 2019'!J96</f>
        <v>33.95819515440499</v>
      </c>
      <c r="L104" s="40"/>
    </row>
    <row r="105" spans="1:12" s="19" customFormat="1">
      <c r="A105" s="3" t="s">
        <v>160</v>
      </c>
      <c r="B105" s="28" t="s">
        <v>155</v>
      </c>
      <c r="C105" s="2">
        <v>328</v>
      </c>
      <c r="D105" s="35" t="s">
        <v>161</v>
      </c>
      <c r="E105" s="29">
        <v>7</v>
      </c>
      <c r="F105" s="29" t="s">
        <v>156</v>
      </c>
      <c r="G105" s="39" t="s">
        <v>157</v>
      </c>
      <c r="H105" s="204">
        <f>'February 2019'!G97</f>
        <v>31.076559062240605</v>
      </c>
      <c r="I105" s="204">
        <f>'February 2019'!H97</f>
        <v>32.008855834107827</v>
      </c>
      <c r="J105" s="204">
        <f>'February 2019'!I97</f>
        <v>32.969121509131057</v>
      </c>
      <c r="K105" s="204">
        <f>'February 2019'!J97</f>
        <v>33.95819515440499</v>
      </c>
      <c r="L105" s="40"/>
    </row>
    <row r="106" spans="1:12" s="19" customFormat="1">
      <c r="A106" s="3" t="s">
        <v>162</v>
      </c>
      <c r="B106" s="28" t="s">
        <v>155</v>
      </c>
      <c r="C106" s="2">
        <v>350</v>
      </c>
      <c r="D106" s="35" t="s">
        <v>163</v>
      </c>
      <c r="E106" s="29">
        <v>7</v>
      </c>
      <c r="F106" s="29" t="s">
        <v>156</v>
      </c>
      <c r="G106" s="39" t="s">
        <v>157</v>
      </c>
      <c r="H106" s="204">
        <f>'February 2019'!G98</f>
        <v>31.076559062240605</v>
      </c>
      <c r="I106" s="204">
        <f>'February 2019'!H98</f>
        <v>32.008855834107827</v>
      </c>
      <c r="J106" s="204">
        <f>'February 2019'!I98</f>
        <v>32.969121509131057</v>
      </c>
      <c r="K106" s="204">
        <f>'February 2019'!J98</f>
        <v>33.95819515440499</v>
      </c>
      <c r="L106" s="40"/>
    </row>
    <row r="107" spans="1:12" s="19" customFormat="1">
      <c r="A107" s="3" t="s">
        <v>164</v>
      </c>
      <c r="B107" s="28" t="s">
        <v>155</v>
      </c>
      <c r="C107" s="2">
        <v>318</v>
      </c>
      <c r="D107" s="43" t="s">
        <v>165</v>
      </c>
      <c r="E107" s="29">
        <v>7</v>
      </c>
      <c r="F107" s="29" t="s">
        <v>156</v>
      </c>
      <c r="G107" s="39" t="s">
        <v>157</v>
      </c>
      <c r="H107" s="204">
        <f>'February 2019'!G99</f>
        <v>31.076559062240605</v>
      </c>
      <c r="I107" s="204">
        <f>'February 2019'!H99</f>
        <v>32.008855834107827</v>
      </c>
      <c r="J107" s="204">
        <f>'February 2019'!I99</f>
        <v>32.969121509131057</v>
      </c>
      <c r="K107" s="204">
        <f>'February 2019'!J99</f>
        <v>33.95819515440499</v>
      </c>
      <c r="L107" s="40"/>
    </row>
    <row r="108" spans="1:12" s="19" customFormat="1">
      <c r="A108" s="3" t="s">
        <v>166</v>
      </c>
      <c r="B108" s="28" t="s">
        <v>155</v>
      </c>
      <c r="C108" s="2">
        <v>333</v>
      </c>
      <c r="D108" s="35" t="s">
        <v>167</v>
      </c>
      <c r="E108" s="29">
        <v>7</v>
      </c>
      <c r="F108" s="29" t="s">
        <v>156</v>
      </c>
      <c r="G108" s="39" t="s">
        <v>157</v>
      </c>
      <c r="H108" s="204">
        <f>'February 2019'!G100</f>
        <v>31.076559062240605</v>
      </c>
      <c r="I108" s="204">
        <f>'February 2019'!H100</f>
        <v>32.008855834107827</v>
      </c>
      <c r="J108" s="204">
        <f>'February 2019'!I100</f>
        <v>32.969121509131057</v>
      </c>
      <c r="K108" s="204">
        <f>'February 2019'!J100</f>
        <v>33.95819515440499</v>
      </c>
      <c r="L108" s="40"/>
    </row>
    <row r="109" spans="1:12" s="19" customFormat="1">
      <c r="A109" s="3"/>
      <c r="B109" s="2"/>
      <c r="C109" s="2"/>
      <c r="D109" s="35"/>
      <c r="E109" s="4"/>
      <c r="F109" s="15"/>
      <c r="G109" s="16"/>
      <c r="H109" s="39"/>
      <c r="I109" s="39"/>
      <c r="J109" s="39"/>
      <c r="L109" s="15"/>
    </row>
    <row r="110" spans="1:12" s="12" customFormat="1">
      <c r="A110" s="19"/>
      <c r="B110" s="19"/>
      <c r="C110" s="19"/>
      <c r="D110" s="11"/>
      <c r="E110" s="19"/>
      <c r="F110" s="19"/>
      <c r="G110" s="19"/>
      <c r="H110" s="17"/>
      <c r="I110" s="17"/>
      <c r="J110" s="17"/>
      <c r="K110" s="18"/>
      <c r="L110" s="10"/>
    </row>
    <row r="111" spans="1:12" s="19" customFormat="1" ht="28.5" thickBot="1">
      <c r="A111" s="22" t="s">
        <v>2</v>
      </c>
      <c r="B111" s="23" t="s">
        <v>3</v>
      </c>
      <c r="C111" s="23" t="s">
        <v>519</v>
      </c>
      <c r="D111" s="24" t="s">
        <v>168</v>
      </c>
      <c r="E111" s="25" t="s">
        <v>5</v>
      </c>
      <c r="F111" s="23" t="s">
        <v>6</v>
      </c>
      <c r="G111" s="25" t="s">
        <v>7</v>
      </c>
      <c r="H111" s="26" t="s">
        <v>8</v>
      </c>
      <c r="I111" s="26" t="s">
        <v>9</v>
      </c>
      <c r="J111" s="26" t="s">
        <v>10</v>
      </c>
      <c r="K111" s="27" t="s">
        <v>11</v>
      </c>
    </row>
    <row r="112" spans="1:12" s="19" customFormat="1">
      <c r="B112" s="44"/>
      <c r="C112" s="44"/>
      <c r="D112" s="31" t="s">
        <v>15</v>
      </c>
      <c r="E112" s="20"/>
      <c r="F112" s="20"/>
      <c r="G112" s="40"/>
      <c r="H112" s="40"/>
      <c r="I112" s="40"/>
      <c r="J112" s="40"/>
      <c r="K112" s="40"/>
    </row>
    <row r="113" spans="1:12" s="19" customFormat="1">
      <c r="A113" s="3" t="s">
        <v>172</v>
      </c>
      <c r="B113" s="28" t="s">
        <v>155</v>
      </c>
      <c r="C113" s="2">
        <v>393</v>
      </c>
      <c r="D113" s="35" t="s">
        <v>173</v>
      </c>
      <c r="E113" s="29">
        <v>8</v>
      </c>
      <c r="F113" s="29" t="s">
        <v>156</v>
      </c>
      <c r="G113" s="39" t="s">
        <v>169</v>
      </c>
      <c r="H113" s="205">
        <v>34.251144889037462</v>
      </c>
      <c r="I113" s="205">
        <v>35.278679235708594</v>
      </c>
      <c r="J113" s="205">
        <v>36.337039612779847</v>
      </c>
      <c r="K113" s="205">
        <v>37.427150801163243</v>
      </c>
      <c r="L113" s="40"/>
    </row>
    <row r="114" spans="1:12" s="19" customFormat="1">
      <c r="A114" s="3" t="s">
        <v>176</v>
      </c>
      <c r="B114" s="28" t="s">
        <v>155</v>
      </c>
      <c r="C114" s="2">
        <v>368</v>
      </c>
      <c r="D114" s="35" t="s">
        <v>177</v>
      </c>
      <c r="E114" s="29">
        <v>8</v>
      </c>
      <c r="F114" s="29" t="s">
        <v>156</v>
      </c>
      <c r="G114" s="39" t="s">
        <v>169</v>
      </c>
      <c r="H114" s="205">
        <v>34.251144889037462</v>
      </c>
      <c r="I114" s="205">
        <v>35.278679235708594</v>
      </c>
      <c r="J114" s="205">
        <v>36.337039612779847</v>
      </c>
      <c r="K114" s="205">
        <v>37.427150801163243</v>
      </c>
      <c r="L114" s="40"/>
    </row>
    <row r="115" spans="1:12" s="19" customFormat="1">
      <c r="A115" s="3" t="s">
        <v>178</v>
      </c>
      <c r="B115" s="28" t="s">
        <v>155</v>
      </c>
      <c r="C115" s="2">
        <v>388</v>
      </c>
      <c r="D115" s="35" t="s">
        <v>179</v>
      </c>
      <c r="E115" s="29">
        <v>8</v>
      </c>
      <c r="F115" s="29" t="s">
        <v>156</v>
      </c>
      <c r="G115" s="39" t="s">
        <v>169</v>
      </c>
      <c r="H115" s="205">
        <v>34.251144889037462</v>
      </c>
      <c r="I115" s="205">
        <v>35.278679235708594</v>
      </c>
      <c r="J115" s="205">
        <v>36.337039612779847</v>
      </c>
      <c r="K115" s="205">
        <v>37.427150801163243</v>
      </c>
      <c r="L115" s="40"/>
    </row>
    <row r="116" spans="1:12" s="19" customFormat="1">
      <c r="A116" s="3" t="s">
        <v>180</v>
      </c>
      <c r="B116" s="28" t="s">
        <v>155</v>
      </c>
      <c r="C116" s="2">
        <v>390</v>
      </c>
      <c r="D116" s="35" t="s">
        <v>181</v>
      </c>
      <c r="E116" s="29">
        <v>8</v>
      </c>
      <c r="F116" s="29" t="s">
        <v>156</v>
      </c>
      <c r="G116" s="39" t="s">
        <v>169</v>
      </c>
      <c r="H116" s="206">
        <v>34.251144889037462</v>
      </c>
      <c r="I116" s="206">
        <v>35.278679235708594</v>
      </c>
      <c r="J116" s="206">
        <v>36.337039612779847</v>
      </c>
      <c r="K116" s="206">
        <v>37.427150801163243</v>
      </c>
      <c r="L116" s="40"/>
    </row>
    <row r="117" spans="1:12" s="19" customFormat="1">
      <c r="A117" s="3" t="s">
        <v>182</v>
      </c>
      <c r="B117" s="28" t="s">
        <v>155</v>
      </c>
      <c r="C117" s="2">
        <v>390</v>
      </c>
      <c r="D117" s="35" t="s">
        <v>183</v>
      </c>
      <c r="E117" s="29">
        <v>8</v>
      </c>
      <c r="F117" s="29" t="s">
        <v>156</v>
      </c>
      <c r="G117" s="39" t="s">
        <v>169</v>
      </c>
      <c r="H117" s="206">
        <v>34.251144889037462</v>
      </c>
      <c r="I117" s="206">
        <v>35.278679235708594</v>
      </c>
      <c r="J117" s="206">
        <v>36.337039612779847</v>
      </c>
      <c r="K117" s="206">
        <v>37.427150801163243</v>
      </c>
      <c r="L117" s="40"/>
    </row>
    <row r="118" spans="1:12" s="19" customFormat="1">
      <c r="A118" s="3" t="s">
        <v>186</v>
      </c>
      <c r="B118" s="28" t="s">
        <v>155</v>
      </c>
      <c r="C118" s="2">
        <v>370</v>
      </c>
      <c r="D118" s="35" t="s">
        <v>187</v>
      </c>
      <c r="E118" s="29">
        <v>8</v>
      </c>
      <c r="F118" s="29" t="s">
        <v>156</v>
      </c>
      <c r="G118" s="39" t="s">
        <v>169</v>
      </c>
      <c r="H118" s="206">
        <v>34.251144889037462</v>
      </c>
      <c r="I118" s="206">
        <v>35.278679235708594</v>
      </c>
      <c r="J118" s="206">
        <v>36.337039612779847</v>
      </c>
      <c r="K118" s="206">
        <v>37.427150801163243</v>
      </c>
      <c r="L118" s="15"/>
    </row>
    <row r="119" spans="1:12" s="19" customFormat="1">
      <c r="A119" s="3" t="s">
        <v>188</v>
      </c>
      <c r="B119" s="28" t="s">
        <v>155</v>
      </c>
      <c r="C119" s="2">
        <v>368</v>
      </c>
      <c r="D119" s="35" t="s">
        <v>189</v>
      </c>
      <c r="E119" s="29">
        <v>8</v>
      </c>
      <c r="F119" s="29" t="s">
        <v>156</v>
      </c>
      <c r="G119" s="39" t="s">
        <v>169</v>
      </c>
      <c r="H119" s="207">
        <v>34.251144889037462</v>
      </c>
      <c r="I119" s="207">
        <v>35.278679235708594</v>
      </c>
      <c r="J119" s="207">
        <v>36.337039612779847</v>
      </c>
      <c r="K119" s="207">
        <v>37.427150801163243</v>
      </c>
      <c r="L119" s="15"/>
    </row>
    <row r="120" spans="1:12" s="19" customFormat="1">
      <c r="A120" s="3"/>
      <c r="B120" s="2"/>
      <c r="C120" s="2"/>
      <c r="D120" s="35"/>
      <c r="E120" s="4"/>
      <c r="F120" s="15"/>
      <c r="G120" s="16"/>
      <c r="H120" s="39"/>
      <c r="I120" s="39"/>
      <c r="J120" s="39"/>
      <c r="K120" s="18"/>
      <c r="L120" s="15"/>
    </row>
    <row r="121" spans="1:12" s="12" customFormat="1">
      <c r="A121" s="19"/>
      <c r="B121" s="19"/>
      <c r="C121" s="19"/>
      <c r="D121" s="11"/>
      <c r="E121" s="45"/>
      <c r="F121" s="11"/>
      <c r="G121" s="45"/>
      <c r="H121" s="17"/>
      <c r="I121" s="17"/>
      <c r="J121" s="17"/>
      <c r="K121" s="18"/>
      <c r="L121" s="10"/>
    </row>
    <row r="122" spans="1:12" s="19" customFormat="1" ht="28.5" thickBot="1">
      <c r="A122" s="22" t="s">
        <v>2</v>
      </c>
      <c r="B122" s="23" t="s">
        <v>3</v>
      </c>
      <c r="C122" s="23" t="s">
        <v>519</v>
      </c>
      <c r="D122" s="24" t="s">
        <v>190</v>
      </c>
      <c r="E122" s="25" t="s">
        <v>5</v>
      </c>
      <c r="F122" s="23" t="s">
        <v>6</v>
      </c>
      <c r="G122" s="25" t="s">
        <v>7</v>
      </c>
      <c r="H122" s="26" t="s">
        <v>8</v>
      </c>
      <c r="I122" s="26" t="s">
        <v>9</v>
      </c>
      <c r="J122" s="26" t="s">
        <v>10</v>
      </c>
      <c r="K122" s="27" t="s">
        <v>11</v>
      </c>
    </row>
    <row r="123" spans="1:12" s="19" customFormat="1">
      <c r="B123" s="28"/>
      <c r="C123" s="28"/>
      <c r="D123" s="31" t="s">
        <v>15</v>
      </c>
      <c r="E123" s="29"/>
      <c r="F123" s="29"/>
      <c r="G123" s="39"/>
      <c r="H123" s="39"/>
      <c r="I123" s="39"/>
      <c r="J123" s="39"/>
      <c r="K123" s="39"/>
    </row>
    <row r="124" spans="1:12">
      <c r="A124" s="3" t="s">
        <v>191</v>
      </c>
      <c r="B124" s="28" t="s">
        <v>155</v>
      </c>
      <c r="C124" s="2">
        <v>428</v>
      </c>
      <c r="D124" s="43" t="s">
        <v>192</v>
      </c>
      <c r="E124" s="29">
        <v>9</v>
      </c>
      <c r="F124" s="29" t="s">
        <v>156</v>
      </c>
      <c r="G124" s="39" t="s">
        <v>193</v>
      </c>
      <c r="H124" s="208">
        <v>37.992039616072482</v>
      </c>
      <c r="I124" s="209">
        <v>39.131800804554651</v>
      </c>
      <c r="J124" s="209">
        <v>40.305754828691292</v>
      </c>
      <c r="K124" s="209">
        <v>41.514927473552035</v>
      </c>
    </row>
    <row r="125" spans="1:12">
      <c r="A125" s="34" t="s">
        <v>273</v>
      </c>
      <c r="B125" s="28" t="s">
        <v>155</v>
      </c>
      <c r="C125" s="2">
        <v>413</v>
      </c>
      <c r="D125" s="34" t="s">
        <v>534</v>
      </c>
      <c r="E125" s="29">
        <v>9</v>
      </c>
      <c r="F125" s="29" t="s">
        <v>156</v>
      </c>
      <c r="G125" s="39" t="s">
        <v>193</v>
      </c>
      <c r="H125" s="208">
        <v>37.992039616072482</v>
      </c>
      <c r="I125" s="209">
        <v>39.131800804554651</v>
      </c>
      <c r="J125" s="209">
        <v>40.305754828691292</v>
      </c>
      <c r="K125" s="209">
        <v>41.514927473552035</v>
      </c>
      <c r="L125" s="186"/>
    </row>
    <row r="126" spans="1:12">
      <c r="A126" s="3" t="s">
        <v>266</v>
      </c>
      <c r="B126" s="28" t="s">
        <v>155</v>
      </c>
      <c r="C126" s="2">
        <v>428</v>
      </c>
      <c r="D126" s="43" t="s">
        <v>267</v>
      </c>
      <c r="E126" s="29">
        <v>9</v>
      </c>
      <c r="F126" s="29" t="s">
        <v>156</v>
      </c>
      <c r="G126" s="39" t="s">
        <v>193</v>
      </c>
      <c r="H126" s="208">
        <v>37.992039616072482</v>
      </c>
      <c r="I126" s="209">
        <v>39.131800804554651</v>
      </c>
      <c r="J126" s="209">
        <v>40.305754828691292</v>
      </c>
      <c r="K126" s="209">
        <v>41.514927473552035</v>
      </c>
    </row>
    <row r="127" spans="1:12">
      <c r="B127" s="5"/>
      <c r="C127" s="5"/>
      <c r="D127" s="43"/>
      <c r="E127" s="5"/>
      <c r="F127" s="5"/>
      <c r="G127" s="5"/>
      <c r="H127" s="46"/>
      <c r="I127" s="5"/>
      <c r="J127" s="5"/>
      <c r="K127" s="5"/>
    </row>
    <row r="128" spans="1:12" ht="54.75" thickBot="1">
      <c r="A128" s="22" t="s">
        <v>2</v>
      </c>
      <c r="B128" s="23" t="s">
        <v>3</v>
      </c>
      <c r="C128" s="23" t="s">
        <v>519</v>
      </c>
      <c r="D128" s="24" t="s">
        <v>194</v>
      </c>
      <c r="E128" s="25" t="s">
        <v>195</v>
      </c>
      <c r="F128" s="23" t="s">
        <v>6</v>
      </c>
      <c r="G128" s="25" t="s">
        <v>7</v>
      </c>
      <c r="H128" s="26" t="s">
        <v>8</v>
      </c>
      <c r="I128" s="10"/>
      <c r="J128" s="10"/>
      <c r="K128" s="10"/>
      <c r="L128" s="10"/>
    </row>
    <row r="129" spans="1:12">
      <c r="A129" s="5"/>
      <c r="B129" s="28"/>
      <c r="C129" s="28"/>
      <c r="D129" s="31" t="s">
        <v>15</v>
      </c>
      <c r="E129" s="29"/>
      <c r="F129" s="29"/>
      <c r="G129" s="17"/>
      <c r="H129" s="39"/>
      <c r="I129" s="48"/>
      <c r="J129" s="48"/>
      <c r="K129" s="48"/>
      <c r="L129" s="48"/>
    </row>
    <row r="130" spans="1:12">
      <c r="A130" s="5" t="s">
        <v>197</v>
      </c>
      <c r="B130" s="28" t="s">
        <v>155</v>
      </c>
      <c r="C130" s="2">
        <v>475</v>
      </c>
      <c r="D130" s="35" t="s">
        <v>198</v>
      </c>
      <c r="E130" s="29">
        <v>10</v>
      </c>
      <c r="F130" s="29" t="s">
        <v>156</v>
      </c>
      <c r="G130" s="17" t="s">
        <v>196</v>
      </c>
      <c r="H130" s="39">
        <v>51.002000000000002</v>
      </c>
      <c r="I130" s="48"/>
      <c r="J130" s="48"/>
      <c r="K130" s="48"/>
      <c r="L130" s="48"/>
    </row>
    <row r="131" spans="1:12">
      <c r="A131" s="5" t="s">
        <v>199</v>
      </c>
      <c r="B131" s="28" t="s">
        <v>155</v>
      </c>
      <c r="C131" s="2">
        <v>473</v>
      </c>
      <c r="D131" s="35" t="s">
        <v>200</v>
      </c>
      <c r="E131" s="29">
        <v>10</v>
      </c>
      <c r="F131" s="29" t="s">
        <v>156</v>
      </c>
      <c r="G131" s="17" t="s">
        <v>196</v>
      </c>
      <c r="H131" s="39">
        <v>51.002000000000002</v>
      </c>
      <c r="I131" s="48"/>
      <c r="J131" s="48"/>
      <c r="K131" s="48"/>
      <c r="L131" s="48"/>
    </row>
    <row r="132" spans="1:12">
      <c r="B132" s="3"/>
      <c r="C132" s="3"/>
    </row>
    <row r="133" spans="1:12">
      <c r="A133" s="3" t="s">
        <v>201</v>
      </c>
      <c r="E133" s="4"/>
      <c r="F133" s="4"/>
      <c r="G133" s="32"/>
      <c r="H133" s="32"/>
      <c r="I133" s="32"/>
      <c r="J133" s="32"/>
      <c r="K133" s="32"/>
      <c r="L133" s="32"/>
    </row>
    <row r="134" spans="1:12">
      <c r="A134" s="188" t="s">
        <v>202</v>
      </c>
      <c r="H134" s="32"/>
      <c r="I134" s="32"/>
      <c r="J134" s="32"/>
      <c r="K134" s="32"/>
      <c r="L134" s="32"/>
    </row>
    <row r="135" spans="1:12">
      <c r="A135" s="188" t="s">
        <v>203</v>
      </c>
      <c r="D135" s="35"/>
      <c r="E135" s="4"/>
      <c r="F135" s="4"/>
      <c r="G135" s="32"/>
      <c r="H135" s="15"/>
      <c r="I135" s="15"/>
      <c r="J135" s="15"/>
      <c r="K135" s="15"/>
      <c r="L135" s="15"/>
    </row>
    <row r="136" spans="1:12">
      <c r="A136" s="188"/>
      <c r="D136" s="35"/>
      <c r="E136" s="4"/>
      <c r="F136" s="4"/>
      <c r="G136" s="32"/>
      <c r="H136" s="15"/>
      <c r="I136" s="15"/>
      <c r="J136" s="15"/>
      <c r="K136" s="15"/>
      <c r="L136" s="15"/>
    </row>
    <row r="137" spans="1:12">
      <c r="A137" s="188"/>
      <c r="D137" s="35"/>
      <c r="E137" s="4"/>
      <c r="F137" s="4"/>
      <c r="G137" s="32"/>
      <c r="H137" s="15"/>
      <c r="I137" s="15"/>
      <c r="J137" s="15"/>
      <c r="K137" s="15"/>
      <c r="L137" s="15"/>
    </row>
    <row r="138" spans="1:12">
      <c r="A138" s="188"/>
      <c r="D138" s="35"/>
      <c r="E138" s="4"/>
      <c r="F138" s="4"/>
      <c r="G138" s="32"/>
      <c r="H138" s="10"/>
      <c r="I138" s="10"/>
      <c r="J138" s="10"/>
      <c r="K138" s="10"/>
      <c r="L138" s="10"/>
    </row>
    <row r="139" spans="1:12" ht="54.75" thickBot="1">
      <c r="A139" s="22" t="s">
        <v>2</v>
      </c>
      <c r="B139" s="23" t="s">
        <v>3</v>
      </c>
      <c r="C139" s="23" t="s">
        <v>519</v>
      </c>
      <c r="D139" s="24" t="s">
        <v>204</v>
      </c>
      <c r="E139" s="25" t="s">
        <v>195</v>
      </c>
      <c r="F139" s="23" t="s">
        <v>6</v>
      </c>
      <c r="G139" s="25" t="s">
        <v>7</v>
      </c>
      <c r="H139" s="26" t="s">
        <v>8</v>
      </c>
      <c r="I139" s="26" t="s">
        <v>9</v>
      </c>
      <c r="J139" s="26" t="s">
        <v>10</v>
      </c>
      <c r="K139" s="27" t="s">
        <v>11</v>
      </c>
      <c r="L139" s="10"/>
    </row>
    <row r="140" spans="1:12">
      <c r="A140" s="5"/>
      <c r="B140" s="28"/>
      <c r="C140" s="28"/>
      <c r="D140" s="31" t="s">
        <v>15</v>
      </c>
      <c r="E140" s="29"/>
      <c r="F140" s="29"/>
      <c r="G140" s="17"/>
      <c r="H140" s="39"/>
      <c r="I140" s="48"/>
      <c r="J140" s="48"/>
      <c r="K140" s="48"/>
      <c r="L140" s="48"/>
    </row>
    <row r="141" spans="1:12" s="12" customFormat="1">
      <c r="A141" s="3" t="s">
        <v>205</v>
      </c>
      <c r="B141" s="28" t="s">
        <v>155</v>
      </c>
      <c r="C141" s="2">
        <v>498</v>
      </c>
      <c r="D141" s="35" t="s">
        <v>206</v>
      </c>
      <c r="E141" s="29">
        <v>11</v>
      </c>
      <c r="F141" s="29" t="s">
        <v>156</v>
      </c>
      <c r="G141" s="17" t="s">
        <v>256</v>
      </c>
      <c r="H141" s="39">
        <f>'February 2019'!G134</f>
        <v>44.346242840608937</v>
      </c>
      <c r="I141" s="39">
        <f>'February 2019'!H134</f>
        <v>45.676630125827209</v>
      </c>
      <c r="J141" s="39">
        <f>'February 2019'!I134</f>
        <v>47.046929029602026</v>
      </c>
      <c r="K141" s="39">
        <f>'February 2019'!J134</f>
        <v>48.458336900490096</v>
      </c>
      <c r="L141" s="5"/>
    </row>
    <row r="142" spans="1:12" s="12" customFormat="1">
      <c r="A142" s="3"/>
      <c r="B142" s="28"/>
      <c r="C142" s="28"/>
      <c r="D142" s="35"/>
      <c r="E142" s="29"/>
      <c r="F142" s="29"/>
      <c r="G142" s="17"/>
      <c r="H142" s="39"/>
      <c r="I142" s="39"/>
      <c r="J142" s="39"/>
      <c r="K142" s="39"/>
      <c r="L142" s="5"/>
    </row>
    <row r="143" spans="1:12" s="12" customFormat="1" ht="13.5" thickBot="1">
      <c r="A143" s="51"/>
      <c r="B143" s="52"/>
      <c r="C143" s="52"/>
      <c r="D143" s="53"/>
      <c r="E143" s="27"/>
      <c r="F143" s="27"/>
      <c r="G143" s="54"/>
      <c r="H143" s="55"/>
      <c r="I143" s="55"/>
      <c r="J143" s="55"/>
      <c r="K143" s="55"/>
      <c r="L143" s="5"/>
    </row>
    <row r="144" spans="1:12" s="12" customFormat="1">
      <c r="A144" s="3"/>
      <c r="B144" s="3"/>
      <c r="C144" s="3"/>
      <c r="D144" s="18" t="s">
        <v>208</v>
      </c>
      <c r="E144" s="3"/>
      <c r="F144" s="3"/>
      <c r="G144" s="3"/>
      <c r="H144" s="9"/>
      <c r="I144" s="3"/>
      <c r="J144" s="39"/>
      <c r="K144" s="39"/>
      <c r="L144" s="5"/>
    </row>
    <row r="145" spans="1:12" s="12" customFormat="1">
      <c r="A145" s="56" t="s">
        <v>209</v>
      </c>
      <c r="B145" s="8"/>
      <c r="C145" s="8"/>
      <c r="D145" s="14"/>
      <c r="E145" s="57"/>
      <c r="F145" s="57"/>
      <c r="G145" s="9"/>
      <c r="H145" s="9"/>
      <c r="I145" s="3"/>
      <c r="J145" s="39"/>
      <c r="K145" s="39"/>
      <c r="L145" s="5"/>
    </row>
    <row r="146" spans="1:12" s="12" customFormat="1">
      <c r="A146" s="58"/>
      <c r="B146" s="59">
        <f>'February 2019'!B139</f>
        <v>16.941719285113273</v>
      </c>
      <c r="C146" s="59"/>
      <c r="D146" s="14" t="s">
        <v>210</v>
      </c>
      <c r="E146" s="3"/>
      <c r="F146" s="57"/>
      <c r="G146" s="9"/>
      <c r="H146" s="9"/>
      <c r="I146" s="3"/>
      <c r="K146" s="39"/>
      <c r="L146" s="5"/>
    </row>
    <row r="147" spans="1:12" s="12" customFormat="1">
      <c r="A147" s="58"/>
      <c r="B147" s="60">
        <f>'February 2019'!B140</f>
        <v>32.753151503507993</v>
      </c>
      <c r="C147" s="60"/>
      <c r="D147" s="14" t="s">
        <v>211</v>
      </c>
      <c r="E147" s="3"/>
      <c r="F147" s="57"/>
      <c r="G147" s="9"/>
      <c r="H147" s="9"/>
      <c r="I147" s="3"/>
      <c r="J147" s="39"/>
      <c r="K147" s="39"/>
      <c r="L147" s="5"/>
    </row>
    <row r="148" spans="1:12" s="12" customFormat="1">
      <c r="A148" s="58"/>
      <c r="B148" s="60">
        <f>'February 2019'!B141</f>
        <v>45.600704689499992</v>
      </c>
      <c r="C148" s="60"/>
      <c r="D148" s="14" t="s">
        <v>212</v>
      </c>
      <c r="E148" s="3"/>
      <c r="F148" s="57"/>
      <c r="G148" s="9"/>
      <c r="H148" s="5"/>
      <c r="I148" s="5"/>
      <c r="J148" s="39"/>
      <c r="K148" s="39"/>
      <c r="L148" s="5"/>
    </row>
    <row r="149" spans="1:12" s="12" customFormat="1">
      <c r="A149" s="58"/>
      <c r="B149" s="60">
        <f>'February 2019'!B142</f>
        <v>63.840986565299986</v>
      </c>
      <c r="C149" s="60"/>
      <c r="D149" s="14" t="s">
        <v>213</v>
      </c>
      <c r="E149" s="3"/>
      <c r="F149" s="57"/>
      <c r="G149" s="9"/>
      <c r="H149" s="9"/>
      <c r="I149" s="3"/>
      <c r="J149" s="39"/>
      <c r="K149" s="39"/>
      <c r="L149" s="5"/>
    </row>
    <row r="150" spans="1:12" s="12" customFormat="1">
      <c r="B150" s="5" t="s">
        <v>214</v>
      </c>
      <c r="C150" s="5"/>
      <c r="D150" s="5"/>
      <c r="E150" s="5"/>
      <c r="F150" s="5"/>
      <c r="G150" s="5"/>
      <c r="H150" s="3"/>
      <c r="I150" s="3"/>
      <c r="J150" s="39"/>
      <c r="K150" s="39"/>
      <c r="L150" s="5"/>
    </row>
    <row r="151" spans="1:12" s="12" customFormat="1">
      <c r="A151" s="58"/>
      <c r="B151" s="6"/>
      <c r="C151" s="6"/>
      <c r="D151" s="3"/>
      <c r="E151" s="14"/>
      <c r="F151" s="57"/>
      <c r="G151" s="9"/>
      <c r="H151" s="5"/>
      <c r="I151" s="5"/>
      <c r="J151" s="39"/>
      <c r="K151" s="39"/>
      <c r="L151" s="5"/>
    </row>
    <row r="152" spans="1:12" ht="13.5" thickBot="1">
      <c r="A152" s="61"/>
      <c r="B152" s="62"/>
      <c r="C152" s="62"/>
      <c r="D152" s="51"/>
      <c r="E152" s="51"/>
      <c r="F152" s="51"/>
      <c r="G152" s="51"/>
      <c r="H152" s="51"/>
      <c r="I152" s="51"/>
      <c r="J152" s="51"/>
      <c r="K152" s="51"/>
      <c r="L152" s="5"/>
    </row>
    <row r="153" spans="1:12">
      <c r="A153" s="5"/>
      <c r="B153" s="63"/>
      <c r="C153" s="63"/>
      <c r="D153" s="18" t="s">
        <v>215</v>
      </c>
      <c r="E153" s="5"/>
      <c r="F153" s="5"/>
      <c r="G153" s="5"/>
      <c r="H153" s="46"/>
      <c r="I153" s="46"/>
      <c r="J153" s="46"/>
      <c r="K153" s="46"/>
      <c r="L153" s="5"/>
    </row>
    <row r="154" spans="1:12">
      <c r="A154" s="56" t="s">
        <v>216</v>
      </c>
      <c r="B154" s="8"/>
      <c r="C154" s="8"/>
      <c r="D154" s="14"/>
      <c r="E154" s="57"/>
      <c r="F154" s="57"/>
      <c r="G154" s="9"/>
      <c r="H154" s="46"/>
      <c r="I154" s="46"/>
      <c r="J154" s="46"/>
      <c r="K154" s="46"/>
      <c r="L154" s="5"/>
    </row>
    <row r="155" spans="1:12">
      <c r="A155" s="64" t="s">
        <v>217</v>
      </c>
      <c r="B155" s="65"/>
      <c r="C155" s="65"/>
      <c r="D155" s="66"/>
      <c r="E155" s="67"/>
      <c r="F155" s="67"/>
      <c r="G155" s="46"/>
      <c r="H155" s="46"/>
      <c r="I155" s="46"/>
      <c r="J155" s="46"/>
      <c r="K155" s="46"/>
      <c r="L155" s="5"/>
    </row>
    <row r="156" spans="1:12" ht="13.5" thickBot="1">
      <c r="A156" s="68" t="s">
        <v>218</v>
      </c>
      <c r="B156" s="69"/>
      <c r="C156" s="69"/>
      <c r="D156" s="70"/>
      <c r="E156" s="71"/>
      <c r="F156" s="71"/>
      <c r="G156" s="72"/>
      <c r="H156" s="51"/>
      <c r="I156" s="51"/>
      <c r="J156" s="51"/>
      <c r="K156" s="51"/>
      <c r="L156" s="5"/>
    </row>
    <row r="157" spans="1:12">
      <c r="A157" s="64"/>
      <c r="B157" s="65"/>
      <c r="C157" s="65"/>
      <c r="D157" s="66"/>
      <c r="E157" s="67"/>
      <c r="F157" s="67"/>
      <c r="G157" s="46"/>
      <c r="H157" s="9"/>
      <c r="I157" s="9"/>
      <c r="J157" s="9"/>
      <c r="K157" s="46"/>
      <c r="L157" s="5"/>
    </row>
    <row r="158" spans="1:12">
      <c r="A158" s="64"/>
      <c r="B158" s="65"/>
      <c r="C158" s="65"/>
      <c r="D158" s="73" t="s">
        <v>219</v>
      </c>
      <c r="E158" s="67"/>
      <c r="F158" s="67"/>
      <c r="G158" s="46"/>
      <c r="H158" s="9"/>
      <c r="I158" s="9"/>
      <c r="J158" s="9"/>
      <c r="K158" s="46"/>
      <c r="L158" s="5"/>
    </row>
    <row r="159" spans="1:12">
      <c r="A159" s="75" t="s">
        <v>251</v>
      </c>
      <c r="B159" s="8"/>
      <c r="C159" s="8"/>
      <c r="D159" s="14"/>
      <c r="E159" s="57"/>
      <c r="F159" s="57"/>
      <c r="G159" s="9"/>
      <c r="H159" s="9"/>
      <c r="I159" s="9"/>
      <c r="J159" s="39"/>
      <c r="K159" s="9"/>
      <c r="L159" s="5"/>
    </row>
    <row r="160" spans="1:12">
      <c r="A160" s="75" t="s">
        <v>254</v>
      </c>
      <c r="B160" s="8"/>
      <c r="C160" s="8"/>
      <c r="D160" s="14"/>
      <c r="E160" s="57"/>
      <c r="F160" s="57"/>
      <c r="G160" s="9"/>
      <c r="H160" s="9"/>
      <c r="I160" s="9"/>
      <c r="K160" s="39">
        <f>'February 2019'!J153</f>
        <v>1.4089675522499996</v>
      </c>
      <c r="L160" s="3" t="s">
        <v>220</v>
      </c>
    </row>
    <row r="161" spans="1:12">
      <c r="A161" s="75"/>
      <c r="B161" s="8"/>
      <c r="C161" s="8"/>
      <c r="D161" s="14"/>
      <c r="E161" s="57"/>
      <c r="F161" s="57"/>
      <c r="G161" s="9"/>
      <c r="H161" s="9"/>
      <c r="I161" s="9"/>
      <c r="J161" s="39"/>
    </row>
    <row r="162" spans="1:12">
      <c r="A162" s="75" t="s">
        <v>239</v>
      </c>
      <c r="B162" s="8"/>
      <c r="C162" s="8"/>
      <c r="D162" s="14"/>
      <c r="E162" s="57"/>
      <c r="F162" s="57"/>
      <c r="G162" s="9"/>
      <c r="H162" s="9"/>
      <c r="I162" s="9"/>
      <c r="J162" s="39"/>
    </row>
    <row r="163" spans="1:12">
      <c r="A163" s="75" t="s">
        <v>221</v>
      </c>
      <c r="B163" s="8"/>
      <c r="C163" s="8"/>
      <c r="D163" s="14"/>
      <c r="E163" s="57"/>
      <c r="F163" s="57"/>
      <c r="G163" s="9"/>
      <c r="H163" s="9"/>
      <c r="I163" s="9"/>
      <c r="K163" s="39">
        <f>'February 2019'!J156</f>
        <v>56.358702089999994</v>
      </c>
      <c r="L163" s="3" t="s">
        <v>222</v>
      </c>
    </row>
    <row r="164" spans="1:12">
      <c r="A164" s="75"/>
      <c r="B164" s="8"/>
      <c r="C164" s="8"/>
      <c r="D164" s="14"/>
      <c r="E164" s="57"/>
      <c r="F164" s="57"/>
      <c r="G164" s="9"/>
      <c r="H164" s="9"/>
      <c r="I164" s="9"/>
      <c r="J164" s="39"/>
    </row>
    <row r="165" spans="1:12" s="5" customFormat="1">
      <c r="A165" s="56" t="s">
        <v>240</v>
      </c>
      <c r="B165" s="8"/>
      <c r="C165" s="8"/>
      <c r="D165" s="14"/>
      <c r="E165" s="57"/>
      <c r="F165" s="57"/>
      <c r="G165" s="9"/>
      <c r="H165" s="3"/>
      <c r="I165" s="3"/>
      <c r="J165" s="39"/>
      <c r="K165" s="3"/>
    </row>
    <row r="166" spans="1:12">
      <c r="A166" s="75" t="s">
        <v>238</v>
      </c>
      <c r="B166" s="8"/>
      <c r="C166" s="8"/>
      <c r="D166" s="14"/>
      <c r="E166" s="57"/>
      <c r="F166" s="57"/>
      <c r="G166" s="9"/>
      <c r="H166" s="5"/>
      <c r="I166" s="5"/>
      <c r="J166" s="39"/>
    </row>
    <row r="167" spans="1:12" s="5" customFormat="1">
      <c r="A167" s="3" t="s">
        <v>236</v>
      </c>
      <c r="B167" s="2"/>
      <c r="C167" s="2"/>
      <c r="D167" s="3"/>
      <c r="E167" s="3"/>
      <c r="F167" s="3"/>
      <c r="G167" s="3"/>
      <c r="K167" s="39">
        <f>'February 2019'!J160</f>
        <v>1.4089675522499996</v>
      </c>
      <c r="L167" s="3" t="s">
        <v>223</v>
      </c>
    </row>
    <row r="168" spans="1:12" s="4" customFormat="1">
      <c r="A168" s="5"/>
      <c r="B168" s="63"/>
      <c r="C168" s="63"/>
      <c r="D168" s="5"/>
      <c r="E168" s="5"/>
      <c r="F168" s="5"/>
      <c r="G168" s="5"/>
      <c r="H168" s="110"/>
      <c r="I168" s="110"/>
      <c r="J168" s="110"/>
      <c r="K168" s="5"/>
      <c r="L168" s="110"/>
    </row>
    <row r="169" spans="1:12" s="4" customFormat="1">
      <c r="A169" s="56" t="s">
        <v>241</v>
      </c>
      <c r="B169" s="78"/>
      <c r="C169" s="78"/>
      <c r="D169" s="78"/>
      <c r="E169" s="78"/>
      <c r="F169" s="78"/>
      <c r="G169" s="78"/>
      <c r="H169" s="3"/>
      <c r="I169" s="3"/>
      <c r="J169" s="3"/>
      <c r="K169" s="78"/>
      <c r="L169" s="78"/>
    </row>
    <row r="170" spans="1:12" s="4" customFormat="1">
      <c r="A170" s="210" t="s">
        <v>242</v>
      </c>
      <c r="B170" s="78"/>
      <c r="C170" s="78"/>
      <c r="D170" s="78"/>
      <c r="E170" s="78"/>
      <c r="F170" s="78"/>
      <c r="G170" s="78"/>
      <c r="H170" s="3"/>
      <c r="I170" s="3"/>
      <c r="J170" s="3"/>
      <c r="K170" s="3"/>
      <c r="L170" s="78"/>
    </row>
    <row r="171" spans="1:12" s="4" customFormat="1">
      <c r="A171" s="211" t="s">
        <v>237</v>
      </c>
      <c r="B171" s="78"/>
      <c r="C171" s="78"/>
      <c r="D171" s="78"/>
      <c r="E171" s="78"/>
      <c r="F171" s="78"/>
      <c r="G171" s="78"/>
      <c r="H171" s="3"/>
      <c r="I171" s="3"/>
      <c r="J171" s="3"/>
      <c r="K171" s="3"/>
      <c r="L171" s="78"/>
    </row>
    <row r="172" spans="1:12" s="4" customFormat="1">
      <c r="A172" s="78"/>
      <c r="B172" s="78"/>
      <c r="C172" s="78"/>
      <c r="D172" s="78"/>
      <c r="E172" s="78"/>
      <c r="F172" s="78"/>
      <c r="G172" s="78"/>
      <c r="H172" s="3"/>
      <c r="I172" s="3"/>
      <c r="J172" s="3"/>
      <c r="K172" s="3"/>
      <c r="L172" s="78"/>
    </row>
    <row r="173" spans="1:12" s="4" customFormat="1">
      <c r="A173" s="56" t="s">
        <v>243</v>
      </c>
      <c r="B173" s="78"/>
      <c r="C173" s="78"/>
      <c r="D173" s="78"/>
      <c r="E173" s="78"/>
      <c r="F173" s="78"/>
      <c r="G173" s="78"/>
      <c r="H173" s="3"/>
      <c r="I173" s="3"/>
      <c r="J173" s="3"/>
      <c r="K173" s="3"/>
      <c r="L173" s="78"/>
    </row>
    <row r="174" spans="1:12" s="4" customFormat="1" ht="15.75">
      <c r="A174" s="211" t="s">
        <v>244</v>
      </c>
      <c r="B174" s="78"/>
      <c r="C174" s="78"/>
      <c r="D174" s="78"/>
      <c r="E174" s="78"/>
      <c r="F174" s="78"/>
      <c r="G174" s="78"/>
      <c r="H174" s="79"/>
      <c r="I174" s="80"/>
      <c r="J174" s="80"/>
      <c r="K174" s="80"/>
      <c r="L174" s="81"/>
    </row>
    <row r="175" spans="1:12" s="4" customFormat="1" ht="15.75">
      <c r="A175" s="78"/>
      <c r="B175" s="78"/>
      <c r="C175" s="78"/>
      <c r="D175" s="78"/>
      <c r="E175" s="78"/>
      <c r="F175" s="78"/>
      <c r="G175" s="78"/>
      <c r="H175" s="80"/>
      <c r="I175" s="80"/>
      <c r="J175" s="80"/>
      <c r="K175" s="80"/>
      <c r="L175" s="81"/>
    </row>
    <row r="176" spans="1:12" s="4" customFormat="1" ht="15.75">
      <c r="A176" s="78"/>
      <c r="B176" s="78"/>
      <c r="C176" s="78"/>
      <c r="D176" s="78"/>
      <c r="E176" s="78"/>
      <c r="F176" s="78"/>
      <c r="G176" s="78"/>
      <c r="H176" s="83"/>
      <c r="I176" s="83"/>
      <c r="J176" s="83"/>
      <c r="K176" s="83"/>
      <c r="L176" s="81"/>
    </row>
    <row r="177" spans="1:12" s="4" customFormat="1" ht="15.75">
      <c r="A177" s="78"/>
      <c r="B177" s="78"/>
      <c r="C177" s="78"/>
      <c r="D177" s="78"/>
      <c r="E177" s="78"/>
      <c r="F177" s="78"/>
      <c r="G177" s="78"/>
      <c r="H177" s="84"/>
      <c r="I177" s="84"/>
      <c r="J177" s="84"/>
      <c r="K177" s="84"/>
      <c r="L177" s="81"/>
    </row>
    <row r="178" spans="1:12" ht="15.75">
      <c r="H178" s="80"/>
      <c r="I178" s="80"/>
      <c r="J178" s="80"/>
      <c r="K178" s="80"/>
      <c r="L178" s="80"/>
    </row>
    <row r="179" spans="1:12" ht="15.75">
      <c r="H179" s="80"/>
      <c r="I179" s="80"/>
      <c r="J179" s="80"/>
      <c r="K179" s="80"/>
      <c r="L179" s="80"/>
    </row>
    <row r="180" spans="1:12" s="87" customFormat="1" ht="15.75">
      <c r="B180" s="86"/>
      <c r="C180" s="86"/>
      <c r="H180" s="83"/>
      <c r="I180" s="83"/>
      <c r="J180" s="83"/>
      <c r="K180" s="83"/>
      <c r="L180" s="88"/>
    </row>
    <row r="181" spans="1:12" s="87" customFormat="1" ht="15.75">
      <c r="B181" s="86"/>
      <c r="C181" s="86"/>
      <c r="H181" s="84"/>
      <c r="I181" s="84"/>
      <c r="J181" s="84"/>
      <c r="K181" s="84"/>
      <c r="L181" s="88"/>
    </row>
    <row r="182" spans="1:12" ht="15.75">
      <c r="H182" s="80"/>
      <c r="I182" s="80"/>
      <c r="J182" s="80"/>
      <c r="K182" s="80"/>
      <c r="L182" s="80"/>
    </row>
    <row r="183" spans="1:12" ht="15.75">
      <c r="H183" s="80"/>
      <c r="I183" s="80"/>
      <c r="J183" s="80"/>
      <c r="K183" s="80"/>
      <c r="L183" s="80"/>
    </row>
    <row r="184" spans="1:12" ht="15.75">
      <c r="H184" s="83"/>
      <c r="I184" s="83"/>
      <c r="J184" s="83"/>
      <c r="K184" s="83"/>
      <c r="L184" s="80"/>
    </row>
    <row r="185" spans="1:12" ht="15.75">
      <c r="H185" s="84"/>
      <c r="I185" s="84"/>
      <c r="J185" s="84"/>
      <c r="K185" s="84"/>
      <c r="L185" s="80"/>
    </row>
    <row r="186" spans="1:12" ht="15.75">
      <c r="H186" s="80"/>
      <c r="I186" s="80"/>
      <c r="J186" s="80"/>
      <c r="K186" s="80"/>
      <c r="L186" s="80"/>
    </row>
    <row r="187" spans="1:12" ht="15.75">
      <c r="H187" s="80"/>
      <c r="I187" s="80"/>
      <c r="J187" s="80"/>
      <c r="K187" s="80"/>
      <c r="L187" s="80"/>
    </row>
  </sheetData>
  <sortState xmlns:xlrd2="http://schemas.microsoft.com/office/spreadsheetml/2017/richdata2" ref="A62:N87">
    <sortCondition ref="D62:D87"/>
  </sortState>
  <pageMargins left="0.7" right="0.7" top="0.75" bottom="0.75" header="0.3" footer="0.3"/>
  <pageSetup paperSize="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35</vt:i4>
      </vt:variant>
    </vt:vector>
  </HeadingPairs>
  <TitlesOfParts>
    <vt:vector size="58" baseType="lpstr">
      <vt:lpstr>sheet1</vt:lpstr>
      <vt:lpstr>January 2018</vt:lpstr>
      <vt:lpstr>March 2018</vt:lpstr>
      <vt:lpstr>May 2018</vt:lpstr>
      <vt:lpstr>July 2018</vt:lpstr>
      <vt:lpstr>February 2019</vt:lpstr>
      <vt:lpstr>March 2019</vt:lpstr>
      <vt:lpstr>May 2019</vt:lpstr>
      <vt:lpstr> July 2019 </vt:lpstr>
      <vt:lpstr>November 2019</vt:lpstr>
      <vt:lpstr>January 2020</vt:lpstr>
      <vt:lpstr>January 2021</vt:lpstr>
      <vt:lpstr>January 2022</vt:lpstr>
      <vt:lpstr>January 2023</vt:lpstr>
      <vt:lpstr>April 2023</vt:lpstr>
      <vt:lpstr>January 2024</vt:lpstr>
      <vt:lpstr>April 2024</vt:lpstr>
      <vt:lpstr>January 1, 2025</vt:lpstr>
      <vt:lpstr>April 30, 2025</vt:lpstr>
      <vt:lpstr>January 1, 2026</vt:lpstr>
      <vt:lpstr>January 1, 2027</vt:lpstr>
      <vt:lpstr>April 2020</vt:lpstr>
      <vt:lpstr>Notes</vt:lpstr>
      <vt:lpstr>DataApr2024</vt:lpstr>
      <vt:lpstr>DataApr2025</vt:lpstr>
      <vt:lpstr>DataApril2023</vt:lpstr>
      <vt:lpstr>DataFeb2019</vt:lpstr>
      <vt:lpstr>DataJan2020</vt:lpstr>
      <vt:lpstr>DataJan2021</vt:lpstr>
      <vt:lpstr>DataJan2022</vt:lpstr>
      <vt:lpstr>DataJan2023</vt:lpstr>
      <vt:lpstr>DataJan2024</vt:lpstr>
      <vt:lpstr>DataJan2025</vt:lpstr>
      <vt:lpstr>DataJan2026</vt:lpstr>
      <vt:lpstr>DataNov2019</vt:lpstr>
      <vt:lpstr>PercIncrApril2024</vt:lpstr>
      <vt:lpstr>PercIncrJan2020</vt:lpstr>
      <vt:lpstr>PercIncrJan2021</vt:lpstr>
      <vt:lpstr>PercIncrJan2022</vt:lpstr>
      <vt:lpstr>PercIncrJan2023</vt:lpstr>
      <vt:lpstr>'April 2024'!PercIncrJan2024</vt:lpstr>
      <vt:lpstr>'January 2024'!PercIncrJan2024</vt:lpstr>
      <vt:lpstr>PercIncrJan2024</vt:lpstr>
      <vt:lpstr>'April 30, 2025'!PercIncrJan2025</vt:lpstr>
      <vt:lpstr>PercIncrJan2025</vt:lpstr>
      <vt:lpstr>PercIncrJan2026</vt:lpstr>
      <vt:lpstr>PercIncrJan2027</vt:lpstr>
      <vt:lpstr>PercIncrNov2019</vt:lpstr>
      <vt:lpstr>'January 2018'!Print_Area</vt:lpstr>
      <vt:lpstr>'July 2018'!Print_Area</vt:lpstr>
      <vt:lpstr>'March 2018'!Print_Area</vt:lpstr>
      <vt:lpstr>'March 2019'!Print_Area</vt:lpstr>
      <vt:lpstr>'May 2018'!Print_Area</vt:lpstr>
      <vt:lpstr>'May 2019'!Print_Area</vt:lpstr>
      <vt:lpstr>Notes!Print_Area</vt:lpstr>
      <vt:lpstr>twenty5</vt:lpstr>
      <vt:lpstr>twenty6</vt:lpstr>
      <vt:lpstr>twenty7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Minneapolis Human Resources;Classification &amp; Compensation</dc:creator>
  <cp:lastModifiedBy>Stupeck, Marie (she/her/hers)</cp:lastModifiedBy>
  <cp:lastPrinted>2024-12-16T19:44:01Z</cp:lastPrinted>
  <dcterms:created xsi:type="dcterms:W3CDTF">2017-12-06T15:31:46Z</dcterms:created>
  <dcterms:modified xsi:type="dcterms:W3CDTF">2026-05-19T13:58:48Z</dcterms:modified>
</cp:coreProperties>
</file>